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contraloría\2020-1\"/>
    </mc:Choice>
  </mc:AlternateContent>
  <xr:revisionPtr revIDLastSave="0" documentId="13_ncr:1_{FEFB2024-5C3F-4749-AD0C-81612E48F872}" xr6:coauthVersionLast="45" xr6:coauthVersionMax="45" xr10:uidLastSave="{00000000-0000-0000-0000-000000000000}"/>
  <bookViews>
    <workbookView xWindow="-120" yWindow="-120" windowWidth="29040" windowHeight="1584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D67" i="2" l="1"/>
  <c r="D64" i="2"/>
  <c r="D37" i="2" s="1"/>
  <c r="D51" i="2"/>
  <c r="D52" i="2" s="1"/>
  <c r="D47" i="2"/>
  <c r="D46" i="2"/>
  <c r="D45" i="2"/>
  <c r="D36" i="2"/>
  <c r="D29" i="2"/>
  <c r="D9" i="2"/>
  <c r="D38" i="2" l="1"/>
  <c r="D32" i="2"/>
  <c r="D33" i="2"/>
  <c r="D31" i="2"/>
  <c r="D34" i="2"/>
  <c r="D39" i="2"/>
  <c r="D35" i="2"/>
  <c r="M70" i="374"/>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N77" i="333" s="1"/>
  <c r="N4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84" i="220" l="1"/>
  <c r="N46" i="220" s="1"/>
  <c r="N76" i="98"/>
  <c r="N41" i="98" s="1"/>
  <c r="N76" i="101"/>
  <c r="N41" i="101" s="1"/>
  <c r="N76" i="134"/>
  <c r="N41" i="134" s="1"/>
  <c r="N76" i="65"/>
  <c r="N41" i="65" s="1"/>
  <c r="N43" i="65" s="1"/>
  <c r="N77" i="362"/>
  <c r="N41" i="362" s="1"/>
  <c r="N81" i="280"/>
  <c r="N44" i="280" s="1"/>
  <c r="N77" i="337"/>
  <c r="N41" i="337" s="1"/>
  <c r="N77" i="193"/>
  <c r="N43" i="193" s="1"/>
  <c r="N76" i="92"/>
  <c r="N41" i="92" s="1"/>
  <c r="N76" i="96"/>
  <c r="N41" i="96" s="1"/>
  <c r="N43" i="96" s="1"/>
  <c r="N76" i="107"/>
  <c r="N41" i="107" s="1"/>
  <c r="N43" i="107" s="1"/>
  <c r="N75" i="133"/>
  <c r="N41" i="133" s="1"/>
  <c r="N76" i="135"/>
  <c r="N41" i="135" s="1"/>
  <c r="N83" i="221"/>
  <c r="N46" i="221" s="1"/>
  <c r="N48" i="221" s="1"/>
  <c r="N72" i="227"/>
  <c r="N41" i="227" s="1"/>
  <c r="N76" i="242"/>
  <c r="N40" i="242" s="1"/>
  <c r="N80" i="164"/>
  <c r="N46" i="164" s="1"/>
  <c r="N83" i="165"/>
  <c r="N49" i="165" s="1"/>
  <c r="N81" i="170"/>
  <c r="N47" i="170" s="1"/>
  <c r="N49" i="170" s="1"/>
  <c r="N81" i="176"/>
  <c r="N47" i="176" s="1"/>
  <c r="N81" i="171"/>
  <c r="N47" i="171" s="1"/>
  <c r="N81" i="178"/>
  <c r="N47" i="178" s="1"/>
  <c r="N77" i="323"/>
  <c r="N77" i="328"/>
  <c r="N41" i="328" s="1"/>
  <c r="N43" i="328" s="1"/>
  <c r="N76" i="136"/>
  <c r="N41" i="136" s="1"/>
  <c r="N76" i="137"/>
  <c r="N41" i="137" s="1"/>
  <c r="N76" i="146"/>
  <c r="N41" i="146" s="1"/>
  <c r="N43" i="146" s="1"/>
  <c r="N76" i="144"/>
  <c r="N41" i="144" s="1"/>
  <c r="N78" i="273"/>
  <c r="N41" i="273" s="1"/>
  <c r="N81" i="282"/>
  <c r="N44" i="282" s="1"/>
  <c r="N75" i="289"/>
  <c r="N41" i="289" s="1"/>
  <c r="N43" i="289" s="1"/>
  <c r="N77" i="289" s="1"/>
  <c r="L84" i="289" s="1"/>
  <c r="N75" i="293"/>
  <c r="N41" i="293" s="1"/>
  <c r="N43" i="293" s="1"/>
  <c r="N77" i="295"/>
  <c r="N41" i="295" s="1"/>
  <c r="N43" i="295" s="1"/>
  <c r="N75" i="325"/>
  <c r="N41" i="325" s="1"/>
  <c r="N43" i="325" s="1"/>
  <c r="N77" i="329"/>
  <c r="N41" i="329" s="1"/>
  <c r="N43" i="329" s="1"/>
  <c r="N76" i="26"/>
  <c r="N42" i="26" s="1"/>
  <c r="N43" i="26" s="1"/>
  <c r="N79" i="50"/>
  <c r="N42" i="50" s="1"/>
  <c r="N43" i="50" s="1"/>
  <c r="N76" i="56"/>
  <c r="N42" i="56" s="1"/>
  <c r="N43" i="56" s="1"/>
  <c r="N76" i="67"/>
  <c r="N41" i="67" s="1"/>
  <c r="N43" i="67" s="1"/>
  <c r="N78" i="67" s="1"/>
  <c r="N76" i="68"/>
  <c r="N41" i="68" s="1"/>
  <c r="N75" i="75"/>
  <c r="N41" i="75" s="1"/>
  <c r="N76" i="80"/>
  <c r="N41" i="80" s="1"/>
  <c r="N43" i="80" s="1"/>
  <c r="N76" i="82"/>
  <c r="N41" i="82" s="1"/>
  <c r="N76" i="84"/>
  <c r="N41" i="84" s="1"/>
  <c r="N76" i="86"/>
  <c r="N41" i="86" s="1"/>
  <c r="N76" i="88"/>
  <c r="N41" i="88" s="1"/>
  <c r="N76" i="90"/>
  <c r="N41" i="90" s="1"/>
  <c r="N43" i="90" s="1"/>
  <c r="N76" i="94"/>
  <c r="N41" i="94" s="1"/>
  <c r="N76" i="102"/>
  <c r="N41" i="102" s="1"/>
  <c r="N76" i="105"/>
  <c r="N41" i="105" s="1"/>
  <c r="N43" i="105" s="1"/>
  <c r="N76" i="108"/>
  <c r="N41" i="108" s="1"/>
  <c r="N80" i="179"/>
  <c r="N46" i="179" s="1"/>
  <c r="N48" i="179" s="1"/>
  <c r="N80" i="180"/>
  <c r="N46" i="180" s="1"/>
  <c r="N80" i="177"/>
  <c r="N46" i="177" s="1"/>
  <c r="N48" i="177" s="1"/>
  <c r="N80" i="181"/>
  <c r="N46" i="181" s="1"/>
  <c r="N48" i="181" s="1"/>
  <c r="N80" i="183"/>
  <c r="N46" i="183" s="1"/>
  <c r="N80" i="184"/>
  <c r="N46" i="184" s="1"/>
  <c r="N81" i="185"/>
  <c r="N47" i="185" s="1"/>
  <c r="N81" i="186"/>
  <c r="N47" i="186" s="1"/>
  <c r="N49" i="186" s="1"/>
  <c r="N80" i="188"/>
  <c r="N46" i="188" s="1"/>
  <c r="N48" i="188" s="1"/>
  <c r="N81" i="187"/>
  <c r="N47" i="187" s="1"/>
  <c r="N76" i="231"/>
  <c r="N40" i="231" s="1"/>
  <c r="N42" i="231" s="1"/>
  <c r="N77" i="233"/>
  <c r="N41" i="233" s="1"/>
  <c r="N43" i="233" s="1"/>
  <c r="N76" i="243"/>
  <c r="N40" i="243" s="1"/>
  <c r="N81" i="267"/>
  <c r="N41" i="267" s="1"/>
  <c r="N83" i="279"/>
  <c r="N46" i="279" s="1"/>
  <c r="N77" i="250"/>
  <c r="N41" i="250" s="1"/>
  <c r="N43" i="250" s="1"/>
  <c r="N79" i="250" s="1"/>
  <c r="N77" i="254"/>
  <c r="N41" i="254" s="1"/>
  <c r="N91" i="260"/>
  <c r="N47" i="260" s="1"/>
  <c r="N75" i="290"/>
  <c r="N41" i="290" s="1"/>
  <c r="N43" i="290" s="1"/>
  <c r="N77" i="294"/>
  <c r="N41" i="294" s="1"/>
  <c r="N43" i="294" s="1"/>
  <c r="N75" i="299"/>
  <c r="N41" i="299" s="1"/>
  <c r="N43" i="299" s="1"/>
  <c r="N61" i="221"/>
  <c r="N53" i="325"/>
  <c r="N76" i="19"/>
  <c r="N42" i="19" s="1"/>
  <c r="N43" i="19" s="1"/>
  <c r="N43" i="22"/>
  <c r="N76" i="24"/>
  <c r="N42" i="24" s="1"/>
  <c r="N76" i="25"/>
  <c r="N42" i="25" s="1"/>
  <c r="N43" i="25" s="1"/>
  <c r="N76" i="61"/>
  <c r="N42" i="61" s="1"/>
  <c r="N76" i="64"/>
  <c r="N41" i="64" s="1"/>
  <c r="N43" i="64" s="1"/>
  <c r="N75" i="72"/>
  <c r="N41" i="72" s="1"/>
  <c r="N43" i="72" s="1"/>
  <c r="N77" i="72" s="1"/>
  <c r="L84" i="72" s="1"/>
  <c r="N75" i="74"/>
  <c r="N41" i="74" s="1"/>
  <c r="N43" i="74" s="1"/>
  <c r="N77" i="74" s="1"/>
  <c r="N76" i="79"/>
  <c r="N41" i="79" s="1"/>
  <c r="N76" i="81"/>
  <c r="N41" i="81" s="1"/>
  <c r="N76" i="83"/>
  <c r="N41" i="83" s="1"/>
  <c r="N43" i="83" s="1"/>
  <c r="N76" i="85"/>
  <c r="N41" i="85" s="1"/>
  <c r="N43" i="85" s="1"/>
  <c r="N76" i="87"/>
  <c r="N41" i="87" s="1"/>
  <c r="N76" i="89"/>
  <c r="N41" i="89" s="1"/>
  <c r="N76" i="91"/>
  <c r="N41" i="91" s="1"/>
  <c r="N76" i="100"/>
  <c r="N41" i="100" s="1"/>
  <c r="N43" i="100" s="1"/>
  <c r="N76" i="106"/>
  <c r="N41" i="106" s="1"/>
  <c r="N43" i="106" s="1"/>
  <c r="N80" i="160"/>
  <c r="N46" i="160" s="1"/>
  <c r="N48" i="160" s="1"/>
  <c r="N78" i="232"/>
  <c r="N41" i="232" s="1"/>
  <c r="N43" i="232" s="1"/>
  <c r="N76" i="234"/>
  <c r="N40" i="234" s="1"/>
  <c r="N42" i="234" s="1"/>
  <c r="N79" i="244"/>
  <c r="N45" i="244" s="1"/>
  <c r="N87" i="246"/>
  <c r="N45" i="246" s="1"/>
  <c r="N81" i="266"/>
  <c r="N41" i="266" s="1"/>
  <c r="N43" i="267"/>
  <c r="N78" i="272"/>
  <c r="N41" i="272" s="1"/>
  <c r="N77" i="321"/>
  <c r="N77" i="342"/>
  <c r="N41" i="342" s="1"/>
  <c r="N77" i="347"/>
  <c r="N41" i="347" s="1"/>
  <c r="N43" i="347" s="1"/>
  <c r="N77" i="364"/>
  <c r="N41" i="364" s="1"/>
  <c r="N43" i="31"/>
  <c r="N76" i="63"/>
  <c r="N41" i="63" s="1"/>
  <c r="N43" i="63" s="1"/>
  <c r="N76" i="95"/>
  <c r="N41" i="95" s="1"/>
  <c r="N43" i="95" s="1"/>
  <c r="N76" i="97"/>
  <c r="N41" i="97" s="1"/>
  <c r="N43" i="97" s="1"/>
  <c r="N76" i="99"/>
  <c r="N41" i="99" s="1"/>
  <c r="N76" i="103"/>
  <c r="N41" i="103" s="1"/>
  <c r="N43" i="103" s="1"/>
  <c r="N81" i="154"/>
  <c r="N47" i="154" s="1"/>
  <c r="N49" i="154" s="1"/>
  <c r="N73" i="229"/>
  <c r="N40" i="229" s="1"/>
  <c r="N77" i="258"/>
  <c r="N41" i="258" s="1"/>
  <c r="N77" i="262"/>
  <c r="N41" i="262" s="1"/>
  <c r="N78" i="270"/>
  <c r="N41" i="270" s="1"/>
  <c r="N43" i="270" s="1"/>
  <c r="N78" i="271"/>
  <c r="N41" i="271" s="1"/>
  <c r="N75" i="286"/>
  <c r="N41" i="286" s="1"/>
  <c r="N43" i="286" s="1"/>
  <c r="N75" i="291"/>
  <c r="N41" i="291" s="1"/>
  <c r="N43" i="291" s="1"/>
  <c r="N77" i="334"/>
  <c r="N41" i="334" s="1"/>
  <c r="N43" i="334" s="1"/>
  <c r="N77" i="348"/>
  <c r="N41" i="348" s="1"/>
  <c r="N43" i="348" s="1"/>
  <c r="N77" i="354"/>
  <c r="N41" i="354" s="1"/>
  <c r="N43" i="354" s="1"/>
  <c r="N77" i="363"/>
  <c r="N41" i="363" s="1"/>
  <c r="N77" i="365"/>
  <c r="N41" i="365" s="1"/>
  <c r="N43" i="365" s="1"/>
  <c r="N77" i="259"/>
  <c r="N41" i="259" s="1"/>
  <c r="N75" i="283"/>
  <c r="N41" i="283" s="1"/>
  <c r="N75" i="292"/>
  <c r="N41" i="292" s="1"/>
  <c r="N43" i="292" s="1"/>
  <c r="N75" i="302"/>
  <c r="N41" i="302" s="1"/>
  <c r="N43" i="302" s="1"/>
  <c r="N77" i="308"/>
  <c r="N41" i="308" s="1"/>
  <c r="N43" i="306"/>
  <c r="N43" i="29"/>
  <c r="N43" i="236"/>
  <c r="N43" i="238"/>
  <c r="N43" i="27"/>
  <c r="N43" i="30"/>
  <c r="N43" i="235"/>
  <c r="L84" i="11"/>
  <c r="L57" i="227"/>
  <c r="L61" i="150"/>
  <c r="L64" i="188"/>
  <c r="N64" i="188" s="1"/>
  <c r="L58" i="75"/>
  <c r="N58" i="75" s="1"/>
  <c r="N64" i="75" s="1"/>
  <c r="L65" i="155"/>
  <c r="N65" i="155" s="1"/>
  <c r="L65" i="186"/>
  <c r="N65" i="186" s="1"/>
  <c r="L65" i="187"/>
  <c r="N65" i="187" s="1"/>
  <c r="L65" i="154"/>
  <c r="N65" i="154" s="1"/>
  <c r="L65" i="170"/>
  <c r="L64" i="160"/>
  <c r="N64" i="160" s="1"/>
  <c r="L65" i="182"/>
  <c r="N65" i="182" s="1"/>
  <c r="L58" i="305"/>
  <c r="N58" i="305" s="1"/>
  <c r="N64" i="305" s="1"/>
  <c r="N77" i="305" s="1"/>
  <c r="L60" i="306"/>
  <c r="N60" i="306" s="1"/>
  <c r="N66" i="306" s="1"/>
  <c r="N79" i="306" s="1"/>
  <c r="L86" i="306" s="1"/>
  <c r="L66" i="268"/>
  <c r="N66" i="268" s="1"/>
  <c r="L64" i="174"/>
  <c r="N64" i="174" s="1"/>
  <c r="L65" i="158"/>
  <c r="N65" i="158" s="1"/>
  <c r="L65" i="185"/>
  <c r="N65" i="185" s="1"/>
  <c r="L64" i="181"/>
  <c r="N64" i="181" s="1"/>
  <c r="L63" i="247"/>
  <c r="N63" i="247" s="1"/>
  <c r="N68" i="247" s="1"/>
  <c r="L59" i="79"/>
  <c r="N59" i="79" s="1"/>
  <c r="N65" i="79" s="1"/>
  <c r="N75" i="297"/>
  <c r="N41" i="297" s="1"/>
  <c r="N77" i="257"/>
  <c r="N41" i="257" s="1"/>
  <c r="N43" i="257" s="1"/>
  <c r="N77" i="296"/>
  <c r="N41" i="296" s="1"/>
  <c r="N43" i="296" s="1"/>
  <c r="N75" i="298"/>
  <c r="N41" i="298" s="1"/>
  <c r="N43" i="298" s="1"/>
  <c r="N77" i="322"/>
  <c r="N77" i="356"/>
  <c r="N41" i="356" s="1"/>
  <c r="N43" i="356" s="1"/>
  <c r="N77" i="264"/>
  <c r="N41" i="264" s="1"/>
  <c r="N43" i="264" s="1"/>
  <c r="N78" i="275"/>
  <c r="N41" i="275" s="1"/>
  <c r="N75" i="309"/>
  <c r="N41" i="309" s="1"/>
  <c r="N77" i="312"/>
  <c r="N41" i="312" s="1"/>
  <c r="N43" i="312" s="1"/>
  <c r="N76" i="213"/>
  <c r="N42" i="213" s="1"/>
  <c r="N44" i="213" s="1"/>
  <c r="N77" i="253"/>
  <c r="N79" i="253" s="1"/>
  <c r="L86" i="253" s="1"/>
  <c r="N77" i="256"/>
  <c r="N41" i="256" s="1"/>
  <c r="N43" i="256" s="1"/>
  <c r="N77" i="263"/>
  <c r="N41" i="263" s="1"/>
  <c r="N43" i="263" s="1"/>
  <c r="N77" i="265"/>
  <c r="N41" i="265" s="1"/>
  <c r="N43" i="265" s="1"/>
  <c r="N78" i="274"/>
  <c r="N41" i="274" s="1"/>
  <c r="N43" i="274" s="1"/>
  <c r="N75" i="284"/>
  <c r="N41" i="284" s="1"/>
  <c r="N43" i="284" s="1"/>
  <c r="N43" i="297"/>
  <c r="N75" i="301"/>
  <c r="N41" i="301" s="1"/>
  <c r="N43" i="301" s="1"/>
  <c r="N83" i="207"/>
  <c r="N46" i="207" s="1"/>
  <c r="N76" i="57"/>
  <c r="N41" i="57" s="1"/>
  <c r="N43" i="57" s="1"/>
  <c r="N78" i="57" s="1"/>
  <c r="N76" i="143"/>
  <c r="N41" i="143" s="1"/>
  <c r="N83" i="245"/>
  <c r="N45" i="245" s="1"/>
  <c r="N47"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I69" i="138"/>
  <c r="I70" i="138"/>
  <c r="N57" i="227"/>
  <c r="N62" i="227" s="1"/>
  <c r="I71" i="235"/>
  <c r="I73" i="247"/>
  <c r="I75" i="282"/>
  <c r="I76" i="282"/>
  <c r="I77" i="282"/>
  <c r="I78" i="282"/>
  <c r="N53" i="293"/>
  <c r="I70" i="7"/>
  <c r="I70" i="19"/>
  <c r="I71" i="19"/>
  <c r="I70" i="98"/>
  <c r="I71" i="98"/>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42" i="242"/>
  <c r="N43" i="99"/>
  <c r="N76" i="18"/>
  <c r="N42" i="18" s="1"/>
  <c r="N43" i="18" s="1"/>
  <c r="N78" i="18" s="1"/>
  <c r="L84" i="18" s="1"/>
  <c r="N43" i="23"/>
  <c r="I70" i="21"/>
  <c r="I71" i="21"/>
  <c r="I70" i="25"/>
  <c r="I71" i="25"/>
  <c r="I70" i="41"/>
  <c r="I70" i="43"/>
  <c r="N43" i="47"/>
  <c r="N78" i="47" s="1"/>
  <c r="L84" i="47" s="1"/>
  <c r="I70" i="47"/>
  <c r="I70" i="52"/>
  <c r="I70" i="64"/>
  <c r="I71" i="64"/>
  <c r="I70" i="65"/>
  <c r="I71" i="65"/>
  <c r="I70" i="67"/>
  <c r="I71" i="67"/>
  <c r="N43" i="68"/>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N74" i="247"/>
  <c r="N77" i="247" s="1"/>
  <c r="N43" i="247" s="1"/>
  <c r="N45" i="247" s="1"/>
  <c r="I74" i="247"/>
  <c r="N73" i="248"/>
  <c r="I73" i="248"/>
  <c r="N74" i="248"/>
  <c r="I74" i="248"/>
  <c r="N76" i="248"/>
  <c r="I76" i="248"/>
  <c r="N43" i="333"/>
  <c r="N43" i="342"/>
  <c r="N86" i="252"/>
  <c r="N45" i="252" s="1"/>
  <c r="N47"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9"/>
  <c r="N43" i="7"/>
  <c r="N78" i="7" s="1"/>
  <c r="L84" i="7" s="1"/>
  <c r="I70" i="16"/>
  <c r="I70" i="17"/>
  <c r="I71" i="17"/>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1"/>
  <c r="N43" i="87"/>
  <c r="N43" i="127"/>
  <c r="N77" i="127" s="1"/>
  <c r="N43" i="129"/>
  <c r="N78" i="129" s="1"/>
  <c r="N43" i="208"/>
  <c r="N78" i="208" s="1"/>
  <c r="L83" i="208" s="1"/>
  <c r="N43" i="128"/>
  <c r="N78" i="128" s="1"/>
  <c r="L84" i="128" s="1"/>
  <c r="N43" i="130"/>
  <c r="N78" i="130" s="1"/>
  <c r="N43" i="131"/>
  <c r="N78" i="131" s="1"/>
  <c r="L84" i="131" s="1"/>
  <c r="N43" i="132"/>
  <c r="N78" i="132" s="1"/>
  <c r="N55" i="50"/>
  <c r="I70" i="80"/>
  <c r="I71" i="80"/>
  <c r="I70" i="84"/>
  <c r="I71" i="84"/>
  <c r="N43" i="86"/>
  <c r="I70" i="86"/>
  <c r="I71" i="86"/>
  <c r="I70" i="90"/>
  <c r="I71" i="90"/>
  <c r="N43" i="92"/>
  <c r="N43" i="94"/>
  <c r="I70" i="96"/>
  <c r="I71" i="96"/>
  <c r="N43" i="102"/>
  <c r="I70" i="106"/>
  <c r="I71" i="106"/>
  <c r="I70" i="107"/>
  <c r="I71" i="107"/>
  <c r="I70" i="108"/>
  <c r="I71" i="108"/>
  <c r="N43" i="134"/>
  <c r="N43" i="136"/>
  <c r="I69" i="149"/>
  <c r="I70" i="149"/>
  <c r="I70" i="148"/>
  <c r="I71" i="148"/>
  <c r="I69" i="145"/>
  <c r="I70" i="145"/>
  <c r="I69" i="144"/>
  <c r="I70" i="144"/>
  <c r="N61" i="150"/>
  <c r="I75" i="154"/>
  <c r="I76" i="154"/>
  <c r="I77" i="154"/>
  <c r="N77" i="157"/>
  <c r="N81" i="157" s="1"/>
  <c r="N47" i="157" s="1"/>
  <c r="N49" i="157" s="1"/>
  <c r="I77" i="157"/>
  <c r="N49" i="171"/>
  <c r="N75" i="182"/>
  <c r="I75" i="182"/>
  <c r="N76" i="182"/>
  <c r="I76" i="182"/>
  <c r="N77" i="182"/>
  <c r="I77" i="182"/>
  <c r="N48" i="164"/>
  <c r="I74" i="164"/>
  <c r="I75" i="164"/>
  <c r="I76" i="164"/>
  <c r="N65" i="170"/>
  <c r="I75" i="170"/>
  <c r="I76" i="170"/>
  <c r="I77" i="170"/>
  <c r="I74" i="188"/>
  <c r="I75" i="188"/>
  <c r="I76" i="188"/>
  <c r="N76" i="212"/>
  <c r="N42" i="212" s="1"/>
  <c r="N44" i="212" s="1"/>
  <c r="I71" i="212"/>
  <c r="I70" i="216"/>
  <c r="I71" i="216"/>
  <c r="I78" i="220"/>
  <c r="I79" i="220"/>
  <c r="N55" i="233"/>
  <c r="I71" i="233"/>
  <c r="I72" i="233"/>
  <c r="I70" i="234"/>
  <c r="I71" i="234"/>
  <c r="I71" i="236"/>
  <c r="I71" i="238"/>
  <c r="I71" i="240"/>
  <c r="N42" i="243"/>
  <c r="N59" i="243"/>
  <c r="N65" i="243" s="1"/>
  <c r="I70" i="243"/>
  <c r="I71" i="243"/>
  <c r="I72" i="243"/>
  <c r="N69" i="246"/>
  <c r="I79" i="252"/>
  <c r="I80" i="252"/>
  <c r="I82" i="252"/>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N43" i="273"/>
  <c r="N43" i="275"/>
  <c r="N48" i="279"/>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63"/>
  <c r="N43" i="364"/>
  <c r="I71" i="348"/>
  <c r="I72" i="348"/>
  <c r="I71" i="354"/>
  <c r="I72" i="354"/>
  <c r="I71" i="362"/>
  <c r="I72" i="362"/>
  <c r="I71" i="363"/>
  <c r="I72" i="363"/>
  <c r="I71" i="364"/>
  <c r="I72" i="364"/>
  <c r="I71" i="365"/>
  <c r="I72" i="365"/>
  <c r="N43" i="9"/>
  <c r="N43" i="16"/>
  <c r="N78" i="16" s="1"/>
  <c r="L84" i="16" s="1"/>
  <c r="N43" i="41"/>
  <c r="N43" i="42"/>
  <c r="N43" i="43"/>
  <c r="N43" i="44"/>
  <c r="N43" i="59"/>
  <c r="N43" i="61"/>
  <c r="N43" i="75"/>
  <c r="N43" i="82"/>
  <c r="N43" i="84"/>
  <c r="N43" i="88"/>
  <c r="N43" i="91"/>
  <c r="N43" i="98"/>
  <c r="N43" i="101"/>
  <c r="N43" i="108"/>
  <c r="N43" i="133"/>
  <c r="N43" i="135"/>
  <c r="N78" i="65"/>
  <c r="L85" i="65" s="1"/>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8" i="184"/>
  <c r="N49" i="185"/>
  <c r="N59" i="9"/>
  <c r="N65" i="9" s="1"/>
  <c r="I70" i="9"/>
  <c r="I70" i="14"/>
  <c r="I71" i="14"/>
  <c r="N76" i="15"/>
  <c r="N42" i="15" s="1"/>
  <c r="N43" i="15" s="1"/>
  <c r="N78" i="15" s="1"/>
  <c r="L84" i="15" s="1"/>
  <c r="I71" i="15"/>
  <c r="I70" i="18"/>
  <c r="I71" i="18"/>
  <c r="N59" i="20"/>
  <c r="N65" i="20" s="1"/>
  <c r="I70" i="20"/>
  <c r="I71" i="20"/>
  <c r="N59" i="23"/>
  <c r="N65" i="23" s="1"/>
  <c r="I70" i="23"/>
  <c r="N43" i="24"/>
  <c r="I70" i="26"/>
  <c r="I71" i="26"/>
  <c r="I70" i="27"/>
  <c r="I70" i="29"/>
  <c r="I70" i="30"/>
  <c r="N59" i="31"/>
  <c r="N65" i="31" s="1"/>
  <c r="N78" i="31" s="1"/>
  <c r="L83"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9"/>
  <c r="N43" i="143"/>
  <c r="N75" i="158"/>
  <c r="I75" i="158"/>
  <c r="N76" i="158"/>
  <c r="I76" i="158"/>
  <c r="N77" i="158"/>
  <c r="I77" i="158"/>
  <c r="N75" i="168"/>
  <c r="I75" i="168"/>
  <c r="N76" i="168"/>
  <c r="I76" i="168"/>
  <c r="N77" i="168"/>
  <c r="I77" i="168"/>
  <c r="N49" i="176"/>
  <c r="N49" i="178"/>
  <c r="N48" i="180"/>
  <c r="N48" i="183"/>
  <c r="N48" i="207"/>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1" i="239"/>
  <c r="N47" i="244"/>
  <c r="N43" i="254"/>
  <c r="I75" i="186"/>
  <c r="I76" i="186"/>
  <c r="I77" i="186"/>
  <c r="I75" i="187"/>
  <c r="I76" i="187"/>
  <c r="I77" i="187"/>
  <c r="N43" i="191"/>
  <c r="I70" i="192"/>
  <c r="I70" i="231"/>
  <c r="I71" i="231"/>
  <c r="I72" i="232"/>
  <c r="I73" i="232"/>
  <c r="N54" i="234"/>
  <c r="N54" i="242"/>
  <c r="N59" i="242"/>
  <c r="N65" i="242" s="1"/>
  <c r="I70" i="242"/>
  <c r="I71" i="242"/>
  <c r="I72" i="242"/>
  <c r="N65" i="245"/>
  <c r="I76" i="245"/>
  <c r="I77" i="245"/>
  <c r="I79" i="245"/>
  <c r="I80" i="245"/>
  <c r="N43" i="262"/>
  <c r="N43" i="266"/>
  <c r="N81" i="268"/>
  <c r="N41" i="268" s="1"/>
  <c r="N43" i="268" s="1"/>
  <c r="N43" i="271"/>
  <c r="N43" i="272"/>
  <c r="N46" i="280"/>
  <c r="N46" i="282"/>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1" i="307"/>
  <c r="I71" i="307"/>
  <c r="N72" i="307"/>
  <c r="I72" i="307"/>
  <c r="N43" i="309"/>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79" i="321"/>
  <c r="L85" i="321" s="1"/>
  <c r="N53" i="133"/>
  <c r="N53" i="135"/>
  <c r="N53" i="209"/>
  <c r="N50" i="228"/>
  <c r="N58" i="248"/>
  <c r="N55" i="254"/>
  <c r="N56" i="271"/>
  <c r="N56" i="273"/>
  <c r="N81" i="249"/>
  <c r="N43" i="249" s="1"/>
  <c r="N45" i="249" s="1"/>
  <c r="N64" i="249"/>
  <c r="N65" i="249"/>
  <c r="I73" i="249"/>
  <c r="I74" i="249"/>
  <c r="I76" i="249"/>
  <c r="N47" i="246"/>
  <c r="I80" i="246"/>
  <c r="I81" i="246"/>
  <c r="I83" i="246"/>
  <c r="I84" i="246"/>
  <c r="N54" i="106"/>
  <c r="N54" i="34"/>
  <c r="N54" i="37"/>
  <c r="N78" i="37" s="1"/>
  <c r="L85" i="37" s="1"/>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79" i="356" s="1"/>
  <c r="L84" i="356" s="1"/>
  <c r="N55" i="357"/>
  <c r="N55" i="366"/>
  <c r="N42" i="229"/>
  <c r="N55" i="228"/>
  <c r="N43" i="227"/>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L85" i="121" s="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93" i="260" s="1"/>
  <c r="N55" i="263"/>
  <c r="N55" i="265"/>
  <c r="N56" i="270"/>
  <c r="N56" i="272"/>
  <c r="N56" i="274"/>
  <c r="N55" i="337"/>
  <c r="N55" i="347"/>
  <c r="N55" i="365"/>
  <c r="N53" i="291"/>
  <c r="N53" i="299"/>
  <c r="N53" i="301"/>
  <c r="N55" i="328"/>
  <c r="N79" i="328" s="1"/>
  <c r="L84" i="328" s="1"/>
  <c r="N55" i="330"/>
  <c r="N55" i="342"/>
  <c r="N55" i="344"/>
  <c r="N55" i="359"/>
  <c r="N54" i="36"/>
  <c r="N54" i="39"/>
  <c r="N78" i="39" s="1"/>
  <c r="L85" i="39" s="1"/>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79" i="354" s="1"/>
  <c r="N55" i="363"/>
  <c r="N55" i="364"/>
  <c r="N79" i="364" s="1"/>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L83" i="65"/>
  <c r="N78" i="56"/>
  <c r="L85" i="56" s="1"/>
  <c r="L83" i="51"/>
  <c r="L85" i="51"/>
  <c r="I70" i="38"/>
  <c r="N43" i="38"/>
  <c r="L84" i="28"/>
  <c r="L83" i="28"/>
  <c r="L85" i="28"/>
  <c r="I70" i="15"/>
  <c r="N76" i="12"/>
  <c r="N42" i="12" s="1"/>
  <c r="N43" i="12" s="1"/>
  <c r="I70" i="12"/>
  <c r="L84" i="65" l="1"/>
  <c r="N81" i="248"/>
  <c r="N43" i="248" s="1"/>
  <c r="N45" i="248" s="1"/>
  <c r="N43" i="137"/>
  <c r="L85" i="67"/>
  <c r="L83" i="67"/>
  <c r="L84" i="67"/>
  <c r="N78" i="25"/>
  <c r="L85" i="25" s="1"/>
  <c r="N79" i="347"/>
  <c r="L84" i="347" s="1"/>
  <c r="N78" i="43"/>
  <c r="L85" i="43" s="1"/>
  <c r="N81" i="50"/>
  <c r="L87" i="50" s="1"/>
  <c r="L84" i="78"/>
  <c r="N78" i="34"/>
  <c r="L83" i="34" s="1"/>
  <c r="L83" i="47"/>
  <c r="L83" i="7"/>
  <c r="L84" i="208"/>
  <c r="L82" i="289"/>
  <c r="N78" i="22"/>
  <c r="L85" i="22" s="1"/>
  <c r="N78" i="21"/>
  <c r="L84" i="21" s="1"/>
  <c r="L86" i="356"/>
  <c r="L86" i="323"/>
  <c r="L83" i="289"/>
  <c r="L84" i="226"/>
  <c r="N80" i="275"/>
  <c r="L87" i="275" s="1"/>
  <c r="L83" i="78"/>
  <c r="L84" i="63"/>
  <c r="L84" i="74"/>
  <c r="L82" i="74"/>
  <c r="L83" i="74"/>
  <c r="N78" i="42"/>
  <c r="L85" i="42" s="1"/>
  <c r="L84" i="253"/>
  <c r="N79" i="333"/>
  <c r="L85" i="333" s="1"/>
  <c r="L85" i="46"/>
  <c r="L83" i="46"/>
  <c r="N78" i="38"/>
  <c r="L85" i="38" s="1"/>
  <c r="L85" i="63"/>
  <c r="L82" i="72"/>
  <c r="N79" i="363"/>
  <c r="L84" i="363" s="1"/>
  <c r="L86" i="340"/>
  <c r="L86" i="327"/>
  <c r="L84" i="303"/>
  <c r="N77" i="75"/>
  <c r="L83" i="75" s="1"/>
  <c r="N79" i="296"/>
  <c r="L84" i="340"/>
  <c r="L86" i="339"/>
  <c r="L84" i="327"/>
  <c r="L82" i="303"/>
  <c r="L84" i="123"/>
  <c r="N79" i="365"/>
  <c r="L85" i="365" s="1"/>
  <c r="L89" i="218"/>
  <c r="L85" i="356"/>
  <c r="L85" i="226"/>
  <c r="L84" i="224"/>
  <c r="N79" i="254"/>
  <c r="L84" i="254" s="1"/>
  <c r="L83" i="121"/>
  <c r="L84" i="121"/>
  <c r="L85" i="123"/>
  <c r="L59" i="108"/>
  <c r="N59" i="108" s="1"/>
  <c r="N65" i="108" s="1"/>
  <c r="L59" i="107"/>
  <c r="N59" i="107" s="1"/>
  <c r="N65" i="107" s="1"/>
  <c r="L59" i="106"/>
  <c r="N59" i="106" s="1"/>
  <c r="N65" i="106" s="1"/>
  <c r="N78" i="106" s="1"/>
  <c r="L85" i="106" s="1"/>
  <c r="L59" i="98"/>
  <c r="N59" i="98" s="1"/>
  <c r="N65" i="98" s="1"/>
  <c r="L59" i="96"/>
  <c r="N59" i="96" s="1"/>
  <c r="N65" i="96" s="1"/>
  <c r="L59" i="97"/>
  <c r="N59" i="97" s="1"/>
  <c r="N65" i="97" s="1"/>
  <c r="L59" i="105"/>
  <c r="N59" i="105" s="1"/>
  <c r="N65" i="105" s="1"/>
  <c r="N78" i="105" s="1"/>
  <c r="L84" i="105" s="1"/>
  <c r="L59" i="103"/>
  <c r="N59" i="103" s="1"/>
  <c r="N65" i="103" s="1"/>
  <c r="L59" i="102"/>
  <c r="N59" i="102" s="1"/>
  <c r="N65" i="102" s="1"/>
  <c r="N78" i="102" s="1"/>
  <c r="L85" i="102" s="1"/>
  <c r="L59" i="101"/>
  <c r="N59" i="101" s="1"/>
  <c r="N65" i="101" s="1"/>
  <c r="L59" i="100"/>
  <c r="N59" i="100" s="1"/>
  <c r="N65" i="100" s="1"/>
  <c r="N78" i="100" s="1"/>
  <c r="L85" i="100" s="1"/>
  <c r="L59" i="99"/>
  <c r="N59" i="99" s="1"/>
  <c r="N65" i="99" s="1"/>
  <c r="L59" i="95"/>
  <c r="N59" i="95" s="1"/>
  <c r="N65" i="95" s="1"/>
  <c r="L59" i="94"/>
  <c r="N59" i="94" s="1"/>
  <c r="N65" i="94" s="1"/>
  <c r="L59" i="92"/>
  <c r="N59" i="92" s="1"/>
  <c r="N65" i="92" s="1"/>
  <c r="N78" i="92" s="1"/>
  <c r="L84" i="92" s="1"/>
  <c r="L59" i="287"/>
  <c r="N59" i="287" s="1"/>
  <c r="N64" i="287" s="1"/>
  <c r="L59" i="286"/>
  <c r="N59" i="286" s="1"/>
  <c r="N64" i="286" s="1"/>
  <c r="L59" i="285"/>
  <c r="N59" i="285" s="1"/>
  <c r="N64" i="285" s="1"/>
  <c r="L58" i="191"/>
  <c r="N58" i="191" s="1"/>
  <c r="N64" i="191" s="1"/>
  <c r="N77" i="191" s="1"/>
  <c r="L83" i="191" s="1"/>
  <c r="L58" i="190"/>
  <c r="N58" i="190" s="1"/>
  <c r="N64" i="190" s="1"/>
  <c r="L62" i="294"/>
  <c r="N62" i="294" s="1"/>
  <c r="L65" i="268"/>
  <c r="N65" i="268" s="1"/>
  <c r="L65" i="267"/>
  <c r="N65" i="267" s="1"/>
  <c r="L65" i="266"/>
  <c r="N65" i="266" s="1"/>
  <c r="L59" i="215"/>
  <c r="N59" i="215" s="1"/>
  <c r="N65" i="215" s="1"/>
  <c r="L59" i="213"/>
  <c r="N59" i="213" s="1"/>
  <c r="N65" i="213" s="1"/>
  <c r="L65" i="168"/>
  <c r="N65" i="168" s="1"/>
  <c r="M65" i="157"/>
  <c r="N65" i="157" s="1"/>
  <c r="L64" i="157"/>
  <c r="N64" i="157" s="1"/>
  <c r="L64" i="187"/>
  <c r="N64" i="187" s="1"/>
  <c r="L63" i="188"/>
  <c r="N63" i="188" s="1"/>
  <c r="N69" i="188" s="1"/>
  <c r="N82" i="188" s="1"/>
  <c r="L87" i="188" s="1"/>
  <c r="L64" i="186"/>
  <c r="N64" i="186" s="1"/>
  <c r="L64" i="185"/>
  <c r="N64" i="185" s="1"/>
  <c r="N70" i="185" s="1"/>
  <c r="N83" i="185" s="1"/>
  <c r="L90" i="185" s="1"/>
  <c r="L63" i="184"/>
  <c r="N63" i="184" s="1"/>
  <c r="L63" i="183"/>
  <c r="N63" i="183" s="1"/>
  <c r="L64" i="182"/>
  <c r="N64" i="182" s="1"/>
  <c r="L63" i="181"/>
  <c r="N63" i="181" s="1"/>
  <c r="L63" i="177"/>
  <c r="N63" i="177" s="1"/>
  <c r="L63" i="180"/>
  <c r="N63" i="180" s="1"/>
  <c r="L63" i="179"/>
  <c r="N63" i="179" s="1"/>
  <c r="L64" i="178"/>
  <c r="N64" i="178" s="1"/>
  <c r="L64" i="171"/>
  <c r="N64" i="171" s="1"/>
  <c r="L64" i="176"/>
  <c r="N64" i="176" s="1"/>
  <c r="L63" i="174"/>
  <c r="N63" i="174" s="1"/>
  <c r="N69" i="174" s="1"/>
  <c r="L63" i="172"/>
  <c r="N63" i="172" s="1"/>
  <c r="L64" i="170"/>
  <c r="N64" i="170" s="1"/>
  <c r="L63" i="189"/>
  <c r="N63" i="189" s="1"/>
  <c r="L64" i="162"/>
  <c r="N64" i="162" s="1"/>
  <c r="L64" i="154"/>
  <c r="N64" i="154" s="1"/>
  <c r="L64" i="168"/>
  <c r="N64" i="168" s="1"/>
  <c r="L63" i="164"/>
  <c r="N63" i="164" s="1"/>
  <c r="L64" i="158"/>
  <c r="N64" i="158" s="1"/>
  <c r="L64" i="155"/>
  <c r="N64" i="155" s="1"/>
  <c r="N70" i="155" s="1"/>
  <c r="L66" i="165"/>
  <c r="N66" i="165" s="1"/>
  <c r="L63" i="160"/>
  <c r="N63" i="160" s="1"/>
  <c r="N69" i="160" s="1"/>
  <c r="N82" i="160" s="1"/>
  <c r="L62" i="150"/>
  <c r="N62" i="150" s="1"/>
  <c r="N67"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L60" i="233"/>
  <c r="N60" i="233" s="1"/>
  <c r="N66" i="233" s="1"/>
  <c r="L59" i="231"/>
  <c r="N59" i="231" s="1"/>
  <c r="N65" i="231" s="1"/>
  <c r="N78" i="231" s="1"/>
  <c r="L84" i="231" s="1"/>
  <c r="L56" i="229"/>
  <c r="N56" i="229" s="1"/>
  <c r="N62" i="229" s="1"/>
  <c r="L63" i="217"/>
  <c r="N63" i="217" s="1"/>
  <c r="N6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N78" i="144" s="1"/>
  <c r="L85" i="144" s="1"/>
  <c r="L59" i="148"/>
  <c r="N59" i="148" s="1"/>
  <c r="N65" i="148" s="1"/>
  <c r="N78" i="148" s="1"/>
  <c r="L84" i="148" s="1"/>
  <c r="L61" i="294"/>
  <c r="N61" i="294" s="1"/>
  <c r="L64" i="267"/>
  <c r="N64" i="267" s="1"/>
  <c r="L64" i="266"/>
  <c r="N64"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N79" i="295" s="1"/>
  <c r="L86" i="295" s="1"/>
  <c r="L61" i="271"/>
  <c r="N61" i="271" s="1"/>
  <c r="N67" i="271" s="1"/>
  <c r="N80" i="271" s="1"/>
  <c r="L87" i="271" s="1"/>
  <c r="L60" i="265"/>
  <c r="N60" i="265" s="1"/>
  <c r="N66" i="265" s="1"/>
  <c r="N79" i="265" s="1"/>
  <c r="L86" i="265" s="1"/>
  <c r="L60" i="264"/>
  <c r="N60" i="264" s="1"/>
  <c r="N66" i="264" s="1"/>
  <c r="L60" i="263"/>
  <c r="N60" i="263" s="1"/>
  <c r="N66" i="263" s="1"/>
  <c r="N79" i="263" s="1"/>
  <c r="L85" i="263" s="1"/>
  <c r="L60" i="258"/>
  <c r="N60" i="258" s="1"/>
  <c r="N66" i="258" s="1"/>
  <c r="L60" i="257"/>
  <c r="N60" i="257" s="1"/>
  <c r="N66" i="257" s="1"/>
  <c r="N79" i="257" s="1"/>
  <c r="L86" i="257" s="1"/>
  <c r="L66" i="207"/>
  <c r="N66" i="207" s="1"/>
  <c r="N72" i="207" s="1"/>
  <c r="L58" i="302"/>
  <c r="N58" i="302" s="1"/>
  <c r="N64" i="302" s="1"/>
  <c r="N77" i="302" s="1"/>
  <c r="L84" i="302" s="1"/>
  <c r="L58" i="299"/>
  <c r="N58" i="299" s="1"/>
  <c r="N64" i="299" s="1"/>
  <c r="L58" i="297"/>
  <c r="N58" i="297" s="1"/>
  <c r="L60" i="262"/>
  <c r="N60" i="262" s="1"/>
  <c r="N66"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L58" i="292"/>
  <c r="N58" i="292" s="1"/>
  <c r="N64" i="292" s="1"/>
  <c r="N77" i="292" s="1"/>
  <c r="L84" i="292" s="1"/>
  <c r="L58" i="291"/>
  <c r="N58" i="291" s="1"/>
  <c r="N64" i="291" s="1"/>
  <c r="N77" i="291" s="1"/>
  <c r="L82" i="291" s="1"/>
  <c r="L58" i="290"/>
  <c r="N58" i="290" s="1"/>
  <c r="N64" i="290" s="1"/>
  <c r="L58" i="145"/>
  <c r="N58" i="145" s="1"/>
  <c r="N64" i="145" s="1"/>
  <c r="N78" i="145" s="1"/>
  <c r="L85" i="145" s="1"/>
  <c r="L58" i="149"/>
  <c r="N58" i="149" s="1"/>
  <c r="N64" i="149" s="1"/>
  <c r="N78" i="149" s="1"/>
  <c r="N77" i="286"/>
  <c r="L84" i="286" s="1"/>
  <c r="L59" i="214"/>
  <c r="N59" i="214" s="1"/>
  <c r="N65" i="214" s="1"/>
  <c r="N78" i="214" s="1"/>
  <c r="L59" i="212"/>
  <c r="N59" i="212" s="1"/>
  <c r="N65" i="212" s="1"/>
  <c r="N78" i="212" s="1"/>
  <c r="L85" i="212" s="1"/>
  <c r="L64" i="179"/>
  <c r="N64" i="179" s="1"/>
  <c r="L64" i="172"/>
  <c r="N64" i="172" s="1"/>
  <c r="N69" i="172" s="1"/>
  <c r="L67" i="165"/>
  <c r="N67" i="165" s="1"/>
  <c r="L58" i="143"/>
  <c r="N58" i="143" s="1"/>
  <c r="N64" i="143" s="1"/>
  <c r="L58" i="147"/>
  <c r="N58" i="147" s="1"/>
  <c r="N64" i="147" s="1"/>
  <c r="N78" i="147" s="1"/>
  <c r="L83" i="147" s="1"/>
  <c r="L59" i="90"/>
  <c r="N59" i="90" s="1"/>
  <c r="N6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83"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N78" i="137" s="1"/>
  <c r="L83" i="137" s="1"/>
  <c r="L58" i="135"/>
  <c r="N58" i="135" s="1"/>
  <c r="N64" i="135" s="1"/>
  <c r="N78" i="135" s="1"/>
  <c r="L84" i="135" s="1"/>
  <c r="L58" i="133"/>
  <c r="N58" i="133" s="1"/>
  <c r="N64" i="133" s="1"/>
  <c r="N77" i="133" s="1"/>
  <c r="L82" i="133" s="1"/>
  <c r="L58" i="136"/>
  <c r="N58" i="136" s="1"/>
  <c r="N64"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64"/>
  <c r="N78" i="103"/>
  <c r="L83" i="103" s="1"/>
  <c r="L85" i="360"/>
  <c r="N79" i="336"/>
  <c r="L86" i="336" s="1"/>
  <c r="L88" i="219"/>
  <c r="L89" i="219"/>
  <c r="L87" i="219"/>
  <c r="L83" i="21"/>
  <c r="L85" i="21"/>
  <c r="L85" i="7"/>
  <c r="N86" i="7" s="1"/>
  <c r="N88" i="7" s="1"/>
  <c r="D3" i="5" s="1"/>
  <c r="L83" i="43"/>
  <c r="L84" i="46"/>
  <c r="L86" i="50"/>
  <c r="L84" i="339"/>
  <c r="N83" i="282"/>
  <c r="L89" i="282" s="1"/>
  <c r="N79" i="256"/>
  <c r="L84" i="256" s="1"/>
  <c r="N78" i="35"/>
  <c r="N77" i="284"/>
  <c r="L84" i="284" s="1"/>
  <c r="L88" i="218"/>
  <c r="N90" i="218" s="1"/>
  <c r="N92" i="218" s="1"/>
  <c r="D180" i="5" s="1"/>
  <c r="L85" i="253"/>
  <c r="N78" i="33"/>
  <c r="L83" i="33" s="1"/>
  <c r="L84" i="64"/>
  <c r="N86" i="64" s="1"/>
  <c r="N88" i="64" s="1"/>
  <c r="D55" i="5" s="1"/>
  <c r="N78" i="53"/>
  <c r="L85" i="53" s="1"/>
  <c r="N78" i="215"/>
  <c r="L84" i="215" s="1"/>
  <c r="N78" i="107"/>
  <c r="L85" i="107" s="1"/>
  <c r="N79" i="262"/>
  <c r="L84" i="262" s="1"/>
  <c r="L84" i="348"/>
  <c r="L86" i="328"/>
  <c r="N78" i="213"/>
  <c r="L83" i="213" s="1"/>
  <c r="N77" i="299"/>
  <c r="L83" i="299" s="1"/>
  <c r="N80" i="272"/>
  <c r="L85" i="272" s="1"/>
  <c r="L85" i="32"/>
  <c r="L84" i="31"/>
  <c r="N72" i="165"/>
  <c r="N85" i="165" s="1"/>
  <c r="L91" i="165" s="1"/>
  <c r="L84" i="32"/>
  <c r="N78" i="97"/>
  <c r="L84" i="97" s="1"/>
  <c r="L85" i="31"/>
  <c r="N79" i="264"/>
  <c r="L86" i="264" s="1"/>
  <c r="N74" i="227"/>
  <c r="L79" i="227" s="1"/>
  <c r="N70" i="186"/>
  <c r="N83" i="186" s="1"/>
  <c r="L88" i="186" s="1"/>
  <c r="N79" i="233"/>
  <c r="L84" i="233" s="1"/>
  <c r="N70" i="182"/>
  <c r="N70" i="154"/>
  <c r="N83" i="154" s="1"/>
  <c r="L88" i="154" s="1"/>
  <c r="N79" i="261"/>
  <c r="L84" i="261" s="1"/>
  <c r="L82" i="305"/>
  <c r="L83" i="305"/>
  <c r="L87" i="281"/>
  <c r="N78" i="243"/>
  <c r="L83" i="243" s="1"/>
  <c r="N82" i="217"/>
  <c r="L89" i="217" s="1"/>
  <c r="N69" i="177"/>
  <c r="N82" i="177" s="1"/>
  <c r="L89" i="177" s="1"/>
  <c r="N70" i="171"/>
  <c r="N83" i="171" s="1"/>
  <c r="L90" i="171" s="1"/>
  <c r="N70" i="158"/>
  <c r="N77" i="293"/>
  <c r="L84" i="293" s="1"/>
  <c r="N70" i="187"/>
  <c r="N83" i="187" s="1"/>
  <c r="L88" i="187" s="1"/>
  <c r="N70" i="170"/>
  <c r="N83" i="170" s="1"/>
  <c r="L90" i="170" s="1"/>
  <c r="N78" i="94"/>
  <c r="L85" i="94" s="1"/>
  <c r="L83" i="39"/>
  <c r="L85" i="128"/>
  <c r="L84" i="306"/>
  <c r="N77" i="190"/>
  <c r="L83" i="190" s="1"/>
  <c r="N78" i="136"/>
  <c r="L85" i="136" s="1"/>
  <c r="N70" i="268"/>
  <c r="N83" i="268" s="1"/>
  <c r="L90" i="268" s="1"/>
  <c r="L84" i="39"/>
  <c r="N79" i="332"/>
  <c r="L85" i="332" s="1"/>
  <c r="N78" i="9"/>
  <c r="L84" i="9" s="1"/>
  <c r="N80" i="273"/>
  <c r="L86" i="273" s="1"/>
  <c r="N78" i="19"/>
  <c r="L85" i="19" s="1"/>
  <c r="N78" i="108"/>
  <c r="L84" i="108" s="1"/>
  <c r="N79" i="334"/>
  <c r="L84" i="334" s="1"/>
  <c r="L83" i="132"/>
  <c r="L85" i="132"/>
  <c r="L84" i="127"/>
  <c r="L82" i="127"/>
  <c r="L83" i="130"/>
  <c r="L85" i="130"/>
  <c r="L85" i="58"/>
  <c r="L84" i="58"/>
  <c r="L84" i="34"/>
  <c r="L85" i="47"/>
  <c r="L83" i="72"/>
  <c r="N85" i="72" s="1"/>
  <c r="N87" i="72" s="1"/>
  <c r="D63" i="5" s="1"/>
  <c r="L86" i="360"/>
  <c r="L86" i="348"/>
  <c r="L85" i="131"/>
  <c r="N78" i="98"/>
  <c r="L83" i="98" s="1"/>
  <c r="N78" i="79"/>
  <c r="L83" i="79" s="1"/>
  <c r="N78" i="68"/>
  <c r="L84" i="130"/>
  <c r="L85" i="208"/>
  <c r="N79" i="342"/>
  <c r="L85" i="342" s="1"/>
  <c r="L99" i="260"/>
  <c r="L100" i="260"/>
  <c r="N78" i="40"/>
  <c r="L84" i="40" s="1"/>
  <c r="L87" i="277"/>
  <c r="L86" i="277"/>
  <c r="L85" i="250"/>
  <c r="L84" i="250"/>
  <c r="N78" i="101"/>
  <c r="N78" i="95"/>
  <c r="N69" i="181"/>
  <c r="N82" i="181" s="1"/>
  <c r="L89" i="181" s="1"/>
  <c r="N77" i="290"/>
  <c r="L84" i="290" s="1"/>
  <c r="N85" i="207"/>
  <c r="L92" i="207" s="1"/>
  <c r="N78" i="96"/>
  <c r="L85" i="96" s="1"/>
  <c r="N78" i="45"/>
  <c r="L85" i="45" s="1"/>
  <c r="N78" i="36"/>
  <c r="N80" i="274"/>
  <c r="L86" i="274" s="1"/>
  <c r="N79" i="259"/>
  <c r="L84" i="259" s="1"/>
  <c r="N79" i="258"/>
  <c r="L86" i="258" s="1"/>
  <c r="N78" i="143"/>
  <c r="L84" i="143" s="1"/>
  <c r="N78" i="99"/>
  <c r="L85" i="99" s="1"/>
  <c r="N78" i="90"/>
  <c r="L85" i="90" s="1"/>
  <c r="N77" i="283"/>
  <c r="N85" i="279"/>
  <c r="N81" i="244"/>
  <c r="L88" i="244" s="1"/>
  <c r="N79" i="346"/>
  <c r="L86" i="346" s="1"/>
  <c r="N78" i="17"/>
  <c r="N78" i="23"/>
  <c r="L85" i="367"/>
  <c r="L83" i="367"/>
  <c r="L84" i="367"/>
  <c r="N78" i="20"/>
  <c r="L83" i="20" s="1"/>
  <c r="L83" i="37"/>
  <c r="L84" i="305"/>
  <c r="L98" i="260"/>
  <c r="L85" i="124"/>
  <c r="N79" i="362"/>
  <c r="N79" i="329"/>
  <c r="L84" i="55"/>
  <c r="L83" i="55"/>
  <c r="L85" i="55"/>
  <c r="N68" i="249"/>
  <c r="N83" i="249" s="1"/>
  <c r="L90" i="249" s="1"/>
  <c r="L85" i="57"/>
  <c r="L83" i="57"/>
  <c r="L85" i="49"/>
  <c r="L83" i="49"/>
  <c r="L84" i="49"/>
  <c r="N79" i="345"/>
  <c r="N80" i="174"/>
  <c r="N46" i="174" s="1"/>
  <c r="N48" i="174" s="1"/>
  <c r="N82" i="174" s="1"/>
  <c r="L89" i="174" s="1"/>
  <c r="N79" i="247"/>
  <c r="L84" i="247" s="1"/>
  <c r="N78" i="41"/>
  <c r="L84" i="41" s="1"/>
  <c r="N78" i="242"/>
  <c r="L85" i="242" s="1"/>
  <c r="N88" i="252"/>
  <c r="L93" i="252" s="1"/>
  <c r="L84" i="37"/>
  <c r="L88" i="50"/>
  <c r="L84" i="57"/>
  <c r="L85" i="371"/>
  <c r="L86" i="343"/>
  <c r="L86" i="321"/>
  <c r="L85" i="328"/>
  <c r="L84" i="323"/>
  <c r="N87" i="323" s="1"/>
  <c r="N89" i="323" s="1"/>
  <c r="D279" i="5" s="1"/>
  <c r="L86" i="250"/>
  <c r="L85" i="224"/>
  <c r="L84" i="132"/>
  <c r="L83" i="131"/>
  <c r="L83" i="127"/>
  <c r="N85" i="245"/>
  <c r="L91" i="245" s="1"/>
  <c r="L83" i="129"/>
  <c r="L84" i="129"/>
  <c r="L85" i="129"/>
  <c r="L84" i="52"/>
  <c r="L85" i="52"/>
  <c r="L83" i="52"/>
  <c r="L85" i="306"/>
  <c r="N79" i="337"/>
  <c r="N75" i="229"/>
  <c r="L80" i="229" s="1"/>
  <c r="N83" i="280"/>
  <c r="N78" i="44"/>
  <c r="N86" i="11"/>
  <c r="N88" i="11" s="1"/>
  <c r="D319" i="5" s="1"/>
  <c r="L85" i="14"/>
  <c r="L85" i="16"/>
  <c r="N83" i="248"/>
  <c r="L88" i="248" s="1"/>
  <c r="N75" i="287"/>
  <c r="N41" i="287" s="1"/>
  <c r="N43" i="287" s="1"/>
  <c r="N77" i="287" s="1"/>
  <c r="N75" i="285"/>
  <c r="N41" i="285" s="1"/>
  <c r="N43" i="285" s="1"/>
  <c r="N77"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2" i="75"/>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83" i="155" s="1"/>
  <c r="L88" i="155" s="1"/>
  <c r="N77" i="150"/>
  <c r="N46" i="150" s="1"/>
  <c r="N48" i="150" s="1"/>
  <c r="N79" i="366"/>
  <c r="L85" i="366" s="1"/>
  <c r="N86" i="369"/>
  <c r="N88" i="369" s="1"/>
  <c r="D318" i="5" s="1"/>
  <c r="N77" i="318"/>
  <c r="N41" i="318" s="1"/>
  <c r="N43" i="318" s="1"/>
  <c r="N77" i="316"/>
  <c r="N41" i="316" s="1"/>
  <c r="N43" i="316" s="1"/>
  <c r="N77" i="314"/>
  <c r="N41" i="314" s="1"/>
  <c r="N43" i="314" s="1"/>
  <c r="N79"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L86" i="364"/>
  <c r="L84" i="364"/>
  <c r="L85" i="364"/>
  <c r="L85" i="354"/>
  <c r="L86" i="354"/>
  <c r="L84" i="354"/>
  <c r="N87" i="356"/>
  <c r="N89" i="356" s="1"/>
  <c r="D308" i="5" s="1"/>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N86" i="67"/>
  <c r="N88" i="67" s="1"/>
  <c r="D58" i="5" s="1"/>
  <c r="N86" i="65"/>
  <c r="N88" i="65" s="1"/>
  <c r="D56" i="5" s="1"/>
  <c r="L83" i="56"/>
  <c r="L84" i="56"/>
  <c r="N86" i="51"/>
  <c r="N88" i="51" s="1"/>
  <c r="D43" i="5" s="1"/>
  <c r="L84" i="38"/>
  <c r="L83" i="38"/>
  <c r="N86" i="28"/>
  <c r="N88" i="28" s="1"/>
  <c r="D20" i="5" s="1"/>
  <c r="L85" i="18"/>
  <c r="L83" i="18"/>
  <c r="L85" i="15"/>
  <c r="L83" i="15"/>
  <c r="N78" i="12"/>
  <c r="L85" i="12" s="1"/>
  <c r="N85" i="289" l="1"/>
  <c r="N87" i="289" s="1"/>
  <c r="D245" i="5" s="1"/>
  <c r="N79" i="318"/>
  <c r="N79" i="319"/>
  <c r="L84" i="319" s="1"/>
  <c r="N66" i="294"/>
  <c r="N79" i="294" s="1"/>
  <c r="L83" i="24"/>
  <c r="N70" i="266"/>
  <c r="N83" i="266" s="1"/>
  <c r="L88" i="266" s="1"/>
  <c r="N69" i="179"/>
  <c r="N82" i="179" s="1"/>
  <c r="L87" i="179" s="1"/>
  <c r="L84" i="24"/>
  <c r="N86" i="47"/>
  <c r="N88" i="47" s="1"/>
  <c r="D39" i="5" s="1"/>
  <c r="L92" i="221"/>
  <c r="L85" i="347"/>
  <c r="L85" i="254"/>
  <c r="L86" i="347"/>
  <c r="N79" i="311"/>
  <c r="L84" i="311" s="1"/>
  <c r="N79" i="317"/>
  <c r="L84" i="317" s="1"/>
  <c r="N70" i="267"/>
  <c r="N83" i="267" s="1"/>
  <c r="L88" i="267" s="1"/>
  <c r="N69" i="180"/>
  <c r="N82" i="180" s="1"/>
  <c r="L89" i="180" s="1"/>
  <c r="N70" i="168"/>
  <c r="N79" i="239"/>
  <c r="L84" i="239" s="1"/>
  <c r="L83" i="19"/>
  <c r="L84" i="75"/>
  <c r="L84" i="43"/>
  <c r="N86" i="43" s="1"/>
  <c r="N88" i="43" s="1"/>
  <c r="D34" i="5" s="1"/>
  <c r="L83" i="22"/>
  <c r="L84" i="102"/>
  <c r="L84" i="19"/>
  <c r="L84" i="25"/>
  <c r="N89" i="50"/>
  <c r="N91" i="50" s="1"/>
  <c r="D42" i="5" s="1"/>
  <c r="L83" i="25"/>
  <c r="N87" i="253"/>
  <c r="N89" i="253" s="1"/>
  <c r="D213" i="5" s="1"/>
  <c r="N86" i="46"/>
  <c r="N88" i="46" s="1"/>
  <c r="D38" i="5" s="1"/>
  <c r="L84" i="22"/>
  <c r="L84" i="27"/>
  <c r="N86" i="131"/>
  <c r="N88" i="131" s="1"/>
  <c r="D122" i="5" s="1"/>
  <c r="L84" i="30"/>
  <c r="L83" i="30"/>
  <c r="N87" i="340"/>
  <c r="N89" i="340" s="1"/>
  <c r="D294" i="5" s="1"/>
  <c r="N86" i="63"/>
  <c r="N88" i="63" s="1"/>
  <c r="D54" i="5" s="1"/>
  <c r="N69" i="183"/>
  <c r="N82" i="183" s="1"/>
  <c r="L88" i="183" s="1"/>
  <c r="L90" i="282"/>
  <c r="N79" i="316"/>
  <c r="L86" i="316" s="1"/>
  <c r="N85" i="78"/>
  <c r="N87" i="78" s="1"/>
  <c r="D69" i="5" s="1"/>
  <c r="N64" i="297"/>
  <c r="N77" i="297" s="1"/>
  <c r="L82" i="297" s="1"/>
  <c r="N69" i="164"/>
  <c r="N82" i="164" s="1"/>
  <c r="L87" i="164" s="1"/>
  <c r="N79" i="313"/>
  <c r="L84" i="313" s="1"/>
  <c r="L84" i="147"/>
  <c r="L85" i="213"/>
  <c r="L88" i="282"/>
  <c r="L85" i="147"/>
  <c r="L83" i="215"/>
  <c r="N87" i="371"/>
  <c r="N89" i="371" s="1"/>
  <c r="D293" i="5" s="1"/>
  <c r="L83" i="102"/>
  <c r="L85" i="240"/>
  <c r="L86" i="254"/>
  <c r="L85" i="215"/>
  <c r="L86" i="240"/>
  <c r="L85" i="135"/>
  <c r="L83" i="105"/>
  <c r="L85" i="41"/>
  <c r="L85" i="105"/>
  <c r="L85" i="138"/>
  <c r="L85" i="92"/>
  <c r="L83" i="135"/>
  <c r="N86" i="208"/>
  <c r="N88" i="208" s="1"/>
  <c r="D119" i="5" s="1"/>
  <c r="L83" i="92"/>
  <c r="N85" i="303"/>
  <c r="N87" i="303" s="1"/>
  <c r="D259" i="5" s="1"/>
  <c r="L85" i="27"/>
  <c r="L84" i="298"/>
  <c r="L82" i="298"/>
  <c r="N86" i="121"/>
  <c r="N88" i="121" s="1"/>
  <c r="D111" i="5" s="1"/>
  <c r="N86" i="226"/>
  <c r="N88" i="226" s="1"/>
  <c r="D187" i="5" s="1"/>
  <c r="N86" i="123"/>
  <c r="N88" i="123" s="1"/>
  <c r="D114" i="5" s="1"/>
  <c r="L86" i="275"/>
  <c r="L85" i="275"/>
  <c r="L84" i="100"/>
  <c r="L85" i="363"/>
  <c r="L86" i="262"/>
  <c r="N87" i="343"/>
  <c r="N89" i="343" s="1"/>
  <c r="D296" i="5" s="1"/>
  <c r="L86" i="363"/>
  <c r="N86" i="124"/>
  <c r="N88" i="124" s="1"/>
  <c r="D113" i="5" s="1"/>
  <c r="L82" i="286"/>
  <c r="N87" i="339"/>
  <c r="N89" i="339" s="1"/>
  <c r="D292" i="5" s="1"/>
  <c r="L84" i="365"/>
  <c r="L86" i="241"/>
  <c r="L84" i="103"/>
  <c r="N79" i="315"/>
  <c r="L84" i="315" s="1"/>
  <c r="L83" i="59"/>
  <c r="N70" i="157"/>
  <c r="N83" i="157" s="1"/>
  <c r="L90" i="157" s="1"/>
  <c r="N86" i="58"/>
  <c r="N88" i="58" s="1"/>
  <c r="D49" i="5" s="1"/>
  <c r="N87" i="327"/>
  <c r="N89" i="327" s="1"/>
  <c r="D281" i="5" s="1"/>
  <c r="N85" i="74"/>
  <c r="N87" i="74" s="1"/>
  <c r="D65" i="5" s="1"/>
  <c r="L86" i="251"/>
  <c r="L85" i="241"/>
  <c r="N87" i="321"/>
  <c r="N89" i="321" s="1"/>
  <c r="D277" i="5" s="1"/>
  <c r="N86" i="224"/>
  <c r="N88" i="224" s="1"/>
  <c r="D185" i="5" s="1"/>
  <c r="N87" i="328"/>
  <c r="N89" i="328" s="1"/>
  <c r="D282" i="5" s="1"/>
  <c r="L85" i="336"/>
  <c r="L86" i="365"/>
  <c r="L83" i="42"/>
  <c r="L84" i="42"/>
  <c r="L83" i="284"/>
  <c r="L84" i="251"/>
  <c r="N90" i="219"/>
  <c r="N92" i="219" s="1"/>
  <c r="D181" i="5" s="1"/>
  <c r="N70" i="176"/>
  <c r="N83" i="176" s="1"/>
  <c r="L88" i="176" s="1"/>
  <c r="N70" i="178"/>
  <c r="N83" i="178" s="1"/>
  <c r="L88" i="178" s="1"/>
  <c r="L87" i="232"/>
  <c r="L85" i="232"/>
  <c r="L86" i="232"/>
  <c r="N86" i="21"/>
  <c r="N88" i="21" s="1"/>
  <c r="D13" i="5" s="1"/>
  <c r="L85" i="69"/>
  <c r="L84" i="142"/>
  <c r="L83" i="302"/>
  <c r="L87" i="274"/>
  <c r="L82" i="302"/>
  <c r="L86" i="332"/>
  <c r="L84" i="346"/>
  <c r="L84" i="332"/>
  <c r="L84" i="26"/>
  <c r="N86" i="26" s="1"/>
  <c r="N88" i="26" s="1"/>
  <c r="D18" i="5" s="1"/>
  <c r="L86" i="256"/>
  <c r="N86" i="132"/>
  <c r="N88" i="132" s="1"/>
  <c r="D123" i="5" s="1"/>
  <c r="L91" i="221"/>
  <c r="N93" i="221" s="1"/>
  <c r="N95" i="221" s="1"/>
  <c r="D184" i="5" s="1"/>
  <c r="L83" i="26"/>
  <c r="N86" i="130"/>
  <c r="N88" i="130" s="1"/>
  <c r="D121" i="5" s="1"/>
  <c r="L83" i="286"/>
  <c r="L84" i="342"/>
  <c r="L85" i="142"/>
  <c r="L82" i="284"/>
  <c r="L85" i="262"/>
  <c r="L84" i="333"/>
  <c r="L86" i="333"/>
  <c r="L82" i="325"/>
  <c r="L86" i="342"/>
  <c r="N86" i="49"/>
  <c r="N88" i="49" s="1"/>
  <c r="D41" i="5" s="1"/>
  <c r="N86" i="55"/>
  <c r="N88" i="55" s="1"/>
  <c r="D47" i="5" s="1"/>
  <c r="N86" i="39"/>
  <c r="N88" i="39" s="1"/>
  <c r="D30" i="5" s="1"/>
  <c r="L84" i="33"/>
  <c r="L84" i="296"/>
  <c r="L86" i="296"/>
  <c r="L85" i="296"/>
  <c r="L84" i="214"/>
  <c r="L85" i="214"/>
  <c r="L83" i="214"/>
  <c r="L84" i="107"/>
  <c r="L85" i="103"/>
  <c r="N87" i="360"/>
  <c r="N89" i="360" s="1"/>
  <c r="D311" i="5" s="1"/>
  <c r="N61" i="228"/>
  <c r="N74" i="228" s="1"/>
  <c r="L79" i="228" s="1"/>
  <c r="N87" i="348"/>
  <c r="N89" i="348" s="1"/>
  <c r="D301" i="5" s="1"/>
  <c r="L85" i="149"/>
  <c r="L84" i="149"/>
  <c r="L83" i="149"/>
  <c r="L86" i="294"/>
  <c r="L85" i="294"/>
  <c r="L84" i="294"/>
  <c r="L83" i="96"/>
  <c r="N86" i="128"/>
  <c r="N88" i="128" s="1"/>
  <c r="D120" i="5" s="1"/>
  <c r="L84" i="213"/>
  <c r="N78" i="60"/>
  <c r="L84" i="60" s="1"/>
  <c r="L85" i="256"/>
  <c r="N87" i="347"/>
  <c r="N89" i="347" s="1"/>
  <c r="D300" i="5" s="1"/>
  <c r="L84" i="325"/>
  <c r="L84" i="53"/>
  <c r="N86" i="34"/>
  <c r="N88" i="34" s="1"/>
  <c r="D26" i="5" s="1"/>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N86" i="37"/>
  <c r="N88" i="37" s="1"/>
  <c r="D28" i="5" s="1"/>
  <c r="L83" i="35"/>
  <c r="L84" i="35"/>
  <c r="L85" i="35"/>
  <c r="N88" i="277"/>
  <c r="N90" i="277" s="1"/>
  <c r="D235" i="5" s="1"/>
  <c r="L85" i="261"/>
  <c r="N88" i="281"/>
  <c r="N90" i="281" s="1"/>
  <c r="D238" i="5" s="1"/>
  <c r="L84" i="243"/>
  <c r="N82" i="172"/>
  <c r="L88" i="172" s="1"/>
  <c r="L84" i="94"/>
  <c r="L84" i="85"/>
  <c r="L83" i="290"/>
  <c r="L84" i="98"/>
  <c r="L87" i="244"/>
  <c r="L84" i="139"/>
  <c r="L85" i="85"/>
  <c r="L82" i="290"/>
  <c r="L85" i="295"/>
  <c r="L85" i="79"/>
  <c r="L88" i="217"/>
  <c r="L83" i="291"/>
  <c r="L82" i="190"/>
  <c r="N83" i="182"/>
  <c r="L89" i="182" s="1"/>
  <c r="L84" i="209"/>
  <c r="L85" i="84"/>
  <c r="L85" i="265"/>
  <c r="L85" i="87"/>
  <c r="L83" i="106"/>
  <c r="L89" i="268"/>
  <c r="L87" i="273"/>
  <c r="L84" i="312"/>
  <c r="L84" i="83"/>
  <c r="L82" i="292"/>
  <c r="L85" i="139"/>
  <c r="L82" i="299"/>
  <c r="L90" i="154"/>
  <c r="L85" i="233"/>
  <c r="L84" i="299"/>
  <c r="L84" i="96"/>
  <c r="L84" i="295"/>
  <c r="L84" i="79"/>
  <c r="L83" i="91"/>
  <c r="L85" i="98"/>
  <c r="L88" i="174"/>
  <c r="L85" i="134"/>
  <c r="L84" i="291"/>
  <c r="L83" i="61"/>
  <c r="L84" i="88"/>
  <c r="L80" i="227"/>
  <c r="N79" i="150"/>
  <c r="L84" i="150" s="1"/>
  <c r="L83" i="143"/>
  <c r="L84" i="136"/>
  <c r="L84" i="265"/>
  <c r="N86" i="31"/>
  <c r="N88" i="31" s="1"/>
  <c r="D23" i="5" s="1"/>
  <c r="L84" i="91"/>
  <c r="L87" i="217"/>
  <c r="L83" i="212"/>
  <c r="L85" i="243"/>
  <c r="L83" i="86"/>
  <c r="L84" i="138"/>
  <c r="L84" i="99"/>
  <c r="L85" i="231"/>
  <c r="L88" i="268"/>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6" i="244"/>
  <c r="L85" i="312"/>
  <c r="L85" i="83"/>
  <c r="L83" i="292"/>
  <c r="L90" i="155"/>
  <c r="L84" i="212"/>
  <c r="L84" i="86"/>
  <c r="L85" i="97"/>
  <c r="L90" i="245"/>
  <c r="L89" i="154"/>
  <c r="L85" i="264"/>
  <c r="N87" i="306"/>
  <c r="N89" i="306" s="1"/>
  <c r="D262" i="5" s="1"/>
  <c r="L84" i="264"/>
  <c r="L86" i="261"/>
  <c r="L84" i="257"/>
  <c r="L85" i="257"/>
  <c r="L83" i="136"/>
  <c r="L82" i="293"/>
  <c r="L83" i="99"/>
  <c r="N85" i="305"/>
  <c r="N87" i="305" s="1"/>
  <c r="D261" i="5" s="1"/>
  <c r="L83" i="81"/>
  <c r="L83" i="89"/>
  <c r="L90" i="207"/>
  <c r="L84" i="87"/>
  <c r="L84" i="90"/>
  <c r="L83" i="144"/>
  <c r="L84" i="82"/>
  <c r="L83" i="97"/>
  <c r="L85" i="143"/>
  <c r="L84" i="133"/>
  <c r="L83" i="293"/>
  <c r="L84" i="190"/>
  <c r="N83" i="168"/>
  <c r="L90" i="168" s="1"/>
  <c r="L83" i="133"/>
  <c r="L84" i="140"/>
  <c r="L84" i="258"/>
  <c r="L85" i="273"/>
  <c r="L86" i="233"/>
  <c r="L83" i="140"/>
  <c r="L83" i="209"/>
  <c r="L83" i="90"/>
  <c r="L89" i="266"/>
  <c r="L89" i="267"/>
  <c r="L83" i="301"/>
  <c r="L84" i="301"/>
  <c r="L85" i="9"/>
  <c r="L83" i="9"/>
  <c r="N85" i="127"/>
  <c r="N87" i="127" s="1"/>
  <c r="D117" i="5" s="1"/>
  <c r="L88" i="188"/>
  <c r="L89" i="188"/>
  <c r="L89" i="185"/>
  <c r="L88" i="177"/>
  <c r="L87" i="177"/>
  <c r="L89" i="171"/>
  <c r="L88" i="171"/>
  <c r="L89" i="170"/>
  <c r="L88" i="170"/>
  <c r="L92" i="165"/>
  <c r="L85" i="23"/>
  <c r="L84" i="23"/>
  <c r="L83" i="23"/>
  <c r="L92" i="279"/>
  <c r="L90" i="279"/>
  <c r="L86" i="263"/>
  <c r="L84" i="263"/>
  <c r="L84" i="36"/>
  <c r="L85" i="36"/>
  <c r="L85" i="101"/>
  <c r="L84" i="101"/>
  <c r="L83" i="101"/>
  <c r="L89" i="184"/>
  <c r="L87" i="184"/>
  <c r="L83" i="68"/>
  <c r="L84" i="68"/>
  <c r="L85" i="68"/>
  <c r="L84" i="81"/>
  <c r="L84" i="89"/>
  <c r="L91" i="207"/>
  <c r="L83" i="134"/>
  <c r="L87" i="174"/>
  <c r="L84" i="144"/>
  <c r="L83" i="82"/>
  <c r="L85" i="247"/>
  <c r="L84" i="61"/>
  <c r="L88" i="185"/>
  <c r="L90" i="187"/>
  <c r="L91" i="279"/>
  <c r="L85" i="346"/>
  <c r="L85" i="137"/>
  <c r="L84" i="137"/>
  <c r="L85" i="258"/>
  <c r="N87" i="250"/>
  <c r="N89" i="250" s="1"/>
  <c r="D210" i="5" s="1"/>
  <c r="L83" i="36"/>
  <c r="N101" i="260"/>
  <c r="N103" i="260" s="1"/>
  <c r="D219" i="5" s="1"/>
  <c r="L83" i="17"/>
  <c r="L85" i="17"/>
  <c r="L84" i="17"/>
  <c r="L84" i="283"/>
  <c r="L82" i="283"/>
  <c r="L83" i="283"/>
  <c r="L83" i="45"/>
  <c r="L84" i="45"/>
  <c r="L83" i="95"/>
  <c r="L85" i="95"/>
  <c r="L84" i="95"/>
  <c r="L85" i="40"/>
  <c r="L83" i="40"/>
  <c r="L84" i="141"/>
  <c r="L85" i="141"/>
  <c r="L83" i="141"/>
  <c r="N86" i="57"/>
  <c r="N88" i="57" s="1"/>
  <c r="D53" i="5" s="1"/>
  <c r="L90" i="267"/>
  <c r="N86" i="367"/>
  <c r="N88" i="367" s="1"/>
  <c r="D317" i="5" s="1"/>
  <c r="L89" i="155"/>
  <c r="L89" i="249"/>
  <c r="N86" i="216"/>
  <c r="N88" i="216" s="1"/>
  <c r="D178" i="5" s="1"/>
  <c r="N86" i="14"/>
  <c r="N88" i="14" s="1"/>
  <c r="D6" i="5" s="1"/>
  <c r="N85" i="75"/>
  <c r="N87" i="75" s="1"/>
  <c r="D66" i="5" s="1"/>
  <c r="N86" i="129"/>
  <c r="N88" i="129" s="1"/>
  <c r="D118" i="5" s="1"/>
  <c r="L86" i="271"/>
  <c r="L90" i="165"/>
  <c r="L88" i="249"/>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1" i="229"/>
  <c r="L95" i="252"/>
  <c r="L83" i="69"/>
  <c r="L87" i="181"/>
  <c r="L83" i="145"/>
  <c r="L84" i="193"/>
  <c r="L86" i="193"/>
  <c r="L82" i="229"/>
  <c r="L90" i="248"/>
  <c r="L94" i="252"/>
  <c r="L85" i="44"/>
  <c r="L83" i="44"/>
  <c r="L84" i="44"/>
  <c r="L84" i="337"/>
  <c r="L86" i="337"/>
  <c r="L85" i="337"/>
  <c r="L90" i="280"/>
  <c r="L88" i="280"/>
  <c r="L89" i="280"/>
  <c r="L84" i="287"/>
  <c r="L83" i="287"/>
  <c r="L82" i="287"/>
  <c r="L86" i="318"/>
  <c r="L84" i="318"/>
  <c r="L84" i="285"/>
  <c r="L82" i="285"/>
  <c r="L83" i="285"/>
  <c r="N86" i="147"/>
  <c r="N88" i="147" s="1"/>
  <c r="D137" i="5" s="1"/>
  <c r="L85" i="48"/>
  <c r="L87" i="48"/>
  <c r="L86" i="48"/>
  <c r="L85" i="66"/>
  <c r="L84" i="66"/>
  <c r="L83" i="66"/>
  <c r="L84" i="71"/>
  <c r="L83" i="71"/>
  <c r="L85" i="71"/>
  <c r="L85" i="54"/>
  <c r="L83" i="54"/>
  <c r="L84" i="54"/>
  <c r="L84" i="314"/>
  <c r="L86" i="314"/>
  <c r="L85" i="314"/>
  <c r="L86" i="335"/>
  <c r="L85" i="335"/>
  <c r="L84" i="335"/>
  <c r="L84" i="357"/>
  <c r="L85" i="357"/>
  <c r="L86" i="357"/>
  <c r="L82" i="310"/>
  <c r="L84" i="310"/>
  <c r="L83" i="310"/>
  <c r="L85" i="331"/>
  <c r="L84" i="331"/>
  <c r="L86" i="331"/>
  <c r="L85" i="316"/>
  <c r="L85" i="344"/>
  <c r="L84" i="344"/>
  <c r="L86" i="344"/>
  <c r="L86" i="355"/>
  <c r="L84" i="355"/>
  <c r="L85" i="355"/>
  <c r="L86" i="359"/>
  <c r="L85" i="359"/>
  <c r="L84" i="359"/>
  <c r="L84" i="351"/>
  <c r="L86" i="351"/>
  <c r="L85" i="351"/>
  <c r="L86" i="313"/>
  <c r="L86" i="320"/>
  <c r="L85" i="320"/>
  <c r="L84" i="320"/>
  <c r="L84" i="350"/>
  <c r="L86" i="350"/>
  <c r="L85" i="350"/>
  <c r="L85" i="330"/>
  <c r="L86" i="330"/>
  <c r="N86" i="18"/>
  <c r="N88" i="18" s="1"/>
  <c r="D10" i="5" s="1"/>
  <c r="N86" i="110"/>
  <c r="N88" i="110" s="1"/>
  <c r="D100" i="5" s="1"/>
  <c r="L85" i="318"/>
  <c r="L88" i="181"/>
  <c r="L84" i="145"/>
  <c r="L89" i="186"/>
  <c r="L83" i="192"/>
  <c r="L89" i="187"/>
  <c r="L84" i="330"/>
  <c r="L84" i="353"/>
  <c r="L84" i="366"/>
  <c r="L86" i="366"/>
  <c r="L84" i="307"/>
  <c r="L86" i="307"/>
  <c r="L85" i="307"/>
  <c r="L82" i="300"/>
  <c r="L84" i="300"/>
  <c r="L83" i="300"/>
  <c r="L85" i="311"/>
  <c r="L86" i="311"/>
  <c r="L86" i="315"/>
  <c r="L85" i="319"/>
  <c r="L86" i="319"/>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7" i="364"/>
  <c r="N89" i="364" s="1"/>
  <c r="D314" i="5" s="1"/>
  <c r="N86" i="73"/>
  <c r="N88" i="73" s="1"/>
  <c r="D64" i="5" s="1"/>
  <c r="N87" i="354"/>
  <c r="N89" i="354" s="1"/>
  <c r="D306" i="5" s="1"/>
  <c r="N86" i="38"/>
  <c r="N88" i="38" s="1"/>
  <c r="D29" i="5" s="1"/>
  <c r="N86" i="24"/>
  <c r="N88" i="24" s="1"/>
  <c r="D16" i="5" s="1"/>
  <c r="N86" i="15"/>
  <c r="N88" i="15" s="1"/>
  <c r="D7" i="5" s="1"/>
  <c r="L83" i="12"/>
  <c r="L84" i="12"/>
  <c r="L86" i="317" l="1"/>
  <c r="N91" i="282"/>
  <c r="N93" i="282" s="1"/>
  <c r="D239" i="5" s="1"/>
  <c r="L89" i="179"/>
  <c r="L85" i="317"/>
  <c r="L87" i="183"/>
  <c r="L90" i="266"/>
  <c r="L88" i="179"/>
  <c r="N86" i="213"/>
  <c r="N88" i="213" s="1"/>
  <c r="D175" i="5" s="1"/>
  <c r="L89" i="183"/>
  <c r="N86" i="30"/>
  <c r="N88" i="30" s="1"/>
  <c r="D22" i="5" s="1"/>
  <c r="N86" i="25"/>
  <c r="N88" i="25" s="1"/>
  <c r="D17" i="5" s="1"/>
  <c r="N86" i="19"/>
  <c r="N88" i="19" s="1"/>
  <c r="D11" i="5" s="1"/>
  <c r="N87" i="254"/>
  <c r="N89" i="254" s="1"/>
  <c r="D214" i="5" s="1"/>
  <c r="N86" i="22"/>
  <c r="N88" i="22" s="1"/>
  <c r="D14" i="5" s="1"/>
  <c r="N86" i="209"/>
  <c r="N88" i="209" s="1"/>
  <c r="D131" i="5" s="1"/>
  <c r="L87" i="180"/>
  <c r="L83" i="297"/>
  <c r="L88" i="180"/>
  <c r="N86" i="135"/>
  <c r="N88" i="135" s="1"/>
  <c r="D126" i="5" s="1"/>
  <c r="N86" i="215"/>
  <c r="N88" i="215" s="1"/>
  <c r="D177" i="5" s="1"/>
  <c r="L86" i="239"/>
  <c r="L85" i="239"/>
  <c r="L89" i="164"/>
  <c r="L88" i="164"/>
  <c r="N86" i="41"/>
  <c r="N88" i="41" s="1"/>
  <c r="D32" i="5" s="1"/>
  <c r="N88" i="274"/>
  <c r="N90" i="274" s="1"/>
  <c r="D232" i="5" s="1"/>
  <c r="N85" i="286"/>
  <c r="N87" i="286" s="1"/>
  <c r="D243" i="5" s="1"/>
  <c r="N87" i="363"/>
  <c r="N89" i="363" s="1"/>
  <c r="D313" i="5" s="1"/>
  <c r="N86" i="102"/>
  <c r="N88" i="102" s="1"/>
  <c r="D92" i="5" s="1"/>
  <c r="L84" i="316"/>
  <c r="N87" i="316" s="1"/>
  <c r="N89" i="316" s="1"/>
  <c r="D272" i="5" s="1"/>
  <c r="N86" i="33"/>
  <c r="N88" i="33" s="1"/>
  <c r="D25" i="5" s="1"/>
  <c r="L90" i="176"/>
  <c r="L89" i="176"/>
  <c r="L89" i="157"/>
  <c r="N87" i="262"/>
  <c r="N89" i="262" s="1"/>
  <c r="D221" i="5" s="1"/>
  <c r="N87" i="240"/>
  <c r="N89" i="240" s="1"/>
  <c r="D200" i="5" s="1"/>
  <c r="N86" i="140"/>
  <c r="N88" i="140" s="1"/>
  <c r="D132" i="5" s="1"/>
  <c r="L88" i="157"/>
  <c r="N86" i="27"/>
  <c r="N88" i="27" s="1"/>
  <c r="D19" i="5" s="1"/>
  <c r="N87" i="241"/>
  <c r="N89" i="241" s="1"/>
  <c r="D201" i="5" s="1"/>
  <c r="N85" i="298"/>
  <c r="N87" i="298" s="1"/>
  <c r="D254" i="5" s="1"/>
  <c r="N86" i="105"/>
  <c r="N88" i="105" s="1"/>
  <c r="D95" i="5" s="1"/>
  <c r="L85" i="313"/>
  <c r="N87" i="313" s="1"/>
  <c r="N89" i="313" s="1"/>
  <c r="D269" i="5" s="1"/>
  <c r="L84" i="297"/>
  <c r="N86" i="138"/>
  <c r="N88" i="138" s="1"/>
  <c r="D129" i="5" s="1"/>
  <c r="N86" i="96"/>
  <c r="N88" i="96" s="1"/>
  <c r="D86" i="5" s="1"/>
  <c r="N86" i="103"/>
  <c r="N88" i="103" s="1"/>
  <c r="D93" i="5" s="1"/>
  <c r="L87" i="189"/>
  <c r="N87" i="346"/>
  <c r="N89" i="346" s="1"/>
  <c r="D299" i="5" s="1"/>
  <c r="N85" i="284"/>
  <c r="N87" i="284" s="1"/>
  <c r="D241" i="5" s="1"/>
  <c r="N87" i="365"/>
  <c r="N89" i="365" s="1"/>
  <c r="D315" i="5" s="1"/>
  <c r="N85" i="302"/>
  <c r="N87" i="302" s="1"/>
  <c r="N87" i="251"/>
  <c r="N89" i="251" s="1"/>
  <c r="D211" i="5" s="1"/>
  <c r="N91" i="249"/>
  <c r="N93" i="249" s="1"/>
  <c r="D209" i="5" s="1"/>
  <c r="N86" i="100"/>
  <c r="N88" i="100" s="1"/>
  <c r="D90" i="5" s="1"/>
  <c r="N86" i="92"/>
  <c r="N88" i="92" s="1"/>
  <c r="D83" i="5" s="1"/>
  <c r="L85" i="315"/>
  <c r="N87" i="315" s="1"/>
  <c r="N89" i="315" s="1"/>
  <c r="D271" i="5" s="1"/>
  <c r="N86" i="69"/>
  <c r="N88" i="69" s="1"/>
  <c r="D60" i="5" s="1"/>
  <c r="L89" i="189"/>
  <c r="N86" i="88"/>
  <c r="N88" i="88" s="1"/>
  <c r="D79" i="5" s="1"/>
  <c r="N88" i="275"/>
  <c r="N90" i="275" s="1"/>
  <c r="D233" i="5" s="1"/>
  <c r="N86" i="42"/>
  <c r="N88" i="42" s="1"/>
  <c r="D33" i="5" s="1"/>
  <c r="N87" i="235"/>
  <c r="N89" i="235" s="1"/>
  <c r="D195" i="5" s="1"/>
  <c r="N85" i="325"/>
  <c r="N87" i="325" s="1"/>
  <c r="D280" i="5" s="1"/>
  <c r="N86" i="149"/>
  <c r="N88" i="149" s="1"/>
  <c r="D135" i="5" s="1"/>
  <c r="N86" i="142"/>
  <c r="N88" i="142" s="1"/>
  <c r="D134" i="5" s="1"/>
  <c r="N88" i="232"/>
  <c r="N90" i="232" s="1"/>
  <c r="D192" i="5" s="1"/>
  <c r="N86" i="59"/>
  <c r="N88" i="59" s="1"/>
  <c r="D50" i="5" s="1"/>
  <c r="N86" i="214"/>
  <c r="N88" i="214" s="1"/>
  <c r="D176" i="5" s="1"/>
  <c r="N87" i="342"/>
  <c r="N89" i="342" s="1"/>
  <c r="D295" i="5" s="1"/>
  <c r="N86" i="99"/>
  <c r="N88" i="99" s="1"/>
  <c r="D89" i="5" s="1"/>
  <c r="N87" i="264"/>
  <c r="N89" i="264" s="1"/>
  <c r="D223" i="5" s="1"/>
  <c r="N87" i="256"/>
  <c r="N89" i="256" s="1"/>
  <c r="D215" i="5" s="1"/>
  <c r="N86" i="80"/>
  <c r="N88" i="80" s="1"/>
  <c r="D71" i="5" s="1"/>
  <c r="N86" i="231"/>
  <c r="N88" i="231" s="1"/>
  <c r="D191" i="5" s="1"/>
  <c r="N87" i="332"/>
  <c r="N89" i="332" s="1"/>
  <c r="D286" i="5" s="1"/>
  <c r="L89" i="178"/>
  <c r="N82" i="227"/>
  <c r="N84" i="227" s="1"/>
  <c r="D188" i="5" s="1"/>
  <c r="N87" i="336"/>
  <c r="N89" i="336" s="1"/>
  <c r="D290" i="5" s="1"/>
  <c r="N87" i="238"/>
  <c r="N89" i="238" s="1"/>
  <c r="D198" i="5" s="1"/>
  <c r="L83" i="60"/>
  <c r="L90" i="178"/>
  <c r="N90" i="217"/>
  <c r="N92" i="217" s="1"/>
  <c r="D179" i="5" s="1"/>
  <c r="N91" i="268"/>
  <c r="N93" i="268" s="1"/>
  <c r="D227" i="5" s="1"/>
  <c r="N87" i="295"/>
  <c r="N89" i="295" s="1"/>
  <c r="D251" i="5" s="1"/>
  <c r="N86" i="53"/>
  <c r="N88" i="53" s="1"/>
  <c r="D45" i="5" s="1"/>
  <c r="N86" i="29"/>
  <c r="N88" i="29" s="1"/>
  <c r="D21" i="5" s="1"/>
  <c r="N87" i="333"/>
  <c r="N89" i="333" s="1"/>
  <c r="D287" i="5" s="1"/>
  <c r="N86" i="9"/>
  <c r="N88" i="9" s="1"/>
  <c r="D4" i="5" s="1"/>
  <c r="N86" i="83"/>
  <c r="N88" i="83" s="1"/>
  <c r="D74"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N87" i="294"/>
  <c r="N89" i="294" s="1"/>
  <c r="D250"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55"/>
  <c r="N93" i="155" s="1"/>
  <c r="D144" i="5" s="1"/>
  <c r="N91" i="185"/>
  <c r="N93" i="185" s="1"/>
  <c r="D165" i="5" s="1"/>
  <c r="N87" i="257"/>
  <c r="N89" i="257" s="1"/>
  <c r="D216" i="5" s="1"/>
  <c r="N90" i="177"/>
  <c r="N92" i="177" s="1"/>
  <c r="N85" i="133"/>
  <c r="N87" i="133" s="1"/>
  <c r="D124" i="5" s="1"/>
  <c r="N86" i="137"/>
  <c r="N88" i="137" s="1"/>
  <c r="D128"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7" i="318"/>
  <c r="N89" i="318" s="1"/>
  <c r="D274" i="5" s="1"/>
  <c r="N85" i="287"/>
  <c r="N87" i="287" s="1"/>
  <c r="D24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19"/>
  <c r="N89" i="319" s="1"/>
  <c r="D275" i="5" s="1"/>
  <c r="N87" i="311"/>
  <c r="N89" i="311" s="1"/>
  <c r="D267" i="5" s="1"/>
  <c r="N87" i="307"/>
  <c r="N89" i="307" s="1"/>
  <c r="D263" i="5" s="1"/>
  <c r="N87" i="366"/>
  <c r="N89" i="366" s="1"/>
  <c r="D316" i="5" s="1"/>
  <c r="N87" i="317"/>
  <c r="N89" i="317" s="1"/>
  <c r="D273" i="5" s="1"/>
  <c r="N87" i="359"/>
  <c r="N89" i="359" s="1"/>
  <c r="D310" i="5" s="1"/>
  <c r="N87" i="355"/>
  <c r="N89" i="355" s="1"/>
  <c r="D307"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85" i="297" l="1"/>
  <c r="N87" i="297" s="1"/>
  <c r="D253" i="5" s="1"/>
  <c r="N90" i="189"/>
  <c r="N92" i="189" s="1"/>
  <c r="D169" i="5" s="1"/>
  <c r="N90" i="164"/>
  <c r="N92" i="164" s="1"/>
  <c r="D149" i="5" s="1"/>
  <c r="N91" i="176"/>
  <c r="N93" i="176" s="1"/>
  <c r="D155" i="5" s="1"/>
  <c r="N90" i="180"/>
  <c r="N92" i="180" s="1"/>
  <c r="D159" i="5" s="1"/>
  <c r="N87" i="239"/>
  <c r="N89" i="239" s="1"/>
  <c r="D199" i="5" s="1"/>
  <c r="N91" i="157"/>
  <c r="N93" i="157" s="1"/>
  <c r="D145" i="5" s="1"/>
  <c r="N91" i="158"/>
  <c r="N93" i="158" s="1"/>
  <c r="D146" i="5" s="1"/>
  <c r="N91" i="178"/>
  <c r="N93" i="178" s="1"/>
  <c r="D157" i="5" s="1"/>
  <c r="N90" i="172"/>
  <c r="N92" i="172" s="1"/>
  <c r="D153" i="5" s="1"/>
  <c r="N86" i="60"/>
  <c r="N88" i="60" s="1"/>
  <c r="D51" i="5" s="1"/>
  <c r="N82" i="228"/>
  <c r="N84" i="228" s="1"/>
  <c r="D189" i="5" s="1"/>
  <c r="N91" i="162"/>
  <c r="N93" i="162" s="1"/>
  <c r="D148" i="5" s="1"/>
  <c r="N91" i="182"/>
  <c r="N93" i="182" s="1"/>
  <c r="D162" i="5" s="1"/>
  <c r="N91" i="168"/>
  <c r="N93" i="168" s="1"/>
  <c r="D151" i="5" s="1"/>
  <c r="N87" i="150"/>
  <c r="N89" i="150" s="1"/>
  <c r="D142" i="5" s="1"/>
  <c r="D78" i="5"/>
  <c r="D257" i="5"/>
  <c r="D160" i="5" l="1"/>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<sst xmlns="http://schemas.openxmlformats.org/spreadsheetml/2006/main" count="38539" uniqueCount="2344">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</sst>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10">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4" fontId="7" fillId="25" borderId="6" xfId="1" applyNumberFormat="1" applyFont="1" applyFill="1" applyBorder="1" applyProtection="1"/>
    <xf numFmtId="3" fontId="3" fillId="16" borderId="63" xfId="3" applyNumberFormat="1" applyFill="1" applyBorder="1" applyProtection="1">
      <protection locked="0"/>
    </xf>
    <xf numFmtId="4" fontId="3" fillId="16" borderId="63" xfId="3" applyNumberFormat="1" applyFill="1" applyBorder="1" applyProtection="1">
      <protection locked="0"/>
    </xf>
    <xf numFmtId="164" fontId="7" fillId="25" borderId="6" xfId="11" applyFont="1" applyFill="1" applyBorder="1" applyProtection="1">
      <protection locked="0"/>
    </xf>
    <xf numFmtId="164" fontId="3" fillId="5" borderId="4" xfId="11" applyFont="1" applyFill="1" applyBorder="1" applyProtection="1">
      <protection locked="0"/>
    </xf>
    <xf numFmtId="164" fontId="3" fillId="16" borderId="63" xfId="11" applyFont="1" applyFill="1" applyBorder="1" applyProtection="1">
      <protection locked="0"/>
    </xf>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5" fillId="26" borderId="3" xfId="2" applyFont="1" applyFill="1" applyBorder="1" applyAlignment="1" applyProtection="1">
      <alignment vertical="center"/>
    </xf>
    <xf numFmtId="0" fontId="5" fillId="26" borderId="3" xfId="2" applyFont="1" applyFill="1" applyBorder="1" applyAlignment="1" applyProtection="1">
      <alignment vertical="center" wrapText="1"/>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NARIÑO</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D58" sqref="D58"/>
    </sheetView>
  </sheetViews>
  <sheetFormatPr baseColWidth="10" defaultRowHeight="15"/>
  <cols>
    <col min="8" max="8" width="83" customWidth="1"/>
    <col min="26" max="26" width="10.7109375" customWidth="1"/>
  </cols>
  <sheetData>
    <row r="1" spans="1:38" ht="15.75" thickTop="1">
      <c r="A1" s="117"/>
      <c r="B1" s="118"/>
      <c r="C1" s="118"/>
      <c r="D1" s="118"/>
      <c r="E1" s="118"/>
      <c r="F1" s="118"/>
      <c r="G1" s="118"/>
      <c r="H1" s="119"/>
      <c r="Z1" s="220"/>
      <c r="AA1" s="220"/>
      <c r="AB1" s="220"/>
      <c r="AC1" s="220"/>
      <c r="AD1" s="220"/>
      <c r="AE1" s="220"/>
      <c r="AF1" s="220"/>
      <c r="AG1" s="220"/>
      <c r="AH1" s="220"/>
      <c r="AI1" s="220"/>
      <c r="AJ1" s="220"/>
      <c r="AK1" s="220"/>
      <c r="AL1" s="220"/>
    </row>
    <row r="2" spans="1:38">
      <c r="A2" s="120"/>
      <c r="B2" s="121"/>
      <c r="C2" s="121"/>
      <c r="D2" s="121"/>
      <c r="E2" s="121"/>
      <c r="F2" s="121"/>
      <c r="G2" s="121"/>
      <c r="H2" s="122"/>
      <c r="Z2" s="220"/>
      <c r="AA2" s="220"/>
      <c r="AB2" s="220"/>
      <c r="AC2" s="220"/>
      <c r="AD2" s="220"/>
      <c r="AE2" s="220"/>
      <c r="AF2" s="220"/>
      <c r="AG2" s="220"/>
      <c r="AH2" s="220"/>
      <c r="AI2" s="220"/>
      <c r="AJ2" s="220"/>
      <c r="AK2" s="220"/>
      <c r="AL2" s="220"/>
    </row>
    <row r="3" spans="1:38">
      <c r="A3" s="120"/>
      <c r="B3" s="121"/>
      <c r="C3" s="121"/>
      <c r="D3" s="121"/>
      <c r="E3" s="121"/>
      <c r="F3" s="121"/>
      <c r="G3" s="121"/>
      <c r="H3" s="122"/>
      <c r="Z3" s="220"/>
      <c r="AA3" s="220"/>
      <c r="AB3" s="220"/>
      <c r="AC3" s="220"/>
      <c r="AD3" s="220"/>
      <c r="AE3" s="220"/>
      <c r="AF3" s="220"/>
      <c r="AG3" s="220"/>
      <c r="AH3" s="220"/>
      <c r="AI3" s="220"/>
      <c r="AJ3" s="220"/>
      <c r="AK3" s="220"/>
      <c r="AL3" s="220"/>
    </row>
    <row r="4" spans="1:38">
      <c r="A4" s="120"/>
      <c r="B4" s="121"/>
      <c r="C4" s="121"/>
      <c r="D4" s="121"/>
      <c r="E4" s="121"/>
      <c r="F4" s="121"/>
      <c r="G4" s="121"/>
      <c r="H4" s="122"/>
      <c r="Z4" s="220"/>
      <c r="AA4" s="220"/>
      <c r="AB4" s="220"/>
      <c r="AC4" s="220"/>
      <c r="AD4" s="220"/>
      <c r="AE4" s="220"/>
      <c r="AF4" s="220"/>
      <c r="AG4" s="220"/>
      <c r="AH4" s="220"/>
      <c r="AI4" s="220"/>
      <c r="AJ4" s="220"/>
      <c r="AK4" s="220"/>
      <c r="AL4" s="220"/>
    </row>
    <row r="5" spans="1:38">
      <c r="A5" s="120"/>
      <c r="B5" s="121"/>
      <c r="C5" s="121"/>
      <c r="D5" s="121"/>
      <c r="E5" s="121"/>
      <c r="F5" s="121"/>
      <c r="G5" s="121"/>
      <c r="H5" s="122"/>
      <c r="Z5" s="220"/>
      <c r="AA5" s="220"/>
      <c r="AB5" s="220"/>
      <c r="AC5" s="220"/>
      <c r="AD5" s="220"/>
      <c r="AE5" s="220"/>
      <c r="AF5" s="220"/>
      <c r="AG5" s="220"/>
      <c r="AH5" s="220"/>
      <c r="AI5" s="220"/>
      <c r="AJ5" s="220"/>
      <c r="AK5" s="220"/>
      <c r="AL5" s="220"/>
    </row>
    <row r="6" spans="1:38">
      <c r="A6" s="120"/>
      <c r="B6" s="121"/>
      <c r="C6" s="121"/>
      <c r="D6" s="121"/>
      <c r="E6" s="121"/>
      <c r="F6" s="121"/>
      <c r="G6" s="121"/>
      <c r="H6" s="122"/>
      <c r="Z6" s="220"/>
      <c r="AA6" s="220"/>
      <c r="AB6" s="220"/>
      <c r="AC6" s="220"/>
      <c r="AD6" s="220"/>
      <c r="AE6" s="220"/>
      <c r="AF6" s="220"/>
      <c r="AG6" s="220"/>
      <c r="AH6" s="220"/>
      <c r="AI6" s="220"/>
      <c r="AJ6" s="220"/>
      <c r="AK6" s="220"/>
      <c r="AL6" s="220"/>
    </row>
    <row r="7" spans="1:38">
      <c r="A7" s="120"/>
      <c r="B7" s="121"/>
      <c r="C7" s="121"/>
      <c r="D7" s="121"/>
      <c r="E7" s="121"/>
      <c r="F7" s="121"/>
      <c r="G7" s="121"/>
      <c r="H7" s="122"/>
      <c r="Z7" s="220"/>
      <c r="AA7" s="220"/>
      <c r="AB7" s="220"/>
      <c r="AC7" s="220"/>
      <c r="AD7" s="220"/>
      <c r="AE7" s="220"/>
      <c r="AF7" s="220"/>
      <c r="AG7" s="220"/>
      <c r="AH7" s="220"/>
      <c r="AI7" s="220"/>
      <c r="AJ7" s="220"/>
      <c r="AK7" s="220"/>
      <c r="AL7" s="220"/>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19"/>
      <c r="AA8" s="220"/>
      <c r="AB8" s="220"/>
      <c r="AC8" s="220"/>
      <c r="AD8" s="220"/>
      <c r="AE8" s="220"/>
      <c r="AF8" s="220"/>
      <c r="AG8" s="220"/>
      <c r="AH8" s="220"/>
      <c r="AI8" s="220"/>
      <c r="AJ8" s="220"/>
      <c r="AK8" s="220"/>
      <c r="AL8" s="220"/>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19"/>
      <c r="AA9" s="220"/>
      <c r="AB9" s="220"/>
      <c r="AC9" s="220"/>
      <c r="AD9" s="220"/>
      <c r="AE9" s="220"/>
      <c r="AF9" s="220"/>
      <c r="AG9" s="220"/>
      <c r="AH9" s="220"/>
      <c r="AI9" s="220"/>
      <c r="AJ9" s="220"/>
      <c r="AK9" s="220"/>
      <c r="AL9" s="220"/>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19"/>
      <c r="AA10" s="220"/>
      <c r="AB10" s="220"/>
      <c r="AC10" s="220"/>
      <c r="AD10" s="220"/>
      <c r="AE10" s="220"/>
      <c r="AF10" s="220"/>
      <c r="AG10" s="220"/>
      <c r="AH10" s="220"/>
      <c r="AI10" s="220"/>
      <c r="AJ10" s="220"/>
      <c r="AK10" s="220"/>
      <c r="AL10" s="220"/>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19"/>
      <c r="AA11" s="220"/>
      <c r="AB11" s="220"/>
      <c r="AC11" s="220"/>
      <c r="AD11" s="220"/>
      <c r="AE11" s="220"/>
      <c r="AF11" s="220"/>
      <c r="AG11" s="220"/>
      <c r="AH11" s="220"/>
      <c r="AI11" s="220"/>
      <c r="AJ11" s="220"/>
      <c r="AK11" s="220"/>
      <c r="AL11" s="220"/>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19"/>
      <c r="AA12" s="220"/>
      <c r="AB12" s="220"/>
      <c r="AC12" s="220"/>
      <c r="AD12" s="220"/>
      <c r="AE12" s="220"/>
      <c r="AF12" s="220"/>
      <c r="AG12" s="220"/>
      <c r="AH12" s="220"/>
      <c r="AI12" s="220"/>
      <c r="AJ12" s="220"/>
      <c r="AK12" s="220"/>
      <c r="AL12" s="220"/>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19"/>
      <c r="AA13" s="220"/>
      <c r="AB13" s="220"/>
      <c r="AC13" s="220"/>
      <c r="AD13" s="220"/>
      <c r="AE13" s="220"/>
      <c r="AF13" s="220"/>
      <c r="AG13" s="220"/>
      <c r="AH13" s="220"/>
      <c r="AI13" s="220"/>
      <c r="AJ13" s="220"/>
      <c r="AK13" s="220"/>
      <c r="AL13" s="220"/>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19"/>
      <c r="AA14" s="220"/>
      <c r="AB14" s="220"/>
      <c r="AC14" s="220"/>
      <c r="AD14" s="220"/>
      <c r="AE14" s="220"/>
      <c r="AF14" s="220"/>
      <c r="AG14" s="220"/>
      <c r="AH14" s="220"/>
      <c r="AI14" s="220"/>
      <c r="AJ14" s="220"/>
      <c r="AK14" s="220"/>
      <c r="AL14" s="220"/>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19"/>
      <c r="AA15" s="220"/>
      <c r="AB15" s="220"/>
      <c r="AC15" s="220"/>
      <c r="AD15" s="220"/>
      <c r="AE15" s="220"/>
      <c r="AF15" s="220"/>
      <c r="AG15" s="220"/>
      <c r="AH15" s="220"/>
      <c r="AI15" s="220"/>
      <c r="AJ15" s="220"/>
      <c r="AK15" s="220"/>
      <c r="AL15" s="220"/>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19"/>
      <c r="AA16" s="220"/>
      <c r="AB16" s="220"/>
      <c r="AC16" s="220"/>
      <c r="AD16" s="220"/>
      <c r="AE16" s="220"/>
      <c r="AF16" s="220"/>
      <c r="AG16" s="220"/>
      <c r="AH16" s="220"/>
      <c r="AI16" s="220"/>
      <c r="AJ16" s="220"/>
      <c r="AK16" s="220"/>
      <c r="AL16" s="220"/>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19"/>
      <c r="AA17" s="220"/>
      <c r="AB17" s="220"/>
      <c r="AC17" s="220"/>
      <c r="AD17" s="220"/>
      <c r="AE17" s="220"/>
      <c r="AF17" s="220"/>
      <c r="AG17" s="220"/>
      <c r="AH17" s="220"/>
      <c r="AI17" s="220"/>
      <c r="AJ17" s="220"/>
      <c r="AK17" s="220"/>
      <c r="AL17" s="220"/>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19"/>
      <c r="AA18" s="220"/>
      <c r="AB18" s="220"/>
      <c r="AC18" s="220"/>
      <c r="AD18" s="220"/>
      <c r="AE18" s="220"/>
      <c r="AF18" s="220"/>
      <c r="AG18" s="220"/>
      <c r="AH18" s="220"/>
      <c r="AI18" s="220"/>
      <c r="AJ18" s="220"/>
      <c r="AK18" s="220"/>
      <c r="AL18" s="220"/>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19"/>
      <c r="AA19" s="220"/>
      <c r="AB19" s="220"/>
      <c r="AC19" s="220"/>
      <c r="AD19" s="220"/>
      <c r="AE19" s="220"/>
      <c r="AF19" s="220"/>
      <c r="AG19" s="220"/>
      <c r="AH19" s="220"/>
      <c r="AI19" s="220"/>
      <c r="AJ19" s="220"/>
      <c r="AK19" s="220"/>
      <c r="AL19" s="220"/>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19"/>
      <c r="AA20" s="220"/>
      <c r="AB20" s="220"/>
      <c r="AC20" s="220"/>
      <c r="AD20" s="220"/>
      <c r="AE20" s="220"/>
      <c r="AF20" s="220"/>
      <c r="AG20" s="220"/>
      <c r="AH20" s="220"/>
      <c r="AI20" s="220"/>
      <c r="AJ20" s="220"/>
      <c r="AK20" s="220"/>
      <c r="AL20" s="220"/>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19"/>
      <c r="AA21" s="220"/>
      <c r="AB21" s="220"/>
      <c r="AC21" s="220"/>
      <c r="AD21" s="220"/>
      <c r="AE21" s="220"/>
      <c r="AF21" s="220"/>
      <c r="AG21" s="220"/>
      <c r="AH21" s="220"/>
      <c r="AI21" s="220"/>
      <c r="AJ21" s="220"/>
      <c r="AK21" s="220"/>
      <c r="AL21" s="220"/>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19"/>
      <c r="AA22" s="220"/>
      <c r="AB22" s="220"/>
      <c r="AC22" s="220"/>
      <c r="AD22" s="220"/>
      <c r="AE22" s="220"/>
      <c r="AF22" s="220"/>
      <c r="AG22" s="220"/>
      <c r="AH22" s="220"/>
      <c r="AI22" s="220"/>
      <c r="AJ22" s="220"/>
      <c r="AK22" s="220"/>
      <c r="AL22" s="220"/>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19"/>
      <c r="AA23" s="220"/>
      <c r="AB23" s="220"/>
      <c r="AC23" s="220"/>
      <c r="AD23" s="220"/>
      <c r="AE23" s="220"/>
      <c r="AF23" s="220"/>
      <c r="AG23" s="220"/>
      <c r="AH23" s="220"/>
      <c r="AI23" s="220"/>
      <c r="AJ23" s="220"/>
      <c r="AK23" s="220"/>
      <c r="AL23" s="220"/>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19"/>
      <c r="AA24" s="220"/>
      <c r="AB24" s="220"/>
      <c r="AC24" s="220"/>
      <c r="AD24" s="220"/>
      <c r="AE24" s="220"/>
      <c r="AF24" s="220"/>
      <c r="AG24" s="220"/>
      <c r="AH24" s="220"/>
      <c r="AI24" s="220"/>
      <c r="AJ24" s="220"/>
      <c r="AK24" s="220"/>
      <c r="AL24" s="220"/>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19"/>
      <c r="AA25" s="220"/>
      <c r="AB25" s="220"/>
      <c r="AC25" s="220"/>
      <c r="AD25" s="220"/>
      <c r="AE25" s="220"/>
      <c r="AF25" s="220"/>
      <c r="AG25" s="220"/>
      <c r="AH25" s="220"/>
      <c r="AI25" s="220"/>
      <c r="AJ25" s="220"/>
      <c r="AK25" s="220"/>
      <c r="AL25" s="220"/>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19"/>
      <c r="AA26" s="220"/>
      <c r="AB26" s="220"/>
      <c r="AC26" s="220"/>
      <c r="AD26" s="220"/>
      <c r="AE26" s="220"/>
      <c r="AF26" s="220"/>
      <c r="AG26" s="220"/>
      <c r="AH26" s="220"/>
      <c r="AI26" s="220"/>
      <c r="AJ26" s="220"/>
      <c r="AK26" s="220"/>
      <c r="AL26" s="220"/>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19"/>
      <c r="AA27" s="220"/>
      <c r="AB27" s="220"/>
      <c r="AC27" s="220"/>
      <c r="AD27" s="220"/>
      <c r="AE27" s="220"/>
      <c r="AF27" s="220"/>
      <c r="AG27" s="220"/>
      <c r="AH27" s="220"/>
      <c r="AI27" s="220"/>
      <c r="AJ27" s="220"/>
      <c r="AK27" s="220"/>
      <c r="AL27" s="220"/>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19"/>
      <c r="AA28" s="220"/>
      <c r="AB28" s="220"/>
      <c r="AC28" s="220"/>
      <c r="AD28" s="220"/>
      <c r="AE28" s="220"/>
      <c r="AF28" s="220"/>
      <c r="AG28" s="220"/>
      <c r="AH28" s="220"/>
      <c r="AI28" s="220"/>
      <c r="AJ28" s="220"/>
      <c r="AK28" s="220"/>
      <c r="AL28" s="220"/>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19"/>
      <c r="AA29" s="220"/>
      <c r="AB29" s="220"/>
      <c r="AC29" s="220"/>
      <c r="AD29" s="220"/>
      <c r="AE29" s="220"/>
      <c r="AF29" s="220"/>
      <c r="AG29" s="220"/>
      <c r="AH29" s="220"/>
      <c r="AI29" s="220"/>
      <c r="AJ29" s="220"/>
      <c r="AK29" s="220"/>
      <c r="AL29" s="220"/>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19"/>
      <c r="AA30" s="220"/>
      <c r="AB30" s="220"/>
      <c r="AC30" s="220"/>
      <c r="AD30" s="220"/>
      <c r="AE30" s="220"/>
      <c r="AF30" s="220"/>
      <c r="AG30" s="220"/>
      <c r="AH30" s="220"/>
      <c r="AI30" s="220"/>
      <c r="AJ30" s="220"/>
      <c r="AK30" s="220"/>
      <c r="AL30" s="220"/>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19"/>
      <c r="AA31" s="220"/>
      <c r="AB31" s="220"/>
      <c r="AC31" s="220"/>
      <c r="AD31" s="220"/>
      <c r="AE31" s="220"/>
      <c r="AF31" s="220"/>
      <c r="AG31" s="220"/>
      <c r="AH31" s="220"/>
      <c r="AI31" s="220"/>
      <c r="AJ31" s="220"/>
      <c r="AK31" s="220"/>
      <c r="AL31" s="220"/>
    </row>
    <row r="32" spans="1:38">
      <c r="A32" s="669"/>
      <c r="B32" s="669"/>
      <c r="C32" s="669"/>
      <c r="D32" s="669"/>
      <c r="E32" s="669"/>
      <c r="F32" s="669"/>
      <c r="G32" s="669"/>
      <c r="H32" s="669"/>
      <c r="I32" s="121"/>
      <c r="J32" s="121"/>
      <c r="K32" s="121"/>
      <c r="L32" s="121"/>
      <c r="M32" s="121"/>
      <c r="N32" s="121"/>
      <c r="O32" s="121"/>
      <c r="P32" s="121"/>
      <c r="Q32" s="121"/>
      <c r="R32" s="121"/>
      <c r="S32" s="121"/>
      <c r="T32" s="121"/>
      <c r="U32" s="121"/>
      <c r="V32" s="121"/>
      <c r="W32" s="121"/>
      <c r="X32" s="121"/>
      <c r="Y32" s="121"/>
      <c r="Z32" s="219"/>
      <c r="AA32" s="220"/>
      <c r="AB32" s="220"/>
      <c r="AC32" s="220"/>
      <c r="AD32" s="220"/>
      <c r="AE32" s="220"/>
      <c r="AF32" s="220"/>
      <c r="AG32" s="220"/>
      <c r="AH32" s="220"/>
      <c r="AI32" s="220"/>
      <c r="AJ32" s="220"/>
      <c r="AK32" s="220"/>
      <c r="AL32" s="220"/>
    </row>
    <row r="33" spans="1:38">
      <c r="A33" s="669"/>
      <c r="B33" s="669"/>
      <c r="C33" s="669"/>
      <c r="D33" s="669"/>
      <c r="E33" s="669"/>
      <c r="F33" s="669"/>
      <c r="G33" s="669"/>
      <c r="H33" s="669"/>
      <c r="I33" s="121"/>
      <c r="J33" s="121"/>
      <c r="K33" s="121"/>
      <c r="L33" s="121"/>
      <c r="M33" s="121"/>
      <c r="N33" s="121"/>
      <c r="O33" s="121"/>
      <c r="P33" s="121"/>
      <c r="Q33" s="121"/>
      <c r="R33" s="121"/>
      <c r="S33" s="121"/>
      <c r="T33" s="121"/>
      <c r="U33" s="121"/>
      <c r="V33" s="121"/>
      <c r="W33" s="121"/>
      <c r="X33" s="121"/>
      <c r="Y33" s="121"/>
      <c r="Z33" s="219"/>
      <c r="AA33" s="220"/>
      <c r="AB33" s="220"/>
      <c r="AC33" s="220"/>
      <c r="AD33" s="220"/>
      <c r="AE33" s="220"/>
      <c r="AF33" s="220"/>
      <c r="AG33" s="220"/>
      <c r="AH33" s="220"/>
      <c r="AI33" s="220"/>
      <c r="AJ33" s="220"/>
      <c r="AK33" s="220"/>
      <c r="AL33" s="220"/>
    </row>
    <row r="34" spans="1:38">
      <c r="A34" s="669"/>
      <c r="B34" s="669"/>
      <c r="C34" s="669"/>
      <c r="D34" s="669"/>
      <c r="E34" s="669"/>
      <c r="F34" s="669"/>
      <c r="G34" s="669"/>
      <c r="H34" s="669"/>
      <c r="I34" s="121"/>
      <c r="J34" s="121"/>
      <c r="K34" s="121"/>
      <c r="L34" s="121"/>
      <c r="M34" s="121"/>
      <c r="N34" s="121"/>
      <c r="O34" s="121"/>
      <c r="P34" s="121"/>
      <c r="Q34" s="121"/>
      <c r="R34" s="121"/>
      <c r="S34" s="121"/>
      <c r="T34" s="121"/>
      <c r="U34" s="121"/>
      <c r="V34" s="121"/>
      <c r="W34" s="121"/>
      <c r="X34" s="121"/>
      <c r="Y34" s="121"/>
      <c r="Z34" s="219"/>
      <c r="AA34" s="220"/>
      <c r="AB34" s="220"/>
      <c r="AC34" s="220"/>
      <c r="AD34" s="220"/>
      <c r="AE34" s="220"/>
      <c r="AF34" s="220"/>
      <c r="AG34" s="220"/>
      <c r="AH34" s="220"/>
      <c r="AI34" s="220"/>
      <c r="AJ34" s="220"/>
      <c r="AK34" s="220"/>
      <c r="AL34" s="220"/>
    </row>
    <row r="35" spans="1:38">
      <c r="A35" s="669"/>
      <c r="B35" s="669"/>
      <c r="C35" s="669"/>
      <c r="D35" s="669"/>
      <c r="E35" s="669"/>
      <c r="F35" s="669"/>
      <c r="G35" s="669"/>
      <c r="H35" s="669"/>
      <c r="I35" s="121"/>
      <c r="J35" s="121"/>
      <c r="K35" s="121"/>
      <c r="L35" s="121"/>
      <c r="M35" s="121"/>
      <c r="N35" s="121"/>
      <c r="O35" s="121"/>
      <c r="P35" s="121"/>
      <c r="Q35" s="121"/>
      <c r="R35" s="121"/>
      <c r="S35" s="121"/>
      <c r="T35" s="121"/>
      <c r="U35" s="121"/>
      <c r="V35" s="121"/>
      <c r="W35" s="121"/>
      <c r="X35" s="121"/>
      <c r="Y35" s="121"/>
      <c r="Z35" s="219"/>
      <c r="AA35" s="220"/>
      <c r="AB35" s="220"/>
      <c r="AC35" s="220"/>
      <c r="AD35" s="220"/>
      <c r="AE35" s="220"/>
      <c r="AF35" s="220"/>
      <c r="AG35" s="220"/>
      <c r="AH35" s="220"/>
      <c r="AI35" s="220"/>
      <c r="AJ35" s="220"/>
      <c r="AK35" s="220"/>
      <c r="AL35" s="220"/>
    </row>
    <row r="36" spans="1:38">
      <c r="A36" s="669"/>
      <c r="B36" s="669"/>
      <c r="C36" s="669"/>
      <c r="D36" s="669"/>
      <c r="E36" s="669"/>
      <c r="F36" s="669"/>
      <c r="G36" s="669"/>
      <c r="H36" s="669"/>
      <c r="I36" s="121"/>
      <c r="J36" s="121"/>
      <c r="K36" s="121"/>
      <c r="L36" s="121"/>
      <c r="M36" s="121"/>
      <c r="N36" s="121"/>
      <c r="O36" s="121"/>
      <c r="P36" s="121"/>
      <c r="Q36" s="121"/>
      <c r="R36" s="121"/>
      <c r="S36" s="121"/>
      <c r="T36" s="121"/>
      <c r="U36" s="121"/>
      <c r="V36" s="121"/>
      <c r="W36" s="121"/>
      <c r="X36" s="121"/>
      <c r="Y36" s="121"/>
      <c r="Z36" s="219"/>
      <c r="AA36" s="220"/>
      <c r="AB36" s="220"/>
      <c r="AC36" s="220"/>
      <c r="AD36" s="220"/>
      <c r="AE36" s="220"/>
      <c r="AF36" s="220"/>
      <c r="AG36" s="220"/>
      <c r="AH36" s="220"/>
      <c r="AI36" s="220"/>
      <c r="AJ36" s="220"/>
      <c r="AK36" s="220"/>
      <c r="AL36" s="220"/>
    </row>
    <row r="37" spans="1:38">
      <c r="A37" s="669"/>
      <c r="B37" s="669"/>
      <c r="C37" s="669"/>
      <c r="D37" s="669"/>
      <c r="E37" s="669"/>
      <c r="F37" s="669"/>
      <c r="G37" s="669"/>
      <c r="H37" s="669"/>
      <c r="I37" s="121"/>
      <c r="J37" s="121"/>
      <c r="K37" s="121"/>
      <c r="L37" s="121"/>
      <c r="M37" s="121"/>
      <c r="N37" s="121"/>
      <c r="O37" s="121"/>
      <c r="P37" s="121"/>
      <c r="Q37" s="121"/>
      <c r="R37" s="121"/>
      <c r="S37" s="121"/>
      <c r="T37" s="121"/>
      <c r="U37" s="121"/>
      <c r="V37" s="121"/>
      <c r="W37" s="121"/>
      <c r="X37" s="121"/>
      <c r="Y37" s="121"/>
      <c r="Z37" s="219"/>
      <c r="AA37" s="220"/>
      <c r="AB37" s="220"/>
      <c r="AC37" s="220"/>
      <c r="AD37" s="220"/>
      <c r="AE37" s="220"/>
      <c r="AF37" s="220"/>
      <c r="AG37" s="220"/>
      <c r="AH37" s="220"/>
      <c r="AI37" s="220"/>
      <c r="AJ37" s="220"/>
      <c r="AK37" s="220"/>
      <c r="AL37" s="220"/>
    </row>
    <row r="38" spans="1:38">
      <c r="A38" s="669"/>
      <c r="B38" s="669"/>
      <c r="C38" s="669"/>
      <c r="D38" s="669"/>
      <c r="E38" s="669"/>
      <c r="F38" s="669"/>
      <c r="G38" s="669"/>
      <c r="H38" s="669"/>
      <c r="I38" s="121"/>
      <c r="J38" s="121"/>
      <c r="K38" s="121"/>
      <c r="L38" s="121"/>
      <c r="M38" s="121"/>
      <c r="N38" s="121"/>
      <c r="O38" s="121"/>
      <c r="P38" s="121"/>
      <c r="Q38" s="121"/>
      <c r="R38" s="121"/>
      <c r="S38" s="121"/>
      <c r="T38" s="121"/>
      <c r="U38" s="121"/>
      <c r="V38" s="121"/>
      <c r="W38" s="121"/>
      <c r="X38" s="121"/>
      <c r="Y38" s="121"/>
      <c r="Z38" s="219"/>
      <c r="AA38" s="220"/>
      <c r="AB38" s="220"/>
      <c r="AC38" s="220"/>
      <c r="AD38" s="220"/>
      <c r="AE38" s="220"/>
      <c r="AF38" s="220"/>
      <c r="AG38" s="220"/>
      <c r="AH38" s="220"/>
      <c r="AI38" s="220"/>
      <c r="AJ38" s="220"/>
      <c r="AK38" s="220"/>
      <c r="AL38" s="220"/>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19"/>
      <c r="AA39" s="220"/>
      <c r="AB39" s="220"/>
      <c r="AC39" s="220"/>
      <c r="AD39" s="220"/>
      <c r="AE39" s="220"/>
      <c r="AF39" s="220"/>
      <c r="AG39" s="220"/>
      <c r="AH39" s="220"/>
      <c r="AI39" s="220"/>
      <c r="AJ39" s="220"/>
      <c r="AK39" s="220"/>
      <c r="AL39" s="220"/>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19"/>
      <c r="AA40" s="220"/>
      <c r="AB40" s="220"/>
      <c r="AC40" s="220"/>
      <c r="AD40" s="220"/>
      <c r="AE40" s="220"/>
      <c r="AF40" s="220"/>
      <c r="AG40" s="220"/>
      <c r="AH40" s="220"/>
      <c r="AI40" s="220"/>
      <c r="AJ40" s="220"/>
      <c r="AK40" s="220"/>
      <c r="AL40" s="220"/>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19"/>
      <c r="AA41" s="220"/>
      <c r="AB41" s="220"/>
      <c r="AC41" s="220"/>
      <c r="AD41" s="220"/>
      <c r="AE41" s="220"/>
      <c r="AF41" s="220"/>
      <c r="AG41" s="220"/>
      <c r="AH41" s="220"/>
      <c r="AI41" s="220"/>
      <c r="AJ41" s="220"/>
      <c r="AK41" s="220"/>
      <c r="AL41" s="220"/>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19"/>
      <c r="AA42" s="220"/>
      <c r="AB42" s="220"/>
      <c r="AC42" s="220"/>
      <c r="AD42" s="220"/>
      <c r="AE42" s="220"/>
      <c r="AF42" s="220"/>
      <c r="AG42" s="220"/>
      <c r="AH42" s="220"/>
      <c r="AI42" s="220"/>
      <c r="AJ42" s="220"/>
      <c r="AK42" s="220"/>
      <c r="AL42" s="220"/>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19"/>
      <c r="AA43" s="220"/>
      <c r="AB43" s="220"/>
      <c r="AC43" s="220"/>
      <c r="AD43" s="220"/>
      <c r="AE43" s="220"/>
      <c r="AF43" s="220"/>
      <c r="AG43" s="220"/>
      <c r="AH43" s="220"/>
      <c r="AI43" s="220"/>
      <c r="AJ43" s="220"/>
      <c r="AK43" s="220"/>
      <c r="AL43" s="220"/>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19"/>
      <c r="AA44" s="220"/>
      <c r="AB44" s="220"/>
      <c r="AC44" s="220"/>
      <c r="AD44" s="220"/>
      <c r="AE44" s="220"/>
      <c r="AF44" s="220"/>
      <c r="AG44" s="220"/>
      <c r="AH44" s="220"/>
      <c r="AI44" s="220"/>
      <c r="AJ44" s="220"/>
      <c r="AK44" s="220"/>
      <c r="AL44" s="220"/>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19"/>
      <c r="AA45" s="220"/>
      <c r="AB45" s="220"/>
      <c r="AC45" s="220"/>
      <c r="AD45" s="220"/>
      <c r="AE45" s="220"/>
      <c r="AF45" s="220"/>
      <c r="AG45" s="220"/>
      <c r="AH45" s="220"/>
      <c r="AI45" s="220"/>
      <c r="AJ45" s="220"/>
      <c r="AK45" s="220"/>
      <c r="AL45" s="220"/>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19"/>
      <c r="AA46" s="220"/>
      <c r="AB46" s="220"/>
      <c r="AC46" s="220"/>
      <c r="AD46" s="220"/>
      <c r="AE46" s="220"/>
      <c r="AF46" s="220"/>
      <c r="AG46" s="220"/>
      <c r="AH46" s="220"/>
      <c r="AI46" s="220"/>
      <c r="AJ46" s="220"/>
      <c r="AK46" s="220"/>
      <c r="AL46" s="220"/>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19"/>
      <c r="AA47" s="220"/>
      <c r="AB47" s="220"/>
      <c r="AC47" s="220"/>
      <c r="AD47" s="220"/>
      <c r="AE47" s="220"/>
      <c r="AF47" s="220"/>
      <c r="AG47" s="220"/>
      <c r="AH47" s="220"/>
      <c r="AI47" s="220"/>
      <c r="AJ47" s="220"/>
      <c r="AK47" s="220"/>
      <c r="AL47" s="220"/>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19"/>
      <c r="AA48" s="220"/>
      <c r="AB48" s="220"/>
      <c r="AC48" s="220"/>
      <c r="AD48" s="220"/>
      <c r="AE48" s="220"/>
      <c r="AF48" s="220"/>
      <c r="AG48" s="220"/>
      <c r="AH48" s="220"/>
      <c r="AI48" s="220"/>
      <c r="AJ48" s="220"/>
      <c r="AK48" s="220"/>
      <c r="AL48" s="220"/>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19"/>
      <c r="AA49" s="220"/>
      <c r="AB49" s="220"/>
      <c r="AC49" s="220"/>
      <c r="AD49" s="220"/>
      <c r="AE49" s="220"/>
      <c r="AF49" s="220"/>
      <c r="AG49" s="220"/>
      <c r="AH49" s="220"/>
      <c r="AI49" s="220"/>
      <c r="AJ49" s="220"/>
      <c r="AK49" s="220"/>
      <c r="AL49" s="220"/>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19"/>
      <c r="AA50" s="220"/>
      <c r="AB50" s="220"/>
      <c r="AC50" s="220"/>
      <c r="AD50" s="220"/>
      <c r="AE50" s="220"/>
      <c r="AF50" s="220"/>
      <c r="AG50" s="220"/>
      <c r="AH50" s="220"/>
      <c r="AI50" s="220"/>
      <c r="AJ50" s="220"/>
      <c r="AK50" s="220"/>
      <c r="AL50" s="220"/>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19"/>
      <c r="AA51" s="220"/>
      <c r="AB51" s="220"/>
      <c r="AC51" s="220"/>
      <c r="AD51" s="220"/>
      <c r="AE51" s="220"/>
      <c r="AF51" s="220"/>
      <c r="AG51" s="220"/>
      <c r="AH51" s="220"/>
      <c r="AI51" s="220"/>
      <c r="AJ51" s="220"/>
      <c r="AK51" s="220"/>
      <c r="AL51" s="220"/>
    </row>
    <row r="52" spans="1:38">
      <c r="V52" s="160"/>
      <c r="W52" s="121"/>
      <c r="X52" s="160"/>
      <c r="Y52" s="160"/>
      <c r="Z52" s="219"/>
      <c r="AA52" s="220"/>
      <c r="AB52" s="220"/>
      <c r="AC52" s="220"/>
      <c r="AD52" s="220"/>
      <c r="AE52" s="220"/>
      <c r="AF52" s="220"/>
      <c r="AG52" s="220"/>
      <c r="AH52" s="220"/>
      <c r="AI52" s="220"/>
      <c r="AJ52" s="220"/>
      <c r="AK52" s="220"/>
      <c r="AL52" s="220"/>
    </row>
    <row r="53" spans="1:38">
      <c r="V53" s="160"/>
      <c r="W53" s="121"/>
      <c r="X53" s="160"/>
      <c r="Y53" s="160"/>
      <c r="Z53" s="219"/>
      <c r="AA53" s="220"/>
      <c r="AB53" s="220"/>
      <c r="AC53" s="220"/>
      <c r="AD53" s="220"/>
      <c r="AE53" s="220"/>
      <c r="AF53" s="220"/>
      <c r="AG53" s="220"/>
      <c r="AH53" s="220"/>
      <c r="AI53" s="220"/>
      <c r="AJ53" s="220"/>
      <c r="AK53" s="220"/>
      <c r="AL53" s="220"/>
    </row>
    <row r="54" spans="1:38">
      <c r="V54" s="160"/>
      <c r="W54" s="121"/>
      <c r="X54" s="160"/>
      <c r="Y54" s="160"/>
      <c r="Z54" s="219"/>
      <c r="AA54" s="220"/>
      <c r="AB54" s="220"/>
      <c r="AC54" s="220"/>
      <c r="AD54" s="220"/>
      <c r="AE54" s="220"/>
      <c r="AF54" s="220"/>
      <c r="AG54" s="220"/>
      <c r="AH54" s="220"/>
      <c r="AI54" s="220"/>
      <c r="AJ54" s="220"/>
      <c r="AK54" s="220"/>
      <c r="AL54" s="220"/>
    </row>
    <row r="55" spans="1:38">
      <c r="Z55" s="220"/>
      <c r="AA55" s="220"/>
      <c r="AB55" s="220"/>
      <c r="AC55" s="220"/>
      <c r="AD55" s="220"/>
      <c r="AE55" s="220"/>
      <c r="AF55" s="220"/>
      <c r="AG55" s="220"/>
      <c r="AH55" s="220"/>
      <c r="AI55" s="220"/>
      <c r="AJ55" s="220"/>
      <c r="AK55" s="220"/>
      <c r="AL55" s="220"/>
    </row>
    <row r="56" spans="1:38">
      <c r="Z56" s="220"/>
      <c r="AA56" s="220"/>
      <c r="AB56" s="220"/>
      <c r="AC56" s="220"/>
      <c r="AD56" s="220"/>
      <c r="AE56" s="220"/>
      <c r="AF56" s="220"/>
      <c r="AG56" s="220"/>
      <c r="AH56" s="220"/>
      <c r="AI56" s="220"/>
      <c r="AJ56" s="220"/>
      <c r="AK56" s="220"/>
      <c r="AL56" s="220"/>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D20" sqref="D20"/>
      <selection pane="topRight" activeCell="D20" sqref="D20"/>
      <selection pane="bottomLeft" activeCell="D20" sqref="D20"/>
      <selection pane="bottomRight" activeCell="E3" sqref="E3"/>
    </sheetView>
  </sheetViews>
  <sheetFormatPr baseColWidth="10" defaultRowHeight="52.5"/>
  <cols>
    <col min="1" max="1" width="16.7109375" style="111" customWidth="1"/>
    <col min="2" max="2" width="108.28515625" style="110" customWidth="1"/>
    <col min="3" max="3" width="15.42578125" style="141" customWidth="1"/>
    <col min="4" max="4" width="25.140625" style="181" customWidth="1"/>
    <col min="5" max="5" width="30" style="201" customWidth="1"/>
    <col min="6" max="7" width="11.42578125" customWidth="1"/>
    <col min="8" max="8" width="1.28515625" customWidth="1"/>
    <col min="10" max="10" width="34.42578125" customWidth="1"/>
  </cols>
  <sheetData>
    <row r="1" spans="1:10" ht="96" customHeight="1" thickTop="1" thickBot="1">
      <c r="A1" s="670" t="s">
        <v>1849</v>
      </c>
      <c r="B1" s="671"/>
      <c r="C1" s="671"/>
      <c r="D1" s="672"/>
    </row>
    <row r="2" spans="1:10" ht="56.25" customHeight="1" thickTop="1" thickBot="1">
      <c r="A2" s="188" t="s">
        <v>943</v>
      </c>
      <c r="B2" s="189" t="s">
        <v>1437</v>
      </c>
      <c r="C2" s="189" t="s">
        <v>982</v>
      </c>
      <c r="D2" s="218" t="s">
        <v>1847</v>
      </c>
    </row>
    <row r="3" spans="1:10" ht="54" thickTop="1" thickBot="1">
      <c r="A3" s="128" t="s">
        <v>983</v>
      </c>
      <c r="B3" s="129" t="s">
        <v>1220</v>
      </c>
      <c r="C3" s="130" t="str">
        <f>'200.1'!L31</f>
        <v>Ha</v>
      </c>
      <c r="D3" s="177">
        <f>VLOOKUP('200.1'!A88,'200.1'!A36:N107,14,FALSE)</f>
        <v>2550106.5456617675</v>
      </c>
      <c r="G3" t="s">
        <v>980</v>
      </c>
      <c r="J3" s="1"/>
    </row>
    <row r="4" spans="1:10" ht="54" thickTop="1" thickBot="1">
      <c r="A4" s="131" t="s">
        <v>985</v>
      </c>
      <c r="B4" s="132" t="s">
        <v>1169</v>
      </c>
      <c r="C4" s="130" t="s">
        <v>984</v>
      </c>
      <c r="D4" s="177">
        <f>VLOOKUP('200.2'!A88,'200.2'!A37:N108,14,FALSE)</f>
        <v>223927.06683785236</v>
      </c>
      <c r="J4" s="1"/>
    </row>
    <row r="5" spans="1:10" ht="54" thickTop="1" thickBot="1">
      <c r="A5" s="131" t="s">
        <v>986</v>
      </c>
      <c r="B5" s="132" t="s">
        <v>1170</v>
      </c>
      <c r="C5" s="133" t="s">
        <v>987</v>
      </c>
      <c r="D5" s="177">
        <f>VLOOKUP('201.1'!A88,'201.1'!A38:N109,14,FALSE)</f>
        <v>124945.53980344892</v>
      </c>
    </row>
    <row r="6" spans="1:10" ht="54" thickTop="1" thickBot="1">
      <c r="A6" s="131" t="s">
        <v>988</v>
      </c>
      <c r="B6" s="132" t="s">
        <v>1171</v>
      </c>
      <c r="C6" s="133" t="s">
        <v>987</v>
      </c>
      <c r="D6" s="177">
        <f>VLOOKUP('201.2'!A88,'201.2'!A39:N110,14,FALSE)</f>
        <v>117368.46693798825</v>
      </c>
    </row>
    <row r="7" spans="1:10" ht="70.5" customHeight="1" thickTop="1" thickBot="1">
      <c r="A7" s="131" t="s">
        <v>989</v>
      </c>
      <c r="B7" s="132" t="s">
        <v>1172</v>
      </c>
      <c r="C7" s="133" t="s">
        <v>987</v>
      </c>
      <c r="D7" s="177">
        <f>VLOOKUP('201.3'!A88,'201.3'!A40:N111,14,FALSE)</f>
        <v>29543.095045012167</v>
      </c>
    </row>
    <row r="8" spans="1:10" ht="54" thickTop="1" thickBot="1">
      <c r="A8" s="131" t="s">
        <v>990</v>
      </c>
      <c r="B8" s="132" t="s">
        <v>1173</v>
      </c>
      <c r="C8" s="133" t="s">
        <v>987</v>
      </c>
      <c r="D8" s="178">
        <f>VLOOKUP('201.4'!A88,'201.4'!A41:N112,14,FALSE)</f>
        <v>43317.314813491059</v>
      </c>
    </row>
    <row r="9" spans="1:10" ht="54" thickTop="1" thickBot="1">
      <c r="A9" s="131" t="s">
        <v>991</v>
      </c>
      <c r="B9" s="132" t="s">
        <v>1170</v>
      </c>
      <c r="C9" s="133" t="s">
        <v>1845</v>
      </c>
      <c r="D9" s="178">
        <f>VLOOKUP('201.5'!A88,'201.5'!A42:N113,14,FALSE)</f>
        <v>124945.53980344892</v>
      </c>
    </row>
    <row r="10" spans="1:10" ht="54" thickTop="1" thickBot="1">
      <c r="A10" s="131" t="s">
        <v>992</v>
      </c>
      <c r="B10" s="132" t="s">
        <v>1171</v>
      </c>
      <c r="C10" s="133" t="s">
        <v>1845</v>
      </c>
      <c r="D10" s="178">
        <f>VLOOKUP('201.6'!A88,'201.6'!A43:N114,14,FALSE)</f>
        <v>117368.46693798825</v>
      </c>
    </row>
    <row r="11" spans="1:10" ht="54" thickTop="1" thickBot="1">
      <c r="A11" s="131" t="s">
        <v>993</v>
      </c>
      <c r="B11" s="132" t="s">
        <v>1171</v>
      </c>
      <c r="C11" s="133" t="s">
        <v>387</v>
      </c>
      <c r="D11" s="178">
        <f>VLOOKUP('201.7'!A88,'201.7'!A44:N115,14,FALSE)</f>
        <v>114334.91117004177</v>
      </c>
    </row>
    <row r="12" spans="1:10" ht="54" thickTop="1" thickBot="1">
      <c r="A12" s="131" t="s">
        <v>994</v>
      </c>
      <c r="B12" s="132" t="s">
        <v>1174</v>
      </c>
      <c r="C12" s="133" t="s">
        <v>233</v>
      </c>
      <c r="D12" s="178">
        <f>VLOOKUP('201.8'!A88,'201.8'!A45:N116,14,FALSE)</f>
        <v>12420.897542184604</v>
      </c>
    </row>
    <row r="13" spans="1:10" ht="54" thickTop="1" thickBot="1">
      <c r="A13" s="131" t="s">
        <v>995</v>
      </c>
      <c r="B13" s="132" t="s">
        <v>1175</v>
      </c>
      <c r="C13" s="133" t="s">
        <v>233</v>
      </c>
      <c r="D13" s="178">
        <f>VLOOKUP('201.9'!A88,'201.9'!A46:N117,14,FALSE)</f>
        <v>12129.349537856504</v>
      </c>
    </row>
    <row r="14" spans="1:10" ht="54" thickTop="1" thickBot="1">
      <c r="A14" s="131" t="s">
        <v>996</v>
      </c>
      <c r="B14" s="132" t="s">
        <v>1176</v>
      </c>
      <c r="C14" s="133" t="s">
        <v>144</v>
      </c>
      <c r="D14" s="178">
        <f>VLOOKUP('201.10'!A88,'201.10'!A47:N118,14,FALSE)</f>
        <v>4384.5981543303633</v>
      </c>
    </row>
    <row r="15" spans="1:10" ht="54" thickTop="1" thickBot="1">
      <c r="A15" s="131" t="s">
        <v>997</v>
      </c>
      <c r="B15" s="132" t="s">
        <v>1177</v>
      </c>
      <c r="C15" s="133" t="s">
        <v>998</v>
      </c>
      <c r="D15" s="178">
        <f>VLOOKUP('201.11'!A88,'201.11'!A48:N119,14,FALSE)</f>
        <v>1184.0683778496266</v>
      </c>
    </row>
    <row r="16" spans="1:10" ht="54" thickTop="1" thickBot="1">
      <c r="A16" s="131" t="s">
        <v>999</v>
      </c>
      <c r="B16" s="132" t="s">
        <v>1178</v>
      </c>
      <c r="C16" s="133" t="s">
        <v>1845</v>
      </c>
      <c r="D16" s="178">
        <f>VLOOKUP('201.12'!A88,'201.12'!A49:N120,14,FALSE)</f>
        <v>80373.088528716878</v>
      </c>
    </row>
    <row r="17" spans="1:4" ht="64.5" thickTop="1" thickBot="1">
      <c r="A17" s="134" t="s">
        <v>1000</v>
      </c>
      <c r="B17" s="135" t="s">
        <v>1179</v>
      </c>
      <c r="C17" s="133" t="s">
        <v>1845</v>
      </c>
      <c r="D17" s="178">
        <f>VLOOKUP('201.13'!A88,'201.13'!A50:N121,14,FALSE)</f>
        <v>90066.404034565043</v>
      </c>
    </row>
    <row r="18" spans="1:4" ht="54" thickTop="1" thickBot="1">
      <c r="A18" s="131" t="s">
        <v>1001</v>
      </c>
      <c r="B18" s="132" t="s">
        <v>1180</v>
      </c>
      <c r="C18" s="133" t="s">
        <v>144</v>
      </c>
      <c r="D18" s="178">
        <f>VLOOKUP('201.14'!A88,'201.14'!A51:N122,14,FALSE)</f>
        <v>30207.188014626227</v>
      </c>
    </row>
    <row r="19" spans="1:4" ht="54" thickTop="1" thickBot="1">
      <c r="A19" s="131" t="s">
        <v>1002</v>
      </c>
      <c r="B19" s="132" t="s">
        <v>1181</v>
      </c>
      <c r="C19" s="133" t="s">
        <v>144</v>
      </c>
      <c r="D19" s="178">
        <f>VLOOKUP('201.15'!A88,'201.15'!A52:N123,14,FALSE)</f>
        <v>35612.830124154018</v>
      </c>
    </row>
    <row r="20" spans="1:4" ht="54" thickTop="1" thickBot="1">
      <c r="A20" s="131" t="s">
        <v>1003</v>
      </c>
      <c r="B20" s="132" t="s">
        <v>1182</v>
      </c>
      <c r="C20" s="133" t="s">
        <v>144</v>
      </c>
      <c r="D20" s="178">
        <f>VLOOKUP('201.16'!A88,'201.16'!A53:N124,14,FALSE)</f>
        <v>2064.1954666666666</v>
      </c>
    </row>
    <row r="21" spans="1:4" ht="54" thickTop="1" thickBot="1">
      <c r="A21" s="131" t="s">
        <v>1004</v>
      </c>
      <c r="B21" s="132" t="s">
        <v>1183</v>
      </c>
      <c r="C21" s="133" t="s">
        <v>1845</v>
      </c>
      <c r="D21" s="178">
        <f>VLOOKUP('201.17'!A88,'201.17'!A54:N125,14,FALSE)</f>
        <v>66511.917489359301</v>
      </c>
    </row>
    <row r="22" spans="1:4" ht="54" thickTop="1" thickBot="1">
      <c r="A22" s="131" t="s">
        <v>1005</v>
      </c>
      <c r="B22" s="132" t="s">
        <v>1184</v>
      </c>
      <c r="C22" s="133" t="s">
        <v>1845</v>
      </c>
      <c r="D22" s="178">
        <f>VLOOKUP('201.18'!A88,'201.18'!A55:N126,14,FALSE)</f>
        <v>66511.917489359301</v>
      </c>
    </row>
    <row r="23" spans="1:4" ht="54" thickTop="1" thickBot="1">
      <c r="A23" s="131" t="s">
        <v>1006</v>
      </c>
      <c r="B23" s="132" t="s">
        <v>1185</v>
      </c>
      <c r="C23" s="133" t="s">
        <v>144</v>
      </c>
      <c r="D23" s="178">
        <f>VLOOKUP('201.19'!A88,'201.19'!A56:N127,14,FALSE)</f>
        <v>3744.8053996198487</v>
      </c>
    </row>
    <row r="24" spans="1:4" ht="54" thickTop="1" thickBot="1">
      <c r="A24" s="131" t="s">
        <v>1007</v>
      </c>
      <c r="B24" s="132" t="s">
        <v>1186</v>
      </c>
      <c r="C24" s="133" t="s">
        <v>144</v>
      </c>
      <c r="D24" s="178">
        <f>VLOOKUP('201.20'!A88,'201.20'!A57:N128,14,FALSE)</f>
        <v>866.12261329251965</v>
      </c>
    </row>
    <row r="25" spans="1:4" ht="54" thickTop="1" thickBot="1">
      <c r="A25" s="131" t="s">
        <v>1008</v>
      </c>
      <c r="B25" s="132" t="s">
        <v>1187</v>
      </c>
      <c r="C25" s="133" t="s">
        <v>144</v>
      </c>
      <c r="D25" s="178">
        <f>VLOOKUP('201.21'!A88,'201.21'!A58:N129,14,FALSE)</f>
        <v>4558.8832043902348</v>
      </c>
    </row>
    <row r="26" spans="1:4" ht="54" thickTop="1" thickBot="1">
      <c r="A26" s="131" t="s">
        <v>1425</v>
      </c>
      <c r="B26" s="132" t="s">
        <v>1413</v>
      </c>
      <c r="C26" s="133" t="s">
        <v>1845</v>
      </c>
      <c r="D26" s="178">
        <f>VLOOKUP('203.1'!A88,'203.1'!A59:N130,14,FALSE)</f>
        <v>908348.05806796928</v>
      </c>
    </row>
    <row r="27" spans="1:4" ht="54" thickTop="1" thickBot="1">
      <c r="A27" s="131" t="s">
        <v>1426</v>
      </c>
      <c r="B27" s="132" t="s">
        <v>1417</v>
      </c>
      <c r="C27" s="133" t="s">
        <v>1845</v>
      </c>
      <c r="D27" s="178">
        <f>VLOOKUP('203.2'!A88,'203.2'!A60:N131,14,FALSE)</f>
        <v>1094055.8869469773</v>
      </c>
    </row>
    <row r="28" spans="1:4" ht="54" thickTop="1" thickBot="1">
      <c r="A28" s="131" t="s">
        <v>1427</v>
      </c>
      <c r="B28" s="132" t="s">
        <v>1418</v>
      </c>
      <c r="C28" s="133" t="s">
        <v>1845</v>
      </c>
      <c r="D28" s="178">
        <f>VLOOKUP('203.3'!A88,'203.3'!A61:N132,14,FALSE)</f>
        <v>1226704.336146269</v>
      </c>
    </row>
    <row r="29" spans="1:4" ht="54" thickTop="1" thickBot="1">
      <c r="A29" s="131" t="s">
        <v>1428</v>
      </c>
      <c r="B29" s="132" t="s">
        <v>1419</v>
      </c>
      <c r="C29" s="133" t="s">
        <v>1845</v>
      </c>
      <c r="D29" s="178">
        <f>VLOOKUP('203.4'!A88,'203.4'!A62:N133,14,FALSE)</f>
        <v>598920.69576933212</v>
      </c>
    </row>
    <row r="30" spans="1:4" ht="54" thickTop="1" thickBot="1">
      <c r="A30" s="131" t="s">
        <v>1429</v>
      </c>
      <c r="B30" s="132" t="s">
        <v>1420</v>
      </c>
      <c r="C30" s="133" t="s">
        <v>1845</v>
      </c>
      <c r="D30" s="178">
        <f>VLOOKUP('203.5'!A88,'203.5'!A63:N134,14,FALSE)</f>
        <v>685593.73773552664</v>
      </c>
    </row>
    <row r="31" spans="1:4" ht="54" thickTop="1" thickBot="1">
      <c r="A31" s="131" t="s">
        <v>1430</v>
      </c>
      <c r="B31" s="132" t="s">
        <v>1421</v>
      </c>
      <c r="C31" s="133" t="s">
        <v>1845</v>
      </c>
      <c r="D31" s="178">
        <f>VLOOKUP('203.6'!A88,'203.6'!A64:N135,14,FALSE)</f>
        <v>740749.30989583209</v>
      </c>
    </row>
    <row r="32" spans="1:4" ht="54" thickTop="1" thickBot="1">
      <c r="A32" s="131" t="s">
        <v>1431</v>
      </c>
      <c r="B32" s="132" t="s">
        <v>1422</v>
      </c>
      <c r="C32" s="133" t="s">
        <v>1845</v>
      </c>
      <c r="D32" s="178">
        <f>VLOOKUP('203.7'!A88,'203.7'!A65:N136,14,FALSE)</f>
        <v>236034.26967905165</v>
      </c>
    </row>
    <row r="33" spans="1:4" ht="54" thickTop="1" thickBot="1">
      <c r="A33" s="131" t="s">
        <v>1432</v>
      </c>
      <c r="B33" s="132" t="s">
        <v>1871</v>
      </c>
      <c r="C33" s="133" t="s">
        <v>1845</v>
      </c>
      <c r="D33" s="178">
        <f>VLOOKUP('203.8'!A88,'203.8'!A66:N137,14,FALSE)</f>
        <v>347307.62068124296</v>
      </c>
    </row>
    <row r="34" spans="1:4" ht="54" thickTop="1" thickBot="1">
      <c r="A34" s="131" t="s">
        <v>1433</v>
      </c>
      <c r="B34" s="132" t="s">
        <v>1424</v>
      </c>
      <c r="C34" s="133" t="s">
        <v>1845</v>
      </c>
      <c r="D34" s="178">
        <f>VLOOKUP('203.9'!A88,'203.9'!A67:N138,14,FALSE)</f>
        <v>365202.63246184809</v>
      </c>
    </row>
    <row r="35" spans="1:4" ht="54" thickTop="1" thickBot="1">
      <c r="A35" s="131" t="s">
        <v>1434</v>
      </c>
      <c r="B35" s="132" t="s">
        <v>1414</v>
      </c>
      <c r="C35" s="133" t="s">
        <v>1845</v>
      </c>
      <c r="D35" s="178">
        <f>VLOOKUP('203.10'!A88,'203.10'!A68:N139,14,FALSE)</f>
        <v>196746.31325233023</v>
      </c>
    </row>
    <row r="36" spans="1:4" ht="54" thickTop="1" thickBot="1">
      <c r="A36" s="131" t="s">
        <v>1435</v>
      </c>
      <c r="B36" s="132" t="s">
        <v>1415</v>
      </c>
      <c r="C36" s="133" t="s">
        <v>1845</v>
      </c>
      <c r="D36" s="178">
        <f>VLOOKUP('203.11'!A88,'203.11'!A69:N140,14,FALSE)</f>
        <v>274100.75430604018</v>
      </c>
    </row>
    <row r="37" spans="1:4" ht="54" thickTop="1" thickBot="1">
      <c r="A37" s="131" t="s">
        <v>1436</v>
      </c>
      <c r="B37" s="215" t="s">
        <v>1416</v>
      </c>
      <c r="C37" s="133" t="s">
        <v>1845</v>
      </c>
      <c r="D37" s="178">
        <f>VLOOKUP('203.12'!A88,'203.12'!A70:N141,14,FALSE)</f>
        <v>283396.86432193895</v>
      </c>
    </row>
    <row r="38" spans="1:4" ht="54" thickTop="1" thickBot="1">
      <c r="A38" s="131" t="s">
        <v>1009</v>
      </c>
      <c r="B38" s="132" t="s">
        <v>1188</v>
      </c>
      <c r="C38" s="133" t="s">
        <v>387</v>
      </c>
      <c r="D38" s="178">
        <f>VLOOKUP('210.1.1'!A88,'210.1.1'!A71:N142,14,FALSE)</f>
        <v>8418.0837813271773</v>
      </c>
    </row>
    <row r="39" spans="1:4" ht="54" thickTop="1" thickBot="1">
      <c r="A39" s="131" t="s">
        <v>1010</v>
      </c>
      <c r="B39" s="132" t="s">
        <v>1189</v>
      </c>
      <c r="C39" s="133" t="s">
        <v>387</v>
      </c>
      <c r="D39" s="178">
        <f>VLOOKUP('210.1.2'!A88,'210.1.2'!A72:N143,14,FALSE)</f>
        <v>2538.9303071991462</v>
      </c>
    </row>
    <row r="40" spans="1:4" ht="54" thickTop="1" thickBot="1">
      <c r="A40" s="131" t="s">
        <v>1011</v>
      </c>
      <c r="B40" s="132" t="s">
        <v>1190</v>
      </c>
      <c r="C40" s="133" t="s">
        <v>387</v>
      </c>
      <c r="D40" s="178">
        <f>VLOOKUP('210.2.1'!A90,'210.2.1'!A73:N144,14,FALSE)</f>
        <v>26544.608239766272</v>
      </c>
    </row>
    <row r="41" spans="1:4" ht="54" thickTop="1" thickBot="1">
      <c r="A41" s="131" t="s">
        <v>1012</v>
      </c>
      <c r="B41" s="132" t="s">
        <v>1191</v>
      </c>
      <c r="C41" s="133" t="s">
        <v>387</v>
      </c>
      <c r="D41" s="178">
        <f>VLOOKUP('210.2.2'!A88,'210.2.2'!A74:N145,14,FALSE)</f>
        <v>8418.0837813271773</v>
      </c>
    </row>
    <row r="42" spans="1:4" ht="54" thickTop="1" thickBot="1">
      <c r="A42" s="131" t="s">
        <v>1013</v>
      </c>
      <c r="B42" s="132" t="s">
        <v>1192</v>
      </c>
      <c r="C42" s="133" t="s">
        <v>387</v>
      </c>
      <c r="D42" s="178">
        <f>VLOOKUP('210.2.3'!A91,'210.2.3'!A91:N146,14,FALSE)</f>
        <v>20665.454765638242</v>
      </c>
    </row>
    <row r="43" spans="1:4" ht="54" thickTop="1" thickBot="1">
      <c r="A43" s="131" t="s">
        <v>1014</v>
      </c>
      <c r="B43" s="132" t="s">
        <v>1193</v>
      </c>
      <c r="C43" s="133" t="s">
        <v>387</v>
      </c>
      <c r="D43" s="178">
        <f>VLOOKUP('210.2.4'!A88,'210.2.4'!A88:N147,14,FALSE)</f>
        <v>2538.9303071991462</v>
      </c>
    </row>
    <row r="44" spans="1:4" ht="54" thickTop="1" thickBot="1">
      <c r="A44" s="131" t="s">
        <v>1015</v>
      </c>
      <c r="B44" s="132" t="s">
        <v>1194</v>
      </c>
      <c r="C44" s="133" t="s">
        <v>387</v>
      </c>
      <c r="D44" s="178">
        <f>VLOOKUP('211.1'!A88,'211.1'!A88:N148,14,FALSE)</f>
        <v>6938.7147688006426</v>
      </c>
    </row>
    <row r="45" spans="1:4" ht="54" thickTop="1" thickBot="1">
      <c r="A45" s="131" t="s">
        <v>1016</v>
      </c>
      <c r="B45" s="132" t="s">
        <v>1195</v>
      </c>
      <c r="C45" s="133" t="s">
        <v>387</v>
      </c>
      <c r="D45" s="178">
        <f>VLOOKUP('220.1'!A88,'220.1'!A88:N149,14,FALSE)</f>
        <v>12225.685846882421</v>
      </c>
    </row>
    <row r="46" spans="1:4" ht="54" thickTop="1" thickBot="1">
      <c r="A46" s="131" t="s">
        <v>1017</v>
      </c>
      <c r="B46" s="132" t="s">
        <v>1196</v>
      </c>
      <c r="C46" s="133" t="s">
        <v>387</v>
      </c>
      <c r="D46" s="178">
        <f>VLOOKUP('221.1'!A88,'221.1'!A88:N150,14,FALSE)</f>
        <v>8256.9834848987502</v>
      </c>
    </row>
    <row r="47" spans="1:4" ht="54" thickTop="1" thickBot="1">
      <c r="A47" s="131" t="s">
        <v>1018</v>
      </c>
      <c r="B47" s="132" t="s">
        <v>1197</v>
      </c>
      <c r="C47" s="133" t="s">
        <v>387</v>
      </c>
      <c r="D47" s="178">
        <f>VLOOKUP('221.2'!A88,'221.2'!A88:N151,14,FALSE)</f>
        <v>4951.04286197909</v>
      </c>
    </row>
    <row r="48" spans="1:4" ht="64.5" thickTop="1" thickBot="1">
      <c r="A48" s="131" t="s">
        <v>1441</v>
      </c>
      <c r="B48" s="132" t="s">
        <v>1438</v>
      </c>
      <c r="C48" s="133" t="s">
        <v>233</v>
      </c>
      <c r="D48" s="178">
        <f>VLOOKUP('223.1'!A88,'223.1'!A88:N152,14,FALSE)</f>
        <v>9892.1136015912125</v>
      </c>
    </row>
    <row r="49" spans="1:4" ht="54" thickTop="1" thickBot="1">
      <c r="A49" s="131" t="s">
        <v>1442</v>
      </c>
      <c r="B49" s="132" t="s">
        <v>1439</v>
      </c>
      <c r="C49" s="133" t="s">
        <v>233</v>
      </c>
      <c r="D49" s="178">
        <f>VLOOKUP('223.2'!A88,'223.2'!A88:N153,14,FALSE)</f>
        <v>15636.266756492285</v>
      </c>
    </row>
    <row r="50" spans="1:4" ht="54" thickTop="1" thickBot="1">
      <c r="A50" s="131" t="s">
        <v>1443</v>
      </c>
      <c r="B50" s="132" t="s">
        <v>1440</v>
      </c>
      <c r="C50" s="133" t="s">
        <v>387</v>
      </c>
      <c r="D50" s="178">
        <f>VLOOKUP('223.3.1'!A88,'223.3.1'!A88:N154,14,FALSE)</f>
        <v>57418</v>
      </c>
    </row>
    <row r="51" spans="1:4" ht="64.5" thickTop="1" thickBot="1">
      <c r="A51" s="131" t="s">
        <v>1444</v>
      </c>
      <c r="B51" s="132" t="s">
        <v>1446</v>
      </c>
      <c r="C51" s="133" t="s">
        <v>387</v>
      </c>
      <c r="D51" s="178">
        <f>VLOOKUP('223.3.2'!A88,'223.3.2'!A88:N155,14,FALSE)</f>
        <v>82799.076879020591</v>
      </c>
    </row>
    <row r="52" spans="1:4" ht="54" thickTop="1" thickBot="1">
      <c r="A52" s="131" t="s">
        <v>1445</v>
      </c>
      <c r="B52" s="132" t="s">
        <v>1447</v>
      </c>
      <c r="C52" s="133" t="s">
        <v>387</v>
      </c>
      <c r="D52" s="178">
        <f>VLOOKUP('223.3.3'!A88,'223.3.3'!A88:N156,14,FALSE)</f>
        <v>82799.076879020591</v>
      </c>
    </row>
    <row r="53" spans="1:4" ht="54" thickTop="1" thickBot="1">
      <c r="A53" s="137" t="s">
        <v>1019</v>
      </c>
      <c r="B53" s="138" t="s">
        <v>1956</v>
      </c>
      <c r="C53" s="133" t="s">
        <v>233</v>
      </c>
      <c r="D53" s="178">
        <f>VLOOKUP('230.1'!A88,'230.1'!A88:N157,14,FALSE)</f>
        <v>2674.123527199783</v>
      </c>
    </row>
    <row r="54" spans="1:4" ht="54" thickTop="1" thickBot="1">
      <c r="A54" s="137" t="s">
        <v>1020</v>
      </c>
      <c r="B54" s="138" t="s">
        <v>1198</v>
      </c>
      <c r="C54" s="133" t="s">
        <v>233</v>
      </c>
      <c r="D54" s="178">
        <f>VLOOKUP('231.1'!A88,'231.1'!A88:N159,14,FALSE)</f>
        <v>11816.603849259487</v>
      </c>
    </row>
    <row r="55" spans="1:4" ht="54" thickTop="1" thickBot="1">
      <c r="A55" s="137" t="s">
        <v>1021</v>
      </c>
      <c r="B55" s="138" t="s">
        <v>1448</v>
      </c>
      <c r="C55" s="133" t="s">
        <v>233</v>
      </c>
      <c r="D55" s="178">
        <f>VLOOKUP('232.1'!A88,'232.1'!A88:N160,14,FALSE)</f>
        <v>7543.1950438657186</v>
      </c>
    </row>
    <row r="56" spans="1:4" ht="54" thickTop="1" thickBot="1">
      <c r="A56" s="137" t="s">
        <v>1449</v>
      </c>
      <c r="B56" s="138" t="s">
        <v>1872</v>
      </c>
      <c r="C56" s="133" t="s">
        <v>233</v>
      </c>
      <c r="D56" s="178">
        <f>VLOOKUP('233.1'!A88,'233.1'!A88:N161,14,FALSE)</f>
        <v>12618.646326838618</v>
      </c>
    </row>
    <row r="57" spans="1:4" ht="54" thickTop="1" thickBot="1">
      <c r="A57" s="137" t="s">
        <v>1451</v>
      </c>
      <c r="B57" s="138" t="s">
        <v>1452</v>
      </c>
      <c r="C57" s="133" t="s">
        <v>233</v>
      </c>
      <c r="D57" s="178">
        <f>VLOOKUP('233.10'!A88,'233.10'!A88:N162,14,FALSE)</f>
        <v>25381.672369432097</v>
      </c>
    </row>
    <row r="58" spans="1:4" ht="54" thickTop="1" thickBot="1">
      <c r="A58" s="137" t="s">
        <v>1022</v>
      </c>
      <c r="B58" s="138" t="s">
        <v>1453</v>
      </c>
      <c r="C58" s="133" t="s">
        <v>233</v>
      </c>
      <c r="D58" s="178">
        <f>VLOOKUP('234.1'!A88,'234.1'!A88:N163,14,FALSE)</f>
        <v>936.38006715587244</v>
      </c>
    </row>
    <row r="59" spans="1:4" ht="54" thickTop="1" thickBot="1">
      <c r="A59" s="137" t="s">
        <v>1456</v>
      </c>
      <c r="B59" s="138" t="s">
        <v>1457</v>
      </c>
      <c r="C59" s="133" t="s">
        <v>387</v>
      </c>
      <c r="D59" s="178">
        <f>VLOOKUP('235.1'!A88,'235.1'!A88:N164,14,FALSE)</f>
        <v>72616.066893310388</v>
      </c>
    </row>
    <row r="60" spans="1:4" ht="54" thickTop="1" thickBot="1">
      <c r="A60" s="139" t="s">
        <v>1458</v>
      </c>
      <c r="B60" s="138" t="s">
        <v>1459</v>
      </c>
      <c r="C60" s="133" t="s">
        <v>387</v>
      </c>
      <c r="D60" s="178">
        <f>VLOOKUP('235.10'!A88,'235.10'!A88:N165,14,FALSE)</f>
        <v>14246.208225189946</v>
      </c>
    </row>
    <row r="61" spans="1:4" ht="54" thickTop="1" thickBot="1">
      <c r="A61" s="139" t="s">
        <v>1460</v>
      </c>
      <c r="B61" s="138" t="s">
        <v>1461</v>
      </c>
      <c r="C61" s="133" t="s">
        <v>377</v>
      </c>
      <c r="D61" s="178">
        <f>VLOOKUP('235.11'!A88,'235.11'!A88:N166,14,FALSE)</f>
        <v>729.62323335150552</v>
      </c>
    </row>
    <row r="62" spans="1:4" ht="54" thickTop="1" thickBot="1">
      <c r="A62" s="139" t="s">
        <v>1462</v>
      </c>
      <c r="B62" s="138" t="s">
        <v>1873</v>
      </c>
      <c r="C62" s="133" t="s">
        <v>387</v>
      </c>
      <c r="D62" s="178">
        <f>VLOOKUP('236.1'!A88,'236.1'!A88:N167,14,FALSE)</f>
        <v>154702.06479764305</v>
      </c>
    </row>
    <row r="63" spans="1:4" ht="54" thickTop="1" thickBot="1">
      <c r="A63" s="139" t="s">
        <v>1465</v>
      </c>
      <c r="B63" s="138" t="s">
        <v>1874</v>
      </c>
      <c r="C63" s="133" t="s">
        <v>387</v>
      </c>
      <c r="D63" s="178">
        <f>VLOOKUP('236.10'!A87,'236.10'!A87:N168,14,FALSE)</f>
        <v>14246.208225189946</v>
      </c>
    </row>
    <row r="64" spans="1:4" ht="54" thickTop="1" thickBot="1">
      <c r="A64" s="139" t="s">
        <v>1466</v>
      </c>
      <c r="B64" s="140" t="s">
        <v>1467</v>
      </c>
      <c r="C64" s="174" t="s">
        <v>377</v>
      </c>
      <c r="D64" s="178">
        <f>VLOOKUP('236.11'!A88,'236.11'!A88:N169,14,FALSE)</f>
        <v>1755.6982071556636</v>
      </c>
    </row>
    <row r="65" spans="1:4" ht="54" thickTop="1" thickBot="1">
      <c r="A65" s="137" t="s">
        <v>1023</v>
      </c>
      <c r="B65" s="138" t="s">
        <v>1199</v>
      </c>
      <c r="C65" s="133" t="s">
        <v>233</v>
      </c>
      <c r="D65" s="178">
        <f>VLOOKUP('310.1'!A87,'310.1'!A87:N170,14,FALSE)</f>
        <v>918.09620590921031</v>
      </c>
    </row>
    <row r="66" spans="1:4" ht="54" thickTop="1" thickBot="1">
      <c r="A66" s="137" t="s">
        <v>1024</v>
      </c>
      <c r="B66" s="138" t="s">
        <v>1200</v>
      </c>
      <c r="C66" s="133" t="s">
        <v>387</v>
      </c>
      <c r="D66" s="178">
        <f>VLOOKUP('311.1'!A87,'311.1'!A87:N171,14,FALSE)</f>
        <v>63479.461345581891</v>
      </c>
    </row>
    <row r="67" spans="1:4" ht="54" thickTop="1" thickBot="1">
      <c r="A67" s="137" t="s">
        <v>1025</v>
      </c>
      <c r="B67" s="138" t="s">
        <v>1201</v>
      </c>
      <c r="C67" s="133" t="s">
        <v>998</v>
      </c>
      <c r="D67" s="178">
        <f>VLOOKUP('312.1'!A88,'312.1'!A88:N172,14,FALSE)</f>
        <v>4659.0934517788592</v>
      </c>
    </row>
    <row r="68" spans="1:4" ht="54" thickTop="1" thickBot="1">
      <c r="A68" s="137" t="s">
        <v>1026</v>
      </c>
      <c r="B68" s="138" t="s">
        <v>1202</v>
      </c>
      <c r="C68" s="133" t="s">
        <v>998</v>
      </c>
      <c r="D68" s="178">
        <f>VLOOKUP('312.2'!A88,'312.2'!A88:N173,14,FALSE)</f>
        <v>3673.4426640691181</v>
      </c>
    </row>
    <row r="69" spans="1:4" ht="54" thickTop="1" thickBot="1">
      <c r="A69" s="137" t="s">
        <v>1027</v>
      </c>
      <c r="B69" s="138" t="s">
        <v>1203</v>
      </c>
      <c r="C69" s="133" t="s">
        <v>1464</v>
      </c>
      <c r="D69" s="178">
        <f>VLOOKUP('312.3'!A87,'312.3'!A87:N174,14,FALSE)</f>
        <v>1379.293117507857</v>
      </c>
    </row>
    <row r="70" spans="1:4" ht="54" thickTop="1" thickBot="1">
      <c r="A70" s="137" t="s">
        <v>1028</v>
      </c>
      <c r="B70" s="138" t="s">
        <v>1204</v>
      </c>
      <c r="C70" s="133" t="s">
        <v>387</v>
      </c>
      <c r="D70" s="179">
        <f>VLOOKUP('312.4'!A88,'312.4'!A88:N175,14,FALSE)</f>
        <v>63471.699325673595</v>
      </c>
    </row>
    <row r="71" spans="1:4" ht="54" thickTop="1" thickBot="1">
      <c r="A71" s="137" t="s">
        <v>1029</v>
      </c>
      <c r="B71" s="138" t="s">
        <v>1469</v>
      </c>
      <c r="C71" s="133" t="s">
        <v>387</v>
      </c>
      <c r="D71" s="179">
        <f>VLOOKUP('320.1'!A88,'320.1'!A88:N176,14,FALSE)</f>
        <v>79576.24800471784</v>
      </c>
    </row>
    <row r="72" spans="1:4" ht="54" thickTop="1" thickBot="1">
      <c r="A72" s="137" t="s">
        <v>1030</v>
      </c>
      <c r="B72" s="138" t="s">
        <v>1470</v>
      </c>
      <c r="C72" s="133" t="s">
        <v>387</v>
      </c>
      <c r="D72" s="179">
        <f>VLOOKUP('320.2'!A88,'320.2'!A88:N177,14,FALSE)</f>
        <v>65498.174485505107</v>
      </c>
    </row>
    <row r="73" spans="1:4" ht="54" thickTop="1" thickBot="1">
      <c r="A73" s="137" t="s">
        <v>1473</v>
      </c>
      <c r="B73" s="138" t="s">
        <v>1474</v>
      </c>
      <c r="C73" s="133" t="s">
        <v>387</v>
      </c>
      <c r="D73" s="179">
        <f>VLOOKUP('320.3'!A88,'320.3'!A88:N178,14,FALSE)</f>
        <v>83095.766384521005</v>
      </c>
    </row>
    <row r="74" spans="1:4" ht="54" thickTop="1" thickBot="1">
      <c r="A74" s="137" t="s">
        <v>1475</v>
      </c>
      <c r="B74" s="138" t="s">
        <v>1476</v>
      </c>
      <c r="C74" s="133" t="s">
        <v>387</v>
      </c>
      <c r="D74" s="179">
        <f>VLOOKUP('320.4'!A88,'320.4'!A88:N179,14,FALSE)</f>
        <v>95602.284064938431</v>
      </c>
    </row>
    <row r="75" spans="1:4" ht="54" thickTop="1" thickBot="1">
      <c r="A75" s="137" t="s">
        <v>1477</v>
      </c>
      <c r="B75" s="138" t="s">
        <v>1478</v>
      </c>
      <c r="C75" s="133" t="s">
        <v>387</v>
      </c>
      <c r="D75" s="179">
        <f>VLOOKUP('320.5'!A88,'320.5'!A88:N180,14,FALSE)</f>
        <v>81524.210545725698</v>
      </c>
    </row>
    <row r="76" spans="1:4" ht="54" thickTop="1" thickBot="1">
      <c r="A76" s="137" t="s">
        <v>1479</v>
      </c>
      <c r="B76" s="138" t="s">
        <v>1480</v>
      </c>
      <c r="C76" s="133" t="s">
        <v>387</v>
      </c>
      <c r="D76" s="179">
        <f>VLOOKUP('320.6'!A88,'320.6'!A88:N181,14,FALSE)</f>
        <v>99121.802444741596</v>
      </c>
    </row>
    <row r="77" spans="1:4" ht="54" thickTop="1" thickBot="1">
      <c r="A77" s="137" t="s">
        <v>1031</v>
      </c>
      <c r="B77" s="138" t="s">
        <v>1481</v>
      </c>
      <c r="C77" s="133" t="s">
        <v>387</v>
      </c>
      <c r="D77" s="179">
        <f>VLOOKUP('330.1'!A88,'330.1'!A88:N182,14,FALSE)</f>
        <v>83095.766384521005</v>
      </c>
    </row>
    <row r="78" spans="1:4" ht="54" thickTop="1" thickBot="1">
      <c r="A78" s="139" t="s">
        <v>1032</v>
      </c>
      <c r="B78" s="138" t="s">
        <v>1482</v>
      </c>
      <c r="C78" s="133" t="s">
        <v>387</v>
      </c>
      <c r="D78" s="179">
        <f>VLOOKUP('330.2'!A88,'330.1'!A88:N183,14,FALSE)</f>
        <v>83095.766384521005</v>
      </c>
    </row>
    <row r="79" spans="1:4" ht="54" thickTop="1" thickBot="1">
      <c r="A79" s="139" t="s">
        <v>1483</v>
      </c>
      <c r="B79" s="140" t="s">
        <v>1484</v>
      </c>
      <c r="C79" s="133" t="s">
        <v>387</v>
      </c>
      <c r="D79" s="179">
        <f>VLOOKUP('330.3'!A88,'330.3'!A88:N184,14,FALSE)</f>
        <v>83095.766384521005</v>
      </c>
    </row>
    <row r="80" spans="1:4" ht="54" thickTop="1" thickBot="1">
      <c r="A80" s="139" t="s">
        <v>1485</v>
      </c>
      <c r="B80" s="140" t="s">
        <v>1486</v>
      </c>
      <c r="C80" s="133" t="s">
        <v>387</v>
      </c>
      <c r="D80" s="179">
        <f>VLOOKUP('330.4'!A88,'330.4'!A88:N185,14,FALSE)</f>
        <v>99121.802444741596</v>
      </c>
    </row>
    <row r="81" spans="1:4" ht="54" thickTop="1" thickBot="1">
      <c r="A81" s="139" t="s">
        <v>1487</v>
      </c>
      <c r="B81" s="140" t="s">
        <v>1488</v>
      </c>
      <c r="C81" s="133" t="s">
        <v>387</v>
      </c>
      <c r="D81" s="179">
        <f>VLOOKUP('330.5'!A88,'330.5'!A88:N186,14,FALSE)</f>
        <v>99121.802444741596</v>
      </c>
    </row>
    <row r="82" spans="1:4" ht="54" thickTop="1" thickBot="1">
      <c r="A82" s="139" t="s">
        <v>1489</v>
      </c>
      <c r="B82" s="140" t="s">
        <v>1490</v>
      </c>
      <c r="C82" s="133" t="s">
        <v>387</v>
      </c>
      <c r="D82" s="179">
        <f>VLOOKUP('330.6'!A88,'330.6'!A88:N187,14,FALSE)</f>
        <v>99121.802444741596</v>
      </c>
    </row>
    <row r="83" spans="1:4" ht="54" thickTop="1" thickBot="1">
      <c r="A83" s="137" t="s">
        <v>1033</v>
      </c>
      <c r="B83" s="138" t="s">
        <v>1491</v>
      </c>
      <c r="C83" s="133" t="s">
        <v>387</v>
      </c>
      <c r="D83" s="179">
        <f>VLOOKUP('340.1'!A88,'340.1'!A88:N188,14,FALSE)</f>
        <v>84285.277072121215</v>
      </c>
    </row>
    <row r="84" spans="1:4" ht="54" thickTop="1" thickBot="1">
      <c r="A84" s="137" t="s">
        <v>1034</v>
      </c>
      <c r="B84" s="138" t="s">
        <v>1492</v>
      </c>
      <c r="C84" s="133" t="s">
        <v>387</v>
      </c>
      <c r="D84" s="179">
        <f>VLOOKUP('340.2'!A88,'340.2'!A88:N190,14,FALSE)</f>
        <v>84285.277072121215</v>
      </c>
    </row>
    <row r="85" spans="1:4" ht="54" thickTop="1" thickBot="1">
      <c r="A85" s="137" t="s">
        <v>1035</v>
      </c>
      <c r="B85" s="138" t="s">
        <v>1493</v>
      </c>
      <c r="C85" s="133" t="s">
        <v>387</v>
      </c>
      <c r="D85" s="179">
        <f>VLOOKUP('340.3'!A88,'340.3'!A88:N191,14,FALSE)</f>
        <v>84285.277072121215</v>
      </c>
    </row>
    <row r="86" spans="1:4" ht="54" thickTop="1" thickBot="1">
      <c r="A86" s="137" t="s">
        <v>1494</v>
      </c>
      <c r="B86" s="138" t="s">
        <v>2021</v>
      </c>
      <c r="C86" s="133" t="s">
        <v>387</v>
      </c>
      <c r="D86" s="179">
        <f>VLOOKUP('350.1'!A88,'350.1'!A88:N192,14,FALSE)</f>
        <v>146515.7830174132</v>
      </c>
    </row>
    <row r="87" spans="1:4" ht="54" thickTop="1" thickBot="1">
      <c r="A87" s="194" t="s">
        <v>1495</v>
      </c>
      <c r="B87" s="138" t="s">
        <v>2022</v>
      </c>
      <c r="C87" s="133" t="s">
        <v>387</v>
      </c>
      <c r="D87" s="179">
        <f>VLOOKUP('350.2'!A88,'350.2'!A88:N193,14,FALSE)</f>
        <v>146515.7830174132</v>
      </c>
    </row>
    <row r="88" spans="1:4" ht="54" thickTop="1" thickBot="1">
      <c r="A88" s="139" t="s">
        <v>1496</v>
      </c>
      <c r="B88" s="140" t="s">
        <v>1497</v>
      </c>
      <c r="C88" s="133" t="s">
        <v>387</v>
      </c>
      <c r="D88" s="179">
        <f>VLOOKUP('350.3'!A88,'350.3'!A88:N194,14,FALSE)</f>
        <v>146515.7830174132</v>
      </c>
    </row>
    <row r="89" spans="1:4" ht="54" thickTop="1" thickBot="1">
      <c r="A89" s="137" t="s">
        <v>1498</v>
      </c>
      <c r="B89" s="138" t="s">
        <v>1499</v>
      </c>
      <c r="C89" s="133" t="s">
        <v>387</v>
      </c>
      <c r="D89" s="179">
        <f>VLOOKUP('350.4'!A88,'350.4'!A88:N195,14,FALSE)</f>
        <v>146515.7830174132</v>
      </c>
    </row>
    <row r="90" spans="1:4" ht="54" thickTop="1" thickBot="1">
      <c r="A90" s="139" t="s">
        <v>1500</v>
      </c>
      <c r="B90" s="140" t="s">
        <v>1501</v>
      </c>
      <c r="C90" s="133" t="s">
        <v>387</v>
      </c>
      <c r="D90" s="179">
        <f>VLOOKUP('350.10'!A88,'350.10'!A88:N196,14,FALSE)</f>
        <v>80849.692015777706</v>
      </c>
    </row>
    <row r="91" spans="1:4" ht="54" thickTop="1" thickBot="1">
      <c r="A91" s="139" t="s">
        <v>1502</v>
      </c>
      <c r="B91" s="140" t="s">
        <v>1503</v>
      </c>
      <c r="C91" s="133" t="s">
        <v>387</v>
      </c>
      <c r="D91" s="179">
        <f>VLOOKUP('350.11'!A88,'350.11'!A88:N197,14,FALSE)</f>
        <v>80849.692015777706</v>
      </c>
    </row>
    <row r="92" spans="1:4" ht="54" thickTop="1" thickBot="1">
      <c r="A92" s="139" t="s">
        <v>1504</v>
      </c>
      <c r="B92" s="140" t="s">
        <v>1505</v>
      </c>
      <c r="C92" s="133" t="s">
        <v>387</v>
      </c>
      <c r="D92" s="179">
        <f>VLOOKUP('350.12'!A88,'350.12'!A88:N198,14,FALSE)</f>
        <v>80849.692015777706</v>
      </c>
    </row>
    <row r="93" spans="1:4" ht="54" thickTop="1" thickBot="1">
      <c r="A93" s="139" t="s">
        <v>1506</v>
      </c>
      <c r="B93" s="140" t="s">
        <v>1507</v>
      </c>
      <c r="C93" s="133" t="s">
        <v>387</v>
      </c>
      <c r="D93" s="179">
        <f>VLOOKUP('350.13'!A88,'350.13'!A88:N199,14,FALSE)</f>
        <v>80849.692015777706</v>
      </c>
    </row>
    <row r="94" spans="1:4" ht="54" thickTop="1" thickBot="1">
      <c r="A94" s="137" t="s">
        <v>1508</v>
      </c>
      <c r="B94" s="138" t="s">
        <v>1509</v>
      </c>
      <c r="C94" s="133" t="s">
        <v>998</v>
      </c>
      <c r="D94" s="179">
        <f>VLOOKUP('350.14'!A88,'350.14'!A88:N200,14,FALSE)</f>
        <v>729.62323335150552</v>
      </c>
    </row>
    <row r="95" spans="1:4" ht="54" thickTop="1" thickBot="1">
      <c r="A95" s="139" t="s">
        <v>1510</v>
      </c>
      <c r="B95" s="140" t="s">
        <v>1511</v>
      </c>
      <c r="C95" s="133" t="s">
        <v>387</v>
      </c>
      <c r="D95" s="179">
        <f>VLOOKUP('351.1'!A88,'351.1'!A88:N201,14,FALSE)</f>
        <v>146515.7830174132</v>
      </c>
    </row>
    <row r="96" spans="1:4" ht="54" thickTop="1" thickBot="1">
      <c r="A96" s="139" t="s">
        <v>1512</v>
      </c>
      <c r="B96" s="140" t="s">
        <v>1513</v>
      </c>
      <c r="C96" s="133" t="s">
        <v>387</v>
      </c>
      <c r="D96" s="179">
        <f>VLOOKUP('351.2'!A88,'351.2'!A88:N202,14,FALSE)</f>
        <v>146515.7830174132</v>
      </c>
    </row>
    <row r="97" spans="1:4" ht="54" thickTop="1" thickBot="1">
      <c r="A97" s="139" t="s">
        <v>1514</v>
      </c>
      <c r="B97" s="140" t="s">
        <v>1515</v>
      </c>
      <c r="C97" s="133" t="s">
        <v>387</v>
      </c>
      <c r="D97" s="179">
        <f>VLOOKUP('351.10'!A88,'351.10'!A88:N203,14,FALSE)</f>
        <v>80849.692015777706</v>
      </c>
    </row>
    <row r="98" spans="1:4" ht="54" thickTop="1" thickBot="1">
      <c r="A98" s="139" t="s">
        <v>1516</v>
      </c>
      <c r="B98" s="140" t="s">
        <v>1517</v>
      </c>
      <c r="C98" s="133" t="s">
        <v>387</v>
      </c>
      <c r="D98" s="179">
        <f>VLOOKUP('351.11'!A88,'351.11'!A88:N204,14,FALSE)</f>
        <v>80849.692015777706</v>
      </c>
    </row>
    <row r="99" spans="1:4" ht="54" thickTop="1" thickBot="1">
      <c r="A99" s="139" t="s">
        <v>1518</v>
      </c>
      <c r="B99" s="140" t="s">
        <v>1519</v>
      </c>
      <c r="C99" s="133" t="s">
        <v>998</v>
      </c>
      <c r="D99" s="179">
        <f>VLOOKUP('351.12'!A88,'351.12'!A88:N205,14,FALSE)</f>
        <v>729.62323335150552</v>
      </c>
    </row>
    <row r="100" spans="1:4" ht="54" thickTop="1" thickBot="1">
      <c r="A100" s="139" t="s">
        <v>1522</v>
      </c>
      <c r="B100" s="140" t="s">
        <v>1520</v>
      </c>
      <c r="C100" s="133" t="s">
        <v>998</v>
      </c>
      <c r="D100" s="179">
        <f>VLOOKUP('410.1'!A88,'410.1'!A88:N206,14,FALSE)</f>
        <v>2739.6339442231306</v>
      </c>
    </row>
    <row r="101" spans="1:4" ht="54" thickTop="1" thickBot="1">
      <c r="A101" s="139" t="s">
        <v>1523</v>
      </c>
      <c r="B101" s="140" t="s">
        <v>1521</v>
      </c>
      <c r="C101" s="133" t="s">
        <v>998</v>
      </c>
      <c r="D101" s="179">
        <f>VLOOKUP('410.2'!A88,'410.2'!A88:N207,14,FALSE)</f>
        <v>2030.4913729633734</v>
      </c>
    </row>
    <row r="102" spans="1:4" ht="54" thickTop="1" thickBot="1">
      <c r="A102" s="139" t="s">
        <v>1525</v>
      </c>
      <c r="B102" s="140" t="s">
        <v>1524</v>
      </c>
      <c r="C102" s="133" t="s">
        <v>377</v>
      </c>
      <c r="D102" s="179">
        <f>VLOOKUP('410.3'!A88,'410.3'!A88:N208,14,FALSE)</f>
        <v>1480.3270185922283</v>
      </c>
    </row>
    <row r="103" spans="1:4" ht="54" thickTop="1" thickBot="1">
      <c r="A103" s="139" t="s">
        <v>1527</v>
      </c>
      <c r="B103" s="140" t="s">
        <v>1526</v>
      </c>
      <c r="C103" s="133" t="s">
        <v>1464</v>
      </c>
      <c r="D103" s="179">
        <f>VLOOKUP('411.1'!A88,'411.1'!A88:N209,14,FALSE)</f>
        <v>2662.7457766767084</v>
      </c>
    </row>
    <row r="104" spans="1:4" ht="54" thickTop="1" thickBot="1">
      <c r="A104" s="137" t="s">
        <v>1036</v>
      </c>
      <c r="B104" s="138" t="s">
        <v>1958</v>
      </c>
      <c r="C104" s="133" t="s">
        <v>1464</v>
      </c>
      <c r="D104" s="179">
        <f>VLOOKUP('411.2'!A88,'411.2'!A88:N210,14,FALSE)</f>
        <v>1996.6498500806504</v>
      </c>
    </row>
    <row r="105" spans="1:4" ht="54" thickTop="1" thickBot="1">
      <c r="A105" s="137" t="s">
        <v>1037</v>
      </c>
      <c r="B105" s="138" t="s">
        <v>2054</v>
      </c>
      <c r="C105" s="133" t="s">
        <v>1464</v>
      </c>
      <c r="D105" s="179">
        <f>VLOOKUP('411.3'!A88,'411.3'!A88:N211,14,FALSE)</f>
        <v>2347.0179047900569</v>
      </c>
    </row>
    <row r="106" spans="1:4" ht="54" thickTop="1" thickBot="1">
      <c r="A106" s="137" t="s">
        <v>1528</v>
      </c>
      <c r="B106" s="138" t="s">
        <v>2055</v>
      </c>
      <c r="C106" s="133" t="s">
        <v>1464</v>
      </c>
      <c r="D106" s="179">
        <f>VLOOKUP('411.4'!A88,'411.4'!A88:N212,14,FALSE)</f>
        <v>1820.2678328158986</v>
      </c>
    </row>
    <row r="107" spans="1:4" ht="54" thickTop="1" thickBot="1">
      <c r="A107" s="137" t="s">
        <v>1535</v>
      </c>
      <c r="B107" s="190" t="s">
        <v>1606</v>
      </c>
      <c r="C107" s="133" t="s">
        <v>998</v>
      </c>
      <c r="D107" s="179">
        <f>VLOOKUP('413.1'!A88,'413.1'!A88:N213,14,FALSE)</f>
        <v>2265.0567291256366</v>
      </c>
    </row>
    <row r="108" spans="1:4" ht="54" thickTop="1" thickBot="1">
      <c r="A108" s="137" t="s">
        <v>1537</v>
      </c>
      <c r="B108" s="138" t="s">
        <v>1607</v>
      </c>
      <c r="C108" s="133" t="s">
        <v>998</v>
      </c>
      <c r="D108" s="179">
        <f>VLOOKUP('413.2'!A88,'413.2'!A88:N214,14,FALSE)</f>
        <v>2296.7984413422737</v>
      </c>
    </row>
    <row r="109" spans="1:4" ht="54" thickTop="1" thickBot="1">
      <c r="A109" s="137" t="s">
        <v>1539</v>
      </c>
      <c r="B109" s="138" t="s">
        <v>1608</v>
      </c>
      <c r="C109" s="133" t="s">
        <v>998</v>
      </c>
      <c r="D109" s="179">
        <f>VLOOKUP('413.3'!A88,'413.3'!A88:N215,14,FALSE)</f>
        <v>2365.1102500275747</v>
      </c>
    </row>
    <row r="110" spans="1:4" ht="54" thickTop="1" thickBot="1">
      <c r="A110" s="137" t="s">
        <v>1038</v>
      </c>
      <c r="B110" s="138" t="s">
        <v>1205</v>
      </c>
      <c r="C110" s="133" t="s">
        <v>998</v>
      </c>
      <c r="D110" s="179">
        <f>VLOOKUP('414.1'!A88,'414.1'!A88:N216,14,FALSE)</f>
        <v>3598.5704316431411</v>
      </c>
    </row>
    <row r="111" spans="1:4" ht="54" thickTop="1" thickBot="1">
      <c r="A111" s="137" t="s">
        <v>1039</v>
      </c>
      <c r="B111" s="138" t="s">
        <v>1959</v>
      </c>
      <c r="C111" s="133" t="s">
        <v>998</v>
      </c>
      <c r="D111" s="179">
        <f>VLOOKUP('414.2'!A88,'414.2'!A88:N217,14,FALSE)</f>
        <v>3598.5704316431411</v>
      </c>
    </row>
    <row r="112" spans="1:4" ht="54" thickTop="1" thickBot="1">
      <c r="A112" s="137" t="s">
        <v>1040</v>
      </c>
      <c r="B112" s="138" t="s">
        <v>1960</v>
      </c>
      <c r="C112" s="133" t="s">
        <v>998</v>
      </c>
      <c r="D112" s="179">
        <f>VLOOKUP('414.3'!A88,'414.3'!A88:N218,14,FALSE)</f>
        <v>3598.5704316431411</v>
      </c>
    </row>
    <row r="113" spans="1:4" ht="54" thickTop="1" thickBot="1">
      <c r="A113" s="137" t="s">
        <v>1041</v>
      </c>
      <c r="B113" s="138" t="s">
        <v>1206</v>
      </c>
      <c r="C113" s="133" t="s">
        <v>998</v>
      </c>
      <c r="D113" s="179">
        <f>VLOOKUP('414.4'!A88,'414.4'!A88:N219,14,FALSE)</f>
        <v>3629.9402859663064</v>
      </c>
    </row>
    <row r="114" spans="1:4" ht="54" thickTop="1" thickBot="1">
      <c r="A114" s="137" t="s">
        <v>1042</v>
      </c>
      <c r="B114" s="138" t="s">
        <v>1207</v>
      </c>
      <c r="C114" s="133" t="s">
        <v>998</v>
      </c>
      <c r="D114" s="179">
        <f>VLOOKUP('414.5'!A88,'414.5'!A88:N220,14,FALSE)</f>
        <v>3629.9402859663064</v>
      </c>
    </row>
    <row r="115" spans="1:4" ht="54" thickTop="1" thickBot="1">
      <c r="A115" s="137" t="s">
        <v>1546</v>
      </c>
      <c r="B115" s="138" t="s">
        <v>2056</v>
      </c>
      <c r="C115" s="133" t="s">
        <v>998</v>
      </c>
      <c r="D115" s="179">
        <f>VLOOKUP('414.6'!A88,'414.6'!A88:N221,14,FALSE)</f>
        <v>3629.9402859663064</v>
      </c>
    </row>
    <row r="116" spans="1:4" ht="54" thickTop="1" thickBot="1">
      <c r="A116" s="137" t="s">
        <v>1043</v>
      </c>
      <c r="B116" s="138" t="s">
        <v>1961</v>
      </c>
      <c r="C116" s="133" t="s">
        <v>1464</v>
      </c>
      <c r="D116" s="179">
        <f>VLOOKUP('415.1'!A88,'415.1'!A88:N222,14,FALSE)</f>
        <v>2662.6510204126371</v>
      </c>
    </row>
    <row r="117" spans="1:4" ht="54" thickTop="1" thickBot="1">
      <c r="A117" s="137" t="s">
        <v>1044</v>
      </c>
      <c r="B117" s="138" t="s">
        <v>2058</v>
      </c>
      <c r="C117" s="133" t="s">
        <v>233</v>
      </c>
      <c r="D117" s="179">
        <f>VLOOKUP('420.1'!A87,'420.1'!A87:N223,14,FALSE)</f>
        <v>2498.2080630769351</v>
      </c>
    </row>
    <row r="118" spans="1:4" ht="54" thickTop="1" thickBot="1">
      <c r="A118" s="137" t="s">
        <v>1045</v>
      </c>
      <c r="B118" s="138" t="s">
        <v>2057</v>
      </c>
      <c r="C118" s="142" t="s">
        <v>233</v>
      </c>
      <c r="D118" s="179">
        <f>VLOOKUP('420.2 '!A88,'420.2 '!A59:N107,14,FALSE)</f>
        <v>2127.7110705568853</v>
      </c>
    </row>
    <row r="119" spans="1:4" ht="54" thickTop="1" thickBot="1">
      <c r="A119" s="137" t="s">
        <v>1551</v>
      </c>
      <c r="B119" s="138" t="s">
        <v>1552</v>
      </c>
      <c r="C119" s="133" t="s">
        <v>233</v>
      </c>
      <c r="D119" s="179">
        <f>VLOOKUP('420.3'!A88,'420.3'!A88:N225,14,FALSE)</f>
        <v>2755.6421425431026</v>
      </c>
    </row>
    <row r="120" spans="1:4" ht="54" thickTop="1" thickBot="1">
      <c r="A120" s="137" t="s">
        <v>1046</v>
      </c>
      <c r="B120" s="138" t="s">
        <v>1208</v>
      </c>
      <c r="C120" s="133" t="s">
        <v>233</v>
      </c>
      <c r="D120" s="179">
        <f>VLOOKUP('421.1'!A88,'421.1'!A88:N226,14,FALSE)</f>
        <v>1206.7844156711781</v>
      </c>
    </row>
    <row r="121" spans="1:4" ht="54" thickTop="1" thickBot="1">
      <c r="A121" s="137" t="s">
        <v>1047</v>
      </c>
      <c r="B121" s="138" t="s">
        <v>1209</v>
      </c>
      <c r="C121" s="133" t="s">
        <v>233</v>
      </c>
      <c r="D121" s="179">
        <f>VLOOKUP('421.2'!A88,'421.2'!A88:N227,14,FALSE)</f>
        <v>1259.7010513419762</v>
      </c>
    </row>
    <row r="122" spans="1:4" ht="54" thickTop="1" thickBot="1">
      <c r="A122" s="137" t="s">
        <v>1048</v>
      </c>
      <c r="B122" s="138" t="s">
        <v>1962</v>
      </c>
      <c r="C122" s="133" t="s">
        <v>233</v>
      </c>
      <c r="D122" s="179">
        <f>VLOOKUP('421.3'!A88,'421.3'!A88:N228,14,FALSE)</f>
        <v>1411.9269895730406</v>
      </c>
    </row>
    <row r="123" spans="1:4" ht="54" thickTop="1" thickBot="1">
      <c r="A123" s="137" t="s">
        <v>1049</v>
      </c>
      <c r="B123" s="138" t="s">
        <v>1963</v>
      </c>
      <c r="C123" s="133" t="s">
        <v>233</v>
      </c>
      <c r="D123" s="179">
        <f>VLOOKUP('421.4'!A88,'421.4'!A88:N229,14,FALSE)</f>
        <v>1446.7214897401409</v>
      </c>
    </row>
    <row r="124" spans="1:4" ht="54" thickTop="1" thickBot="1">
      <c r="A124" s="137" t="s">
        <v>1556</v>
      </c>
      <c r="B124" s="140" t="s">
        <v>1557</v>
      </c>
      <c r="C124" s="133" t="s">
        <v>233</v>
      </c>
      <c r="D124" s="179">
        <f>VLOOKUP('430.1.1'!A87,'430.1.1'!A87:N230,14,FALSE)</f>
        <v>6862.2486513530512</v>
      </c>
    </row>
    <row r="125" spans="1:4" ht="54" thickTop="1" thickBot="1">
      <c r="A125" s="137" t="s">
        <v>1558</v>
      </c>
      <c r="B125" s="138" t="s">
        <v>1559</v>
      </c>
      <c r="C125" s="133" t="s">
        <v>233</v>
      </c>
      <c r="D125" s="179">
        <f>VLOOKUP('430.1.2'!A88,'430.1.2'!A88:N231,14,FALSE)</f>
        <v>5690.1937084371275</v>
      </c>
    </row>
    <row r="126" spans="1:4" ht="54" thickTop="1" thickBot="1">
      <c r="A126" s="137" t="s">
        <v>1560</v>
      </c>
      <c r="B126" s="138" t="s">
        <v>1609</v>
      </c>
      <c r="C126" s="133" t="s">
        <v>233</v>
      </c>
      <c r="D126" s="179">
        <f>VLOOKUP('430.2.1'!A88,'430.2.1'!A88:N232,14,FALSE)</f>
        <v>6862.2486513530512</v>
      </c>
    </row>
    <row r="127" spans="1:4" ht="54" thickTop="1" thickBot="1">
      <c r="A127" s="137" t="s">
        <v>1562</v>
      </c>
      <c r="B127" s="138" t="s">
        <v>1610</v>
      </c>
      <c r="C127" s="133" t="s">
        <v>233</v>
      </c>
      <c r="D127" s="179">
        <f>VLOOKUP('430.2.2'!A88,'430.2.2'!A88:N233,14,FALSE)</f>
        <v>5690.1937084371275</v>
      </c>
    </row>
    <row r="128" spans="1:4" ht="54" thickTop="1" thickBot="1">
      <c r="A128" s="137" t="s">
        <v>1563</v>
      </c>
      <c r="B128" s="138" t="s">
        <v>1611</v>
      </c>
      <c r="C128" s="133" t="s">
        <v>233</v>
      </c>
      <c r="D128" s="179">
        <f>VLOOKUP('431.1.1'!A88,'431.1.1'!A88:N234,14,FALSE)</f>
        <v>13706.277048213591</v>
      </c>
    </row>
    <row r="129" spans="1:4" ht="54" thickTop="1" thickBot="1">
      <c r="A129" s="137" t="s">
        <v>1565</v>
      </c>
      <c r="B129" s="138" t="s">
        <v>1612</v>
      </c>
      <c r="C129" s="133" t="s">
        <v>233</v>
      </c>
      <c r="D129" s="179">
        <f>VLOOKUP('431.1.2'!A88,'431.1.2'!A88:N235,14,FALSE)</f>
        <v>11096.478428013233</v>
      </c>
    </row>
    <row r="130" spans="1:4" ht="54" thickTop="1" thickBot="1">
      <c r="A130" s="137" t="s">
        <v>1568</v>
      </c>
      <c r="B130" s="138" t="s">
        <v>1613</v>
      </c>
      <c r="C130" s="133" t="s">
        <v>233</v>
      </c>
      <c r="D130" s="179">
        <f>VLOOKUP('431.2.1'!A88,'431.2.1'!A88:N236,14,FALSE)</f>
        <v>15468.425178898517</v>
      </c>
    </row>
    <row r="131" spans="1:4" ht="54" thickTop="1" thickBot="1">
      <c r="A131" s="137" t="s">
        <v>1569</v>
      </c>
      <c r="B131" s="138" t="s">
        <v>1614</v>
      </c>
      <c r="C131" s="133" t="s">
        <v>233</v>
      </c>
      <c r="D131" s="179">
        <f>VLOOKUP('431.2.2'!A88,'431.2.2'!A88:N237,14,FALSE)</f>
        <v>12443.025584480018</v>
      </c>
    </row>
    <row r="132" spans="1:4" ht="54" thickTop="1" thickBot="1">
      <c r="A132" s="137" t="s">
        <v>1050</v>
      </c>
      <c r="B132" s="138" t="s">
        <v>1210</v>
      </c>
      <c r="C132" s="133" t="s">
        <v>233</v>
      </c>
      <c r="D132" s="179">
        <f>VLOOKUP('432.1'!A88,'432.1'!A88:N238,14,FALSE)</f>
        <v>4210.7575144415669</v>
      </c>
    </row>
    <row r="133" spans="1:4" ht="54" thickTop="1" thickBot="1">
      <c r="A133" s="137" t="s">
        <v>1051</v>
      </c>
      <c r="B133" s="138" t="s">
        <v>1964</v>
      </c>
      <c r="C133" s="133" t="s">
        <v>233</v>
      </c>
      <c r="D133" s="179">
        <f>VLOOKUP('432.2'!A88,'432.2'!A88:N239,14,FALSE)</f>
        <v>4063.7668598004602</v>
      </c>
    </row>
    <row r="134" spans="1:4" ht="54" thickTop="1" thickBot="1">
      <c r="A134" s="137" t="s">
        <v>1052</v>
      </c>
      <c r="B134" s="138" t="s">
        <v>1965</v>
      </c>
      <c r="C134" s="133" t="s">
        <v>233</v>
      </c>
      <c r="D134" s="179">
        <f>VLOOKUP('433.1'!A88,'433.1'!A88:N240,14,FALSE)</f>
        <v>6213.45796168989</v>
      </c>
    </row>
    <row r="135" spans="1:4" ht="54" thickTop="1" thickBot="1">
      <c r="A135" s="137" t="s">
        <v>1053</v>
      </c>
      <c r="B135" s="138" t="s">
        <v>1966</v>
      </c>
      <c r="C135" s="133" t="s">
        <v>233</v>
      </c>
      <c r="D135" s="179">
        <f>VLOOKUP('433.2'!A88,'433.2'!A88:N241,14,FALSE)</f>
        <v>5936.9205835177418</v>
      </c>
    </row>
    <row r="136" spans="1:4" ht="54" thickTop="1" thickBot="1">
      <c r="A136" s="137" t="s">
        <v>1054</v>
      </c>
      <c r="B136" s="138" t="s">
        <v>1967</v>
      </c>
      <c r="C136" s="133" t="s">
        <v>233</v>
      </c>
      <c r="D136" s="179">
        <f>VLOOKUP('433.3'!A88,'433.3'!A88:N242,14,FALSE)</f>
        <v>6517.9702732208862</v>
      </c>
    </row>
    <row r="137" spans="1:4" ht="54" thickTop="1" thickBot="1">
      <c r="A137" s="137" t="s">
        <v>1055</v>
      </c>
      <c r="B137" s="138" t="s">
        <v>1211</v>
      </c>
      <c r="C137" s="133" t="s">
        <v>233</v>
      </c>
      <c r="D137" s="179">
        <f>VLOOKUP('433.4'!A88,'433.4'!A88:N243,14,FALSE)</f>
        <v>5077.6674536953642</v>
      </c>
    </row>
    <row r="138" spans="1:4" ht="54" thickTop="1" thickBot="1">
      <c r="A138" s="137" t="s">
        <v>1056</v>
      </c>
      <c r="B138" s="138" t="s">
        <v>1968</v>
      </c>
      <c r="C138" s="133" t="s">
        <v>233</v>
      </c>
      <c r="D138" s="179">
        <f>VLOOKUP('433.5'!A88,'433.5'!A88:N244,14,FALSE)</f>
        <v>6983.8299419520963</v>
      </c>
    </row>
    <row r="139" spans="1:4" ht="54" thickTop="1" thickBot="1">
      <c r="A139" s="137" t="s">
        <v>1057</v>
      </c>
      <c r="B139" s="138" t="s">
        <v>1969</v>
      </c>
      <c r="C139" s="133" t="s">
        <v>233</v>
      </c>
      <c r="D139" s="179">
        <f>VLOOKUP('433.6'!A88,'433.6'!A88:N245,14,FALSE)</f>
        <v>6680.0332475552868</v>
      </c>
    </row>
    <row r="140" spans="1:4" ht="54" thickTop="1" thickBot="1">
      <c r="A140" s="137" t="s">
        <v>1058</v>
      </c>
      <c r="B140" s="138" t="s">
        <v>1970</v>
      </c>
      <c r="C140" s="133" t="s">
        <v>233</v>
      </c>
      <c r="D140" s="179">
        <f>VLOOKUP('433.7'!A88,'433.7'!A88:N246,14,FALSE)</f>
        <v>7418.7128962966963</v>
      </c>
    </row>
    <row r="141" spans="1:4" ht="54" thickTop="1" thickBot="1">
      <c r="A141" s="137" t="s">
        <v>1059</v>
      </c>
      <c r="B141" s="138" t="s">
        <v>1212</v>
      </c>
      <c r="C141" s="133" t="s">
        <v>233</v>
      </c>
      <c r="D141" s="179">
        <f>VLOOKUP('433.8'!A88,'433.8'!A88:N247,14,FALSE)</f>
        <v>5640.631593117746</v>
      </c>
    </row>
    <row r="142" spans="1:4" ht="54" thickTop="1" thickBot="1">
      <c r="A142" s="137" t="s">
        <v>1060</v>
      </c>
      <c r="B142" s="138" t="s">
        <v>1971</v>
      </c>
      <c r="C142" s="133" t="s">
        <v>387</v>
      </c>
      <c r="D142" s="179">
        <f>VLOOKUP('440.1'!A89,'440.1'!A89:N248,14,FALSE)</f>
        <v>184443.76265339862</v>
      </c>
    </row>
    <row r="143" spans="1:4" ht="54" thickTop="1" thickBot="1">
      <c r="A143" s="137" t="s">
        <v>1061</v>
      </c>
      <c r="B143" s="138" t="s">
        <v>1972</v>
      </c>
      <c r="C143" s="133" t="s">
        <v>387</v>
      </c>
      <c r="D143" s="179">
        <f>VLOOKUP('440.2'!A93,'440.2'!A93:N250,14,FALSE)</f>
        <v>184443.76265339862</v>
      </c>
    </row>
    <row r="144" spans="1:4" ht="54" thickTop="1" thickBot="1">
      <c r="A144" s="137" t="s">
        <v>1062</v>
      </c>
      <c r="B144" s="138" t="s">
        <v>1973</v>
      </c>
      <c r="C144" s="133" t="s">
        <v>387</v>
      </c>
      <c r="D144" s="179">
        <f>VLOOKUP('440.3'!A93,'440.3'!A93:N252,14,FALSE)</f>
        <v>184443.76265339862</v>
      </c>
    </row>
    <row r="145" spans="1:4" ht="54" thickTop="1" thickBot="1">
      <c r="A145" s="137" t="s">
        <v>1063</v>
      </c>
      <c r="B145" s="138" t="s">
        <v>1213</v>
      </c>
      <c r="C145" s="133" t="s">
        <v>387</v>
      </c>
      <c r="D145" s="179">
        <f>VLOOKUP('440.4'!A93,'440.4'!A93:N254,14,FALSE)</f>
        <v>202467.96095113971</v>
      </c>
    </row>
    <row r="146" spans="1:4" ht="54" thickTop="1" thickBot="1">
      <c r="A146" s="137" t="s">
        <v>1064</v>
      </c>
      <c r="B146" s="138" t="s">
        <v>1974</v>
      </c>
      <c r="C146" s="133" t="s">
        <v>387</v>
      </c>
      <c r="D146" s="179">
        <f>VLOOKUP('441.1'!A93,'441.1'!A93:N256,14,FALSE)</f>
        <v>184443.76265339862</v>
      </c>
    </row>
    <row r="147" spans="1:4" ht="54" thickTop="1" thickBot="1">
      <c r="A147" s="137" t="s">
        <v>1065</v>
      </c>
      <c r="B147" s="138" t="s">
        <v>1975</v>
      </c>
      <c r="C147" s="133" t="s">
        <v>387</v>
      </c>
      <c r="D147" s="179">
        <f>VLOOKUP('441.2'!A92,'441.2'!A92:N258,14,FALSE)</f>
        <v>185264.99858712341</v>
      </c>
    </row>
    <row r="148" spans="1:4" ht="54" thickTop="1" thickBot="1">
      <c r="A148" s="137" t="s">
        <v>1066</v>
      </c>
      <c r="B148" s="138" t="s">
        <v>1976</v>
      </c>
      <c r="C148" s="133" t="s">
        <v>387</v>
      </c>
      <c r="D148" s="179">
        <f>VLOOKUP('441.3'!A93,'441.3'!A93:N260,14,FALSE)</f>
        <v>184443.76265339862</v>
      </c>
    </row>
    <row r="149" spans="1:4" ht="54" thickTop="1" thickBot="1">
      <c r="A149" s="137" t="s">
        <v>1067</v>
      </c>
      <c r="B149" s="138" t="s">
        <v>1977</v>
      </c>
      <c r="C149" s="133" t="s">
        <v>387</v>
      </c>
      <c r="D149" s="179">
        <f>VLOOKUP('441.4'!A92,'441.4'!A92:N262,14,FALSE)</f>
        <v>202381.6784388393</v>
      </c>
    </row>
    <row r="150" spans="1:4" ht="54" thickTop="1" thickBot="1">
      <c r="A150" s="137" t="s">
        <v>1068</v>
      </c>
      <c r="B150" s="138" t="s">
        <v>1957</v>
      </c>
      <c r="C150" s="133" t="s">
        <v>387</v>
      </c>
      <c r="D150" s="179">
        <f>VLOOKUP('450.1'!A95,'450.1'!A95:N264,14,FALSE)</f>
        <v>201896.08342881547</v>
      </c>
    </row>
    <row r="151" spans="1:4" ht="54" thickTop="1" thickBot="1">
      <c r="A151" s="137" t="s">
        <v>1069</v>
      </c>
      <c r="B151" s="138" t="s">
        <v>1978</v>
      </c>
      <c r="C151" s="133" t="s">
        <v>387</v>
      </c>
      <c r="D151" s="179">
        <f>VLOOKUP('450.2'!A93,'450.2'!A93:N266,14,FALSE)</f>
        <v>201896.08342881547</v>
      </c>
    </row>
    <row r="152" spans="1:4" ht="54" thickTop="1" thickBot="1">
      <c r="A152" s="137" t="s">
        <v>1070</v>
      </c>
      <c r="B152" s="138" t="s">
        <v>1979</v>
      </c>
      <c r="C152" s="133" t="s">
        <v>387</v>
      </c>
      <c r="D152" s="179">
        <f>VLOOKUP('450.3'!A93,'450.3'!A93:N268,14,FALSE)</f>
        <v>201896.08342881547</v>
      </c>
    </row>
    <row r="153" spans="1:4" ht="54" thickTop="1" thickBot="1">
      <c r="A153" s="137" t="s">
        <v>1071</v>
      </c>
      <c r="B153" s="138" t="s">
        <v>1980</v>
      </c>
      <c r="C153" s="133" t="s">
        <v>387</v>
      </c>
      <c r="D153" s="179">
        <f>VLOOKUP('450.4'!A92,'450.4'!A92:N270,14,FALSE)</f>
        <v>201896.08342881547</v>
      </c>
    </row>
    <row r="154" spans="1:4" ht="63.75" customHeight="1" thickTop="1" thickBot="1">
      <c r="A154" s="137" t="s">
        <v>1072</v>
      </c>
      <c r="B154" s="138" t="s">
        <v>1981</v>
      </c>
      <c r="C154" s="133" t="s">
        <v>387</v>
      </c>
      <c r="D154" s="179">
        <f>VLOOKUP('450.5'!A92,'450.5'!A92:N272,14,FALSE)</f>
        <v>201896.08342881547</v>
      </c>
    </row>
    <row r="155" spans="1:4" ht="54" thickTop="1" thickBot="1">
      <c r="A155" s="137" t="s">
        <v>1073</v>
      </c>
      <c r="B155" s="138" t="s">
        <v>1982</v>
      </c>
      <c r="C155" s="133" t="s">
        <v>387</v>
      </c>
      <c r="D155" s="179">
        <f>VLOOKUP('450.6'!A93,'450.6'!A93:N274,14,FALSE)</f>
        <v>201896.08342881547</v>
      </c>
    </row>
    <row r="156" spans="1:4" ht="54" thickTop="1" thickBot="1">
      <c r="A156" s="137" t="s">
        <v>1074</v>
      </c>
      <c r="B156" s="138" t="s">
        <v>1983</v>
      </c>
      <c r="C156" s="133" t="s">
        <v>387</v>
      </c>
      <c r="D156" s="179">
        <f>VLOOKUP('450.7'!A93,'450.7'!A93:N275,14,FALSE)</f>
        <v>201896.08342881547</v>
      </c>
    </row>
    <row r="157" spans="1:4" ht="54" thickTop="1" thickBot="1">
      <c r="A157" s="137" t="s">
        <v>1075</v>
      </c>
      <c r="B157" s="138" t="s">
        <v>1984</v>
      </c>
      <c r="C157" s="133" t="s">
        <v>387</v>
      </c>
      <c r="D157" s="179">
        <f>VLOOKUP('450.8'!A93,'450.8'!A93:N276,14,FALSE)</f>
        <v>202717.31936254032</v>
      </c>
    </row>
    <row r="158" spans="1:4" ht="54" thickTop="1" thickBot="1">
      <c r="A158" s="137" t="s">
        <v>1584</v>
      </c>
      <c r="B158" s="138" t="s">
        <v>1615</v>
      </c>
      <c r="C158" s="133" t="s">
        <v>387</v>
      </c>
      <c r="D158" s="179">
        <f>VLOOKUP('450.10'!A92,'450.10'!A92:N277,14,FALSE)</f>
        <v>230701.77476178328</v>
      </c>
    </row>
    <row r="159" spans="1:4" ht="54" thickTop="1" thickBot="1">
      <c r="A159" s="137" t="s">
        <v>1586</v>
      </c>
      <c r="B159" s="138" t="s">
        <v>1616</v>
      </c>
      <c r="C159" s="133" t="s">
        <v>387</v>
      </c>
      <c r="D159" s="179">
        <f>VLOOKUP('450.11'!A92,'450.11'!A92:N278,14,FALSE)</f>
        <v>230701.77476178328</v>
      </c>
    </row>
    <row r="160" spans="1:4" ht="54" thickTop="1" thickBot="1">
      <c r="A160" s="137" t="s">
        <v>1588</v>
      </c>
      <c r="B160" s="138" t="s">
        <v>1617</v>
      </c>
      <c r="C160" s="133" t="s">
        <v>387</v>
      </c>
      <c r="D160" s="179">
        <f>VLOOKUP('450.12'!A92,'450.11'!A92:N279,14,FALSE)</f>
        <v>230701.77476178328</v>
      </c>
    </row>
    <row r="161" spans="1:4" ht="54" thickTop="1" thickBot="1">
      <c r="A161" s="137" t="s">
        <v>1076</v>
      </c>
      <c r="B161" s="138" t="s">
        <v>1985</v>
      </c>
      <c r="C161" s="133" t="s">
        <v>387</v>
      </c>
      <c r="D161" s="179">
        <f>VLOOKUP('451.1'!A92,'451.1'!A92:N280,14,FALSE)</f>
        <v>202717.31936254032</v>
      </c>
    </row>
    <row r="162" spans="1:4" ht="54" thickTop="1" thickBot="1">
      <c r="A162" s="137" t="s">
        <v>1077</v>
      </c>
      <c r="B162" s="138" t="s">
        <v>1986</v>
      </c>
      <c r="C162" s="133" t="s">
        <v>387</v>
      </c>
      <c r="D162" s="179">
        <f>VLOOKUP('451.2'!A93,'451.2'!A93:N281,14,FALSE)</f>
        <v>202717.31936254032</v>
      </c>
    </row>
    <row r="163" spans="1:4" ht="54" thickTop="1" thickBot="1">
      <c r="A163" s="137" t="s">
        <v>1078</v>
      </c>
      <c r="B163" s="138" t="s">
        <v>1987</v>
      </c>
      <c r="C163" s="133" t="s">
        <v>387</v>
      </c>
      <c r="D163" s="179">
        <f>VLOOKUP('451.3'!A92,'451.3'!A92:N282,14,FALSE)</f>
        <v>202717.31936254032</v>
      </c>
    </row>
    <row r="164" spans="1:4" ht="54" thickTop="1" thickBot="1">
      <c r="A164" s="137" t="s">
        <v>1079</v>
      </c>
      <c r="B164" s="138" t="s">
        <v>1988</v>
      </c>
      <c r="C164" s="133" t="s">
        <v>387</v>
      </c>
      <c r="D164" s="179">
        <f>VLOOKUP('451.4'!A92,'451.4'!A92:N283,14,FALSE)</f>
        <v>231523.0106955081</v>
      </c>
    </row>
    <row r="165" spans="1:4" ht="54" thickTop="1" thickBot="1">
      <c r="A165" s="137" t="s">
        <v>1080</v>
      </c>
      <c r="B165" s="138" t="s">
        <v>1989</v>
      </c>
      <c r="C165" s="133" t="s">
        <v>387</v>
      </c>
      <c r="D165" s="179">
        <f>VLOOKUP('452.1'!A93,'452.1'!A93:N284,14,FALSE)</f>
        <v>201896.08342881547</v>
      </c>
    </row>
    <row r="166" spans="1:4" ht="54" thickTop="1" thickBot="1">
      <c r="A166" s="137" t="s">
        <v>1081</v>
      </c>
      <c r="B166" s="138" t="s">
        <v>1990</v>
      </c>
      <c r="C166" s="133" t="s">
        <v>387</v>
      </c>
      <c r="D166" s="179">
        <f>VLOOKUP('452.2'!A93,'452.2'!A93:N285,14,FALSE)</f>
        <v>201896.08342881547</v>
      </c>
    </row>
    <row r="167" spans="1:4" ht="54" thickTop="1" thickBot="1">
      <c r="A167" s="137" t="s">
        <v>1082</v>
      </c>
      <c r="B167" s="138" t="s">
        <v>1991</v>
      </c>
      <c r="C167" s="133" t="s">
        <v>387</v>
      </c>
      <c r="D167" s="179">
        <f>VLOOKUP('452.3'!A92,'452.3'!A92:N286,14,FALSE)</f>
        <v>201896.08342881547</v>
      </c>
    </row>
    <row r="168" spans="1:4" ht="54" thickTop="1" thickBot="1">
      <c r="A168" s="137" t="s">
        <v>1083</v>
      </c>
      <c r="B168" s="138" t="s">
        <v>1992</v>
      </c>
      <c r="C168" s="133" t="s">
        <v>387</v>
      </c>
      <c r="D168" s="179">
        <f>VLOOKUP('452.4'!A93,'452.4'!A93:N287,14,FALSE)</f>
        <v>201896.08342881547</v>
      </c>
    </row>
    <row r="169" spans="1:4" ht="54" thickTop="1" thickBot="1">
      <c r="A169" s="137" t="s">
        <v>1084</v>
      </c>
      <c r="B169" s="138" t="s">
        <v>1214</v>
      </c>
      <c r="C169" s="133" t="s">
        <v>387</v>
      </c>
      <c r="D169" s="179">
        <f>VLOOKUP('453.1'!A92,'453.1'!A92:N288,14,FALSE)</f>
        <v>204228.42444456916</v>
      </c>
    </row>
    <row r="170" spans="1:4" ht="54" thickTop="1" thickBot="1">
      <c r="A170" s="137" t="s">
        <v>1085</v>
      </c>
      <c r="B170" s="138" t="s">
        <v>1993</v>
      </c>
      <c r="C170" s="133" t="s">
        <v>233</v>
      </c>
      <c r="D170" s="179">
        <f>VLOOKUP('460.1'!A87,'460.1'!A87:N289,14,FALSE)</f>
        <v>4320.5452062784543</v>
      </c>
    </row>
    <row r="171" spans="1:4" ht="54" thickTop="1" thickBot="1">
      <c r="A171" s="195" t="s">
        <v>2017</v>
      </c>
      <c r="B171" s="138" t="s">
        <v>2073</v>
      </c>
      <c r="C171" s="133" t="s">
        <v>233</v>
      </c>
      <c r="D171" s="179">
        <f>VLOOKUP('460.2'!A87,'460.2'!A87:N290,14,FALSE)</f>
        <v>2160.2726031392272</v>
      </c>
    </row>
    <row r="172" spans="1:4" ht="51.75" customHeight="1" thickTop="1" thickBot="1">
      <c r="A172" s="137" t="s">
        <v>1086</v>
      </c>
      <c r="B172" s="138" t="s">
        <v>1215</v>
      </c>
      <c r="C172" s="133" t="s">
        <v>387</v>
      </c>
      <c r="D172" s="179">
        <f>VLOOKUP('461.1'!A87,'461.1'!A87:N291,14,FALSE)</f>
        <v>84029.718244120435</v>
      </c>
    </row>
    <row r="173" spans="1:4" ht="54" thickTop="1" thickBot="1">
      <c r="A173" s="137" t="s">
        <v>1087</v>
      </c>
      <c r="B173" s="138" t="s">
        <v>1216</v>
      </c>
      <c r="C173" s="133" t="s">
        <v>387</v>
      </c>
      <c r="D173" s="179">
        <f>VLOOKUP('461.2'!A89,'461.2'!A89:N294,14,FALSE)</f>
        <v>94275.086095903025</v>
      </c>
    </row>
    <row r="174" spans="1:4" ht="54" thickTop="1" thickBot="1">
      <c r="A174" s="137" t="s">
        <v>1598</v>
      </c>
      <c r="B174" s="138" t="s">
        <v>2078</v>
      </c>
      <c r="C174" s="133" t="s">
        <v>387</v>
      </c>
      <c r="D174" s="179">
        <f>VLOOKUP('462.1.1'!A88,'462.1.1'!A88:N293,14,FALSE)</f>
        <v>128465.60181079787</v>
      </c>
    </row>
    <row r="175" spans="1:4" ht="54" thickTop="1" thickBot="1">
      <c r="A175" s="137" t="s">
        <v>1599</v>
      </c>
      <c r="B175" s="138" t="s">
        <v>2079</v>
      </c>
      <c r="C175" s="133" t="s">
        <v>387</v>
      </c>
      <c r="D175" s="179">
        <f>VLOOKUP('462.1.2'!A88,'462.1.2'!A88:N294,14,FALSE)</f>
        <v>130536.70301122052</v>
      </c>
    </row>
    <row r="176" spans="1:4" ht="54" thickTop="1" thickBot="1">
      <c r="A176" s="137" t="s">
        <v>1600</v>
      </c>
      <c r="B176" s="138" t="s">
        <v>2082</v>
      </c>
      <c r="C176" s="133" t="s">
        <v>387</v>
      </c>
      <c r="D176" s="179">
        <f>VLOOKUP('462.2.1'!A88,'462.2.1'!A88:N295,14,FALSE)</f>
        <v>140045.00962825416</v>
      </c>
    </row>
    <row r="177" spans="1:4" ht="54" thickTop="1" thickBot="1">
      <c r="A177" s="137" t="s">
        <v>1601</v>
      </c>
      <c r="B177" s="138" t="s">
        <v>2083</v>
      </c>
      <c r="C177" s="133" t="s">
        <v>387</v>
      </c>
      <c r="D177" s="179">
        <f>VLOOKUP('462.2.2'!A88,'462.2.2'!A88:N296,14,FALSE)</f>
        <v>142116.11082867684</v>
      </c>
    </row>
    <row r="178" spans="1:4" ht="54" thickTop="1" thickBot="1">
      <c r="A178" s="137" t="s">
        <v>1088</v>
      </c>
      <c r="B178" s="138" t="s">
        <v>1618</v>
      </c>
      <c r="C178" s="133" t="s">
        <v>233</v>
      </c>
      <c r="D178" s="179">
        <f>VLOOKUP('464.1'!A88,'464.1'!A88:N297,14,FALSE)</f>
        <v>7549.5778823416076</v>
      </c>
    </row>
    <row r="179" spans="1:4" ht="54" thickTop="1" thickBot="1">
      <c r="A179" s="137" t="s">
        <v>1089</v>
      </c>
      <c r="B179" s="138" t="s">
        <v>1619</v>
      </c>
      <c r="C179" s="133" t="s">
        <v>387</v>
      </c>
      <c r="D179" s="179">
        <f>VLOOKUP('465.1'!A92,'465.1'!A92:N298,14,FALSE)</f>
        <v>65971.447028197406</v>
      </c>
    </row>
    <row r="180" spans="1:4" ht="54" thickTop="1" thickBot="1">
      <c r="A180" s="137" t="s">
        <v>1602</v>
      </c>
      <c r="B180" s="138" t="s">
        <v>1620</v>
      </c>
      <c r="C180" s="133" t="s">
        <v>387</v>
      </c>
      <c r="D180" s="179">
        <f>VLOOKUP('465.2'!A92,'465.2'!A92:N299,14,FALSE)</f>
        <v>21246.945772933406</v>
      </c>
    </row>
    <row r="181" spans="1:4" ht="54" thickTop="1" thickBot="1">
      <c r="A181" s="137" t="s">
        <v>1090</v>
      </c>
      <c r="B181" s="138" t="s">
        <v>1621</v>
      </c>
      <c r="C181" s="133" t="s">
        <v>144</v>
      </c>
      <c r="D181" s="179">
        <f>VLOOKUP('466.1'!A92,'466.1'!A92:N300,14,FALSE)</f>
        <v>2958.6047072697947</v>
      </c>
    </row>
    <row r="182" spans="1:4" ht="54" thickTop="1" thickBot="1">
      <c r="A182" s="137" t="s">
        <v>1091</v>
      </c>
      <c r="B182" s="138" t="s">
        <v>1622</v>
      </c>
      <c r="C182" s="133" t="s">
        <v>144</v>
      </c>
      <c r="D182" s="179">
        <f>VLOOKUP('466.2'!A96,'466.2'!A96:N301,14,FALSE)</f>
        <v>3434.2607108141046</v>
      </c>
    </row>
    <row r="183" spans="1:4" ht="54" thickTop="1" thickBot="1">
      <c r="A183" s="139" t="s">
        <v>1092</v>
      </c>
      <c r="B183" s="140" t="s">
        <v>1735</v>
      </c>
      <c r="C183" s="133" t="s">
        <v>387</v>
      </c>
      <c r="D183" s="179">
        <f>VLOOKUP('500.1'!A95,'500.1'!A95:N302,14,FALSE)</f>
        <v>645170.92791928351</v>
      </c>
    </row>
    <row r="184" spans="1:4" ht="54" thickTop="1" thickBot="1">
      <c r="A184" s="137" t="s">
        <v>1624</v>
      </c>
      <c r="B184" s="138" t="s">
        <v>1736</v>
      </c>
      <c r="C184" s="133" t="s">
        <v>387</v>
      </c>
      <c r="D184" s="179">
        <f>VLOOKUP('500.2'!A95,'500.2'!A95:N303,14,FALSE)</f>
        <v>653668.66968122683</v>
      </c>
    </row>
    <row r="185" spans="1:4" ht="57.75" thickTop="1" thickBot="1">
      <c r="A185" s="137" t="s">
        <v>1093</v>
      </c>
      <c r="B185" s="138" t="s">
        <v>1875</v>
      </c>
      <c r="C185" s="133" t="s">
        <v>377</v>
      </c>
      <c r="D185" s="179">
        <f>VLOOKUP('501.1'!A88,'501.1'!A88:N304,14,FALSE)</f>
        <v>606.44968083630624</v>
      </c>
    </row>
    <row r="186" spans="1:4" ht="57.75" thickTop="1" thickBot="1">
      <c r="A186" s="137" t="s">
        <v>1626</v>
      </c>
      <c r="B186" s="138" t="s">
        <v>1876</v>
      </c>
      <c r="C186" s="133" t="s">
        <v>377</v>
      </c>
      <c r="D186" s="179">
        <f>VLOOKUP('501.10'!A88,'501.10'!A88:N305,14,FALSE)</f>
        <v>697.11152553942975</v>
      </c>
    </row>
    <row r="187" spans="1:4" ht="57.75" thickTop="1" thickBot="1">
      <c r="A187" s="137" t="s">
        <v>1627</v>
      </c>
      <c r="B187" s="138" t="s">
        <v>1877</v>
      </c>
      <c r="C187" s="133" t="s">
        <v>377</v>
      </c>
      <c r="D187" s="179">
        <f>VLOOKUP('501.20'!A88,'501.20'!A88:N306,14,FALSE)</f>
        <v>729.62323335150552</v>
      </c>
    </row>
    <row r="188" spans="1:4" ht="54" thickTop="1" thickBot="1">
      <c r="A188" s="137" t="s">
        <v>1628</v>
      </c>
      <c r="B188" s="138" t="s">
        <v>1737</v>
      </c>
      <c r="C188" s="133" t="s">
        <v>387</v>
      </c>
      <c r="D188" s="179">
        <f>VLOOKUP('505.1'!A84,'505.1'!A84:N307,14,FALSE)</f>
        <v>585981.97378316591</v>
      </c>
    </row>
    <row r="189" spans="1:4" ht="54" thickTop="1" thickBot="1">
      <c r="A189" s="137" t="s">
        <v>1094</v>
      </c>
      <c r="B189" s="138" t="s">
        <v>1738</v>
      </c>
      <c r="C189" s="133" t="s">
        <v>233</v>
      </c>
      <c r="D189" s="179">
        <f>VLOOKUP('510.1'!A84,'510.1'!A84:N308,14,FALSE)</f>
        <v>93900.755233456934</v>
      </c>
    </row>
    <row r="190" spans="1:4" ht="54" thickTop="1" thickBot="1">
      <c r="A190" s="137" t="s">
        <v>1632</v>
      </c>
      <c r="B190" s="138" t="s">
        <v>1217</v>
      </c>
      <c r="C190" s="133" t="s">
        <v>387</v>
      </c>
      <c r="D190" s="179">
        <f>VLOOKUP('600.1.1'!A85,'600.1.1'!A85:N311,14,FALSE)</f>
        <v>14212.783914554504</v>
      </c>
    </row>
    <row r="191" spans="1:4" ht="54" thickTop="1" thickBot="1">
      <c r="A191" s="137" t="s">
        <v>1633</v>
      </c>
      <c r="B191" s="138" t="s">
        <v>1739</v>
      </c>
      <c r="C191" s="133" t="s">
        <v>387</v>
      </c>
      <c r="D191" s="179">
        <f>VLOOKUP('600.2.1'!A88,'600.2.1'!A88:N310,14,FALSE)</f>
        <v>70155.349013323779</v>
      </c>
    </row>
    <row r="192" spans="1:4" ht="54" thickTop="1" thickBot="1">
      <c r="A192" s="137" t="s">
        <v>1634</v>
      </c>
      <c r="B192" s="138" t="s">
        <v>1740</v>
      </c>
      <c r="C192" s="133" t="s">
        <v>387</v>
      </c>
      <c r="D192" s="179">
        <f>VLOOKUP('600.2.2'!A90,'600.2.2'!A90:N312,14,FALSE)</f>
        <v>106862.22104574789</v>
      </c>
    </row>
    <row r="193" spans="1:4" ht="54" thickTop="1" thickBot="1">
      <c r="A193" s="137" t="s">
        <v>1635</v>
      </c>
      <c r="B193" s="138" t="s">
        <v>1741</v>
      </c>
      <c r="C193" s="133" t="s">
        <v>387</v>
      </c>
      <c r="D193" s="179">
        <f>VLOOKUP('600.2.3'!A89,'600.2.3'!A89:N312,14,FALSE)</f>
        <v>14042.764111090062</v>
      </c>
    </row>
    <row r="194" spans="1:4" ht="54" thickTop="1" thickBot="1">
      <c r="A194" s="137" t="s">
        <v>1636</v>
      </c>
      <c r="B194" s="138" t="s">
        <v>1742</v>
      </c>
      <c r="C194" s="133" t="s">
        <v>387</v>
      </c>
      <c r="D194" s="179">
        <f>VLOOKUP('600.2.4'!A88,'600.2.4'!A88:N312,14,FALSE)</f>
        <v>18012.802598873532</v>
      </c>
    </row>
    <row r="195" spans="1:4" ht="54" thickTop="1" thickBot="1">
      <c r="A195" s="137" t="s">
        <v>1095</v>
      </c>
      <c r="B195" s="138" t="s">
        <v>2094</v>
      </c>
      <c r="C195" s="133" t="s">
        <v>387</v>
      </c>
      <c r="D195" s="179">
        <f>VLOOKUP('610.1'!A89,'610.1'!A89:N314,14,FALSE)</f>
        <v>62090.760270192244</v>
      </c>
    </row>
    <row r="196" spans="1:4" ht="54" thickTop="1" thickBot="1">
      <c r="A196" s="137" t="s">
        <v>1096</v>
      </c>
      <c r="B196" s="138" t="s">
        <v>1743</v>
      </c>
      <c r="C196" s="133" t="s">
        <v>387</v>
      </c>
      <c r="D196" s="179">
        <f>VLOOKUP('610.2'!A89,'610.2'!A89:N315,14,FALSE)</f>
        <v>62090.760270192244</v>
      </c>
    </row>
    <row r="197" spans="1:4" ht="54" thickTop="1" thickBot="1">
      <c r="A197" s="137" t="s">
        <v>1638</v>
      </c>
      <c r="B197" s="138" t="s">
        <v>1744</v>
      </c>
      <c r="C197" s="133" t="s">
        <v>387</v>
      </c>
      <c r="D197" s="179">
        <f>VLOOKUP('610.3'!A89,'610.3'!A89:N316,14,FALSE)</f>
        <v>84967.629738912918</v>
      </c>
    </row>
    <row r="198" spans="1:4" ht="54" thickTop="1" thickBot="1">
      <c r="A198" s="137" t="s">
        <v>1640</v>
      </c>
      <c r="B198" s="138" t="s">
        <v>1745</v>
      </c>
      <c r="C198" s="133" t="s">
        <v>387</v>
      </c>
      <c r="D198" s="179">
        <f>VLOOKUP('610.4'!A89,'610.4'!A89:N317,14,FALSE)</f>
        <v>84967.629738912918</v>
      </c>
    </row>
    <row r="199" spans="1:4" ht="54" thickTop="1" thickBot="1">
      <c r="A199" s="137" t="s">
        <v>1642</v>
      </c>
      <c r="B199" s="138" t="s">
        <v>1218</v>
      </c>
      <c r="C199" s="133" t="s">
        <v>387</v>
      </c>
      <c r="D199" s="179">
        <f>VLOOKUP('610.5'!A89,'610.5'!A89:N318,14,FALSE)</f>
        <v>91646.26197366041</v>
      </c>
    </row>
    <row r="200" spans="1:4" ht="54" thickTop="1" thickBot="1">
      <c r="A200" s="137" t="s">
        <v>1644</v>
      </c>
      <c r="B200" s="138" t="s">
        <v>1746</v>
      </c>
      <c r="C200" s="133" t="s">
        <v>387</v>
      </c>
      <c r="D200" s="179">
        <f>VLOOKUP('610.6'!A89,'610.6'!A89:N319,14,FALSE)</f>
        <v>135640.24172120017</v>
      </c>
    </row>
    <row r="201" spans="1:4" ht="54" thickTop="1" thickBot="1">
      <c r="A201" s="137" t="s">
        <v>1646</v>
      </c>
      <c r="B201" s="138" t="s">
        <v>1747</v>
      </c>
      <c r="C201" s="133" t="s">
        <v>387</v>
      </c>
      <c r="D201" s="179">
        <f>VLOOKUP('610.7'!A89,'610.7'!A89:N320,14,FALSE)</f>
        <v>88338.968245438751</v>
      </c>
    </row>
    <row r="202" spans="1:4" ht="54" thickTop="1" thickBot="1">
      <c r="A202" s="137" t="s">
        <v>1097</v>
      </c>
      <c r="B202" s="138" t="s">
        <v>1748</v>
      </c>
      <c r="C202" s="133" t="s">
        <v>144</v>
      </c>
      <c r="D202" s="179">
        <f>VLOOKUP('620.1'!A88,'620.1'!A88:N321,14,FALSE)</f>
        <v>329667.99194899487</v>
      </c>
    </row>
    <row r="203" spans="1:4" ht="54" thickTop="1" thickBot="1">
      <c r="A203" s="137" t="s">
        <v>1098</v>
      </c>
      <c r="B203" s="138" t="s">
        <v>1878</v>
      </c>
      <c r="C203" s="133" t="s">
        <v>144</v>
      </c>
      <c r="D203" s="179">
        <f>VLOOKUP('620.2'!A88,'620.2'!A88:N322,14,FALSE)</f>
        <v>329667.99194899487</v>
      </c>
    </row>
    <row r="204" spans="1:4" ht="54" thickTop="1" thickBot="1">
      <c r="A204" s="137" t="s">
        <v>1099</v>
      </c>
      <c r="B204" s="138" t="s">
        <v>1749</v>
      </c>
      <c r="C204" s="133" t="s">
        <v>1845</v>
      </c>
      <c r="D204" s="179">
        <f>VLOOKUP('620.3'!A91,'620.3'!A91:N321,14,FALSE)</f>
        <v>62471884.166857257</v>
      </c>
    </row>
    <row r="205" spans="1:4" ht="54" thickTop="1" thickBot="1">
      <c r="A205" s="137" t="s">
        <v>1650</v>
      </c>
      <c r="B205" s="138" t="s">
        <v>1750</v>
      </c>
      <c r="C205" s="133" t="s">
        <v>144</v>
      </c>
      <c r="D205" s="179">
        <f>VLOOKUP('621.1.1'!A95,'621.1.1'!A95:N325,14,FALSE)</f>
        <v>2110751.5405944586</v>
      </c>
    </row>
    <row r="206" spans="1:4" ht="54" thickTop="1" thickBot="1">
      <c r="A206" s="137" t="s">
        <v>1652</v>
      </c>
      <c r="B206" s="138" t="s">
        <v>1751</v>
      </c>
      <c r="C206" s="133" t="s">
        <v>144</v>
      </c>
      <c r="D206" s="179">
        <f>VLOOKUP('621.1.2'!A99,'621.1.2'!A99:N326,14,FALSE)</f>
        <v>3199844.5983902076</v>
      </c>
    </row>
    <row r="207" spans="1:4" ht="54" thickTop="1" thickBot="1">
      <c r="A207" s="137" t="s">
        <v>1100</v>
      </c>
      <c r="B207" s="138" t="s">
        <v>1752</v>
      </c>
      <c r="C207" s="133" t="s">
        <v>387</v>
      </c>
      <c r="D207" s="179">
        <f>VLOOKUP('621.2'!A89,'621.2'!A89:N326,14,FALSE)</f>
        <v>1929273.2597507627</v>
      </c>
    </row>
    <row r="208" spans="1:4" ht="54" thickTop="1" thickBot="1">
      <c r="A208" s="137" t="s">
        <v>1101</v>
      </c>
      <c r="B208" s="138" t="s">
        <v>1753</v>
      </c>
      <c r="C208" s="133" t="s">
        <v>144</v>
      </c>
      <c r="D208" s="179">
        <f>VLOOKUP('621.3'!A93,'621.3'!A93:N327,14,FALSE)</f>
        <v>55435298.022268072</v>
      </c>
    </row>
    <row r="209" spans="1:4" ht="54" thickTop="1" thickBot="1">
      <c r="A209" s="137" t="s">
        <v>1102</v>
      </c>
      <c r="B209" s="138" t="s">
        <v>1754</v>
      </c>
      <c r="C209" s="133" t="s">
        <v>387</v>
      </c>
      <c r="D209" s="179">
        <f>VLOOKUP('621.4'!A93,'621.4'!A93:N328,14,FALSE)</f>
        <v>48818909.120401271</v>
      </c>
    </row>
    <row r="210" spans="1:4" ht="54" thickTop="1" thickBot="1">
      <c r="A210" s="137" t="s">
        <v>1103</v>
      </c>
      <c r="B210" s="138" t="s">
        <v>1755</v>
      </c>
      <c r="C210" s="133" t="s">
        <v>144</v>
      </c>
      <c r="D210" s="179">
        <f>VLOOKUP('621.5'!A89,'621.5'!A89:N329,14,FALSE)</f>
        <v>2835921.5986037347</v>
      </c>
    </row>
    <row r="211" spans="1:4" ht="54" thickTop="1" thickBot="1">
      <c r="A211" s="137" t="s">
        <v>1656</v>
      </c>
      <c r="B211" s="138" t="s">
        <v>1756</v>
      </c>
      <c r="C211" s="133" t="s">
        <v>144</v>
      </c>
      <c r="D211" s="179">
        <f>VLOOKUP('621.5.1'!A89,'621.5.1'!A89:N330,14,FALSE)</f>
        <v>503765.2547257978</v>
      </c>
    </row>
    <row r="212" spans="1:4" ht="54" thickTop="1" thickBot="1">
      <c r="A212" s="137" t="s">
        <v>1104</v>
      </c>
      <c r="B212" s="138" t="s">
        <v>1757</v>
      </c>
      <c r="C212" s="133" t="s">
        <v>1845</v>
      </c>
      <c r="D212" s="179">
        <f>VLOOKUP('621.6'!A98,'621.6'!A98:N331,14,FALSE)</f>
        <v>56184265.240450099</v>
      </c>
    </row>
    <row r="213" spans="1:4" ht="54" thickTop="1" thickBot="1">
      <c r="A213" s="137" t="s">
        <v>1731</v>
      </c>
      <c r="B213" s="138" t="s">
        <v>1758</v>
      </c>
      <c r="C213" s="133" t="s">
        <v>1845</v>
      </c>
      <c r="D213" s="179">
        <f>VLOOKUP('621.7'!A89,'621.7'!A89:N332,14,FALSE)</f>
        <v>635570.12567891588</v>
      </c>
    </row>
    <row r="214" spans="1:4" ht="54" thickTop="1" thickBot="1">
      <c r="A214" s="137" t="s">
        <v>1105</v>
      </c>
      <c r="B214" s="138" t="s">
        <v>1994</v>
      </c>
      <c r="C214" s="133" t="s">
        <v>233</v>
      </c>
      <c r="D214" s="179">
        <f>VLOOKUP('622.1'!A89,'622.1'!A89:N333,14,FALSE)</f>
        <v>73518.138147744205</v>
      </c>
    </row>
    <row r="215" spans="1:4" ht="54" thickTop="1" thickBot="1">
      <c r="A215" s="137" t="s">
        <v>1106</v>
      </c>
      <c r="B215" s="138" t="s">
        <v>1759</v>
      </c>
      <c r="C215" s="133" t="s">
        <v>233</v>
      </c>
      <c r="D215" s="179">
        <f>VLOOKUP('622.2'!A89,'622.2'!A89:N335,14,FALSE)</f>
        <v>282929.25564875349</v>
      </c>
    </row>
    <row r="216" spans="1:4" ht="54" thickTop="1" thickBot="1">
      <c r="A216" s="137" t="s">
        <v>1107</v>
      </c>
      <c r="B216" s="138" t="s">
        <v>1760</v>
      </c>
      <c r="C216" s="133" t="s">
        <v>233</v>
      </c>
      <c r="D216" s="179">
        <f>VLOOKUP('622.3'!A89,'622.3'!A89:N336,14,FALSE)</f>
        <v>788600.73575724522</v>
      </c>
    </row>
    <row r="217" spans="1:4" ht="54" thickTop="1" thickBot="1">
      <c r="A217" s="137" t="s">
        <v>1108</v>
      </c>
      <c r="B217" s="138" t="s">
        <v>1761</v>
      </c>
      <c r="C217" s="133" t="s">
        <v>233</v>
      </c>
      <c r="D217" s="179">
        <f>VLOOKUP('622.4'!A89,'622.4'!A89:N337,14,FALSE)</f>
        <v>779686.68095753668</v>
      </c>
    </row>
    <row r="218" spans="1:4" ht="54" thickTop="1" thickBot="1">
      <c r="A218" s="137" t="s">
        <v>1109</v>
      </c>
      <c r="B218" s="138" t="s">
        <v>1762</v>
      </c>
      <c r="C218" s="133" t="s">
        <v>144</v>
      </c>
      <c r="D218" s="179">
        <f>VLOOKUP('622.5'!A89,'622.5'!A89:N338,14,FALSE)</f>
        <v>100469.10519728341</v>
      </c>
    </row>
    <row r="219" spans="1:4" ht="54" thickTop="1" thickBot="1">
      <c r="A219" s="137" t="s">
        <v>1110</v>
      </c>
      <c r="B219" s="138" t="s">
        <v>1763</v>
      </c>
      <c r="C219" s="133" t="s">
        <v>144</v>
      </c>
      <c r="D219" s="179">
        <f>VLOOKUP('623.1'!A103,'623.1'!A103:N339,14,FALSE)</f>
        <v>356511.84763109701</v>
      </c>
    </row>
    <row r="220" spans="1:4" ht="54" thickTop="1" thickBot="1">
      <c r="A220" s="137" t="s">
        <v>1111</v>
      </c>
      <c r="B220" s="138" t="s">
        <v>1219</v>
      </c>
      <c r="C220" s="133" t="s">
        <v>1995</v>
      </c>
      <c r="D220" s="179">
        <f>VLOOKUP('623.2'!A89,'623.2'!A89:N340,14,FALSE)</f>
        <v>2045757.164218158</v>
      </c>
    </row>
    <row r="221" spans="1:4" ht="54" thickTop="1" thickBot="1">
      <c r="A221" s="137" t="s">
        <v>1112</v>
      </c>
      <c r="B221" s="138" t="s">
        <v>2114</v>
      </c>
      <c r="C221" s="133" t="s">
        <v>387</v>
      </c>
      <c r="D221" s="179">
        <f>VLOOKUP('630.1'!A89,'630.1'!A89:N341,14,FALSE)</f>
        <v>870749.98176176322</v>
      </c>
    </row>
    <row r="222" spans="1:4" ht="54" thickTop="1" thickBot="1">
      <c r="A222" s="137" t="s">
        <v>1113</v>
      </c>
      <c r="B222" s="138" t="s">
        <v>2115</v>
      </c>
      <c r="C222" s="133" t="s">
        <v>387</v>
      </c>
      <c r="D222" s="179">
        <f>VLOOKUP('630.2'!A89,'630.2'!A89:N342,14,FALSE)</f>
        <v>844309.05235347059</v>
      </c>
    </row>
    <row r="223" spans="1:4" ht="54" thickTop="1" thickBot="1">
      <c r="A223" s="137" t="s">
        <v>1114</v>
      </c>
      <c r="B223" s="138" t="s">
        <v>2116</v>
      </c>
      <c r="C223" s="133" t="s">
        <v>387</v>
      </c>
      <c r="D223" s="179">
        <f>VLOOKUP('630.3'!A89,'630.3'!A89:N343,14,FALSE)</f>
        <v>613189.73580114625</v>
      </c>
    </row>
    <row r="224" spans="1:4" ht="54" thickTop="1" thickBot="1">
      <c r="A224" s="137" t="s">
        <v>1115</v>
      </c>
      <c r="B224" s="138" t="s">
        <v>2117</v>
      </c>
      <c r="C224" s="133" t="s">
        <v>387</v>
      </c>
      <c r="D224" s="179">
        <f>VLOOKUP('630.4'!A89,'630.4'!A89:N344,14,FALSE)</f>
        <v>540301.86088482488</v>
      </c>
    </row>
    <row r="225" spans="1:4" ht="54" thickTop="1" thickBot="1">
      <c r="A225" s="137" t="s">
        <v>1116</v>
      </c>
      <c r="B225" s="138" t="s">
        <v>2118</v>
      </c>
      <c r="C225" s="133" t="s">
        <v>387</v>
      </c>
      <c r="D225" s="179">
        <f>VLOOKUP('630.5'!A93,'630.5'!A93:N345,14,FALSE)</f>
        <v>479606.19433652773</v>
      </c>
    </row>
    <row r="226" spans="1:4" ht="54" thickTop="1" thickBot="1">
      <c r="A226" s="137" t="s">
        <v>1117</v>
      </c>
      <c r="B226" s="138" t="s">
        <v>2119</v>
      </c>
      <c r="C226" s="133" t="s">
        <v>387</v>
      </c>
      <c r="D226" s="179">
        <f>VLOOKUP('630.6'!A93,'630.6'!A89:N346,14,FALSE)</f>
        <v>420489.62335315358</v>
      </c>
    </row>
    <row r="227" spans="1:4" ht="54" thickTop="1" thickBot="1">
      <c r="A227" s="137" t="s">
        <v>1118</v>
      </c>
      <c r="B227" s="138" t="s">
        <v>2120</v>
      </c>
      <c r="C227" s="133" t="s">
        <v>387</v>
      </c>
      <c r="D227" s="179">
        <f>VLOOKUP('630.7'!A93,'630.7'!A90:N347,14,FALSE)</f>
        <v>295313.09391643689</v>
      </c>
    </row>
    <row r="228" spans="1:4" ht="54" thickTop="1" thickBot="1">
      <c r="A228" s="137" t="s">
        <v>1119</v>
      </c>
      <c r="B228" s="138" t="s">
        <v>1764</v>
      </c>
      <c r="C228" s="133" t="s">
        <v>144</v>
      </c>
      <c r="D228" s="179">
        <f>VLOOKUP('632.1'!A90,'632.1'!A90:N349,14,FALSE)</f>
        <v>328037.69369239459</v>
      </c>
    </row>
    <row r="229" spans="1:4" ht="54" thickTop="1" thickBot="1">
      <c r="A229" s="137" t="s">
        <v>1659</v>
      </c>
      <c r="B229" s="138" t="s">
        <v>1765</v>
      </c>
      <c r="C229" s="133" t="s">
        <v>144</v>
      </c>
      <c r="D229" s="179">
        <f>VLOOKUP('632.2'!A90,'632.2'!A90:N350,14,FALSE)</f>
        <v>332425.86007180205</v>
      </c>
    </row>
    <row r="230" spans="1:4" ht="54" thickTop="1" thickBot="1">
      <c r="A230" s="137" t="s">
        <v>1662</v>
      </c>
      <c r="B230" s="138" t="s">
        <v>1766</v>
      </c>
      <c r="C230" s="133" t="s">
        <v>377</v>
      </c>
      <c r="D230" s="179">
        <f>VLOOKUP('640.1'!A90,'640.1'!A90:N351,14,FALSE)</f>
        <v>5206.1242915206176</v>
      </c>
    </row>
    <row r="231" spans="1:4" ht="54" thickTop="1" thickBot="1">
      <c r="A231" s="137" t="s">
        <v>1663</v>
      </c>
      <c r="B231" s="138" t="s">
        <v>1767</v>
      </c>
      <c r="C231" s="133" t="s">
        <v>377</v>
      </c>
      <c r="D231" s="179">
        <f>VLOOKUP('640.2'!A90,'640.2'!A90:N352,14,FALSE)</f>
        <v>4523.2549444973483</v>
      </c>
    </row>
    <row r="232" spans="1:4" ht="54" thickTop="1" thickBot="1">
      <c r="A232" s="137" t="s">
        <v>1120</v>
      </c>
      <c r="B232" s="138" t="s">
        <v>1768</v>
      </c>
      <c r="C232" s="133" t="s">
        <v>1664</v>
      </c>
      <c r="D232" s="179">
        <f>VLOOKUP('641.1'!A90,'641.1'!A90:N353,14,FALSE)</f>
        <v>1565.6590581671348</v>
      </c>
    </row>
    <row r="233" spans="1:4" ht="54" thickTop="1" thickBot="1">
      <c r="A233" s="137" t="s">
        <v>1121</v>
      </c>
      <c r="B233" s="138" t="s">
        <v>1768</v>
      </c>
      <c r="C233" s="133" t="s">
        <v>377</v>
      </c>
      <c r="D233" s="179">
        <f>VLOOKUP('641.2'!A90,'641.2'!A90:N354,14,FALSE)</f>
        <v>32697.532464828862</v>
      </c>
    </row>
    <row r="234" spans="1:4" ht="54" thickTop="1" thickBot="1">
      <c r="A234" s="137" t="s">
        <v>1122</v>
      </c>
      <c r="B234" s="138" t="s">
        <v>1769</v>
      </c>
      <c r="C234" s="133" t="s">
        <v>1845</v>
      </c>
      <c r="D234" s="179">
        <f>VLOOKUP('642.1'!A90,'642.1'!A90:N355,14,FALSE)</f>
        <v>477423.72691294481</v>
      </c>
    </row>
    <row r="235" spans="1:4" ht="54" thickTop="1" thickBot="1">
      <c r="A235" s="137" t="s">
        <v>1123</v>
      </c>
      <c r="B235" s="138" t="s">
        <v>1770</v>
      </c>
      <c r="C235" s="133" t="s">
        <v>144</v>
      </c>
      <c r="D235" s="179">
        <f>VLOOKUP('642.2'!A90,'642.2'!A90:N356,14,FALSE)</f>
        <v>49716.484726110546</v>
      </c>
    </row>
    <row r="236" spans="1:4" ht="54" thickTop="1" thickBot="1">
      <c r="A236" s="137" t="s">
        <v>1124</v>
      </c>
      <c r="B236" s="138" t="s">
        <v>1771</v>
      </c>
      <c r="C236" s="133" t="s">
        <v>377</v>
      </c>
      <c r="D236" s="179">
        <f>VLOOKUP('650.1'!A95,'650.1'!A95:N358,14,FALSE)</f>
        <v>8564.5006753988655</v>
      </c>
    </row>
    <row r="237" spans="1:4" ht="54" thickTop="1" thickBot="1">
      <c r="A237" s="137" t="s">
        <v>1125</v>
      </c>
      <c r="B237" s="138" t="s">
        <v>2127</v>
      </c>
      <c r="C237" s="133" t="s">
        <v>377</v>
      </c>
      <c r="D237" s="179">
        <f>VLOOKUP('650.2'!A93,'650.2'!A93:N359,14,FALSE)</f>
        <v>8391.9361792256459</v>
      </c>
    </row>
    <row r="238" spans="1:4" ht="54" thickTop="1" thickBot="1">
      <c r="A238" s="137" t="s">
        <v>1126</v>
      </c>
      <c r="B238" s="138" t="s">
        <v>1772</v>
      </c>
      <c r="C238" s="133" t="s">
        <v>377</v>
      </c>
      <c r="D238" s="200">
        <f>VLOOKUP('650.3'!A90,'650.3'!A90:N360,14,FALSE)</f>
        <v>0.58938232664148327</v>
      </c>
    </row>
    <row r="239" spans="1:4" ht="54" thickTop="1" thickBot="1">
      <c r="A239" s="137" t="s">
        <v>1127</v>
      </c>
      <c r="B239" s="138" t="s">
        <v>2131</v>
      </c>
      <c r="C239" s="133" t="s">
        <v>377</v>
      </c>
      <c r="D239" s="179">
        <f>VLOOKUP('650.4'!A93,'650.4'!A93:N361,14,FALSE)</f>
        <v>3956.6240978006294</v>
      </c>
    </row>
    <row r="240" spans="1:4" ht="57.75" thickTop="1" thickBot="1">
      <c r="A240" s="137" t="s">
        <v>1128</v>
      </c>
      <c r="B240" s="138" t="s">
        <v>1773</v>
      </c>
      <c r="C240" s="133" t="s">
        <v>233</v>
      </c>
      <c r="D240" s="179">
        <f>VLOOKUP('660.1'!A87,'660.1'!A87:N362,14,FALSE)</f>
        <v>305607.42737031996</v>
      </c>
    </row>
    <row r="241" spans="1:4" ht="76.5" thickTop="1" thickBot="1">
      <c r="A241" s="137" t="s">
        <v>1129</v>
      </c>
      <c r="B241" s="138" t="s">
        <v>1880</v>
      </c>
      <c r="C241" s="133" t="s">
        <v>144</v>
      </c>
      <c r="D241" s="179">
        <f>VLOOKUP('660.2'!A87,'660.2'!A87:N363,14,FALSE)</f>
        <v>350236.33527261298</v>
      </c>
    </row>
    <row r="242" spans="1:4" ht="54" thickTop="1" thickBot="1">
      <c r="A242" s="137" t="s">
        <v>1677</v>
      </c>
      <c r="B242" s="138" t="s">
        <v>1774</v>
      </c>
      <c r="C242" s="133" t="s">
        <v>144</v>
      </c>
      <c r="D242" s="179">
        <f>VLOOKUP('661.1'!A87,'661.1'!A87:N364,14,FALSE)</f>
        <v>572315.92276042746</v>
      </c>
    </row>
    <row r="243" spans="1:4" ht="54" thickTop="1" thickBot="1">
      <c r="A243" s="137" t="s">
        <v>1130</v>
      </c>
      <c r="B243" s="138" t="s">
        <v>1775</v>
      </c>
      <c r="C243" s="133" t="s">
        <v>144</v>
      </c>
      <c r="D243" s="179">
        <f>VLOOKUP('662.1'!A87,'662.1'!A87:N365,14,FALSE)</f>
        <v>322973.84595618723</v>
      </c>
    </row>
    <row r="244" spans="1:4" ht="54" thickTop="1" thickBot="1">
      <c r="A244" s="137" t="s">
        <v>1131</v>
      </c>
      <c r="B244" s="138" t="s">
        <v>1776</v>
      </c>
      <c r="C244" s="133" t="s">
        <v>144</v>
      </c>
      <c r="D244" s="179">
        <f>VLOOKUP('662.2'!A87,'662.2'!A87:N366,14,FALSE)</f>
        <v>316867.47496517235</v>
      </c>
    </row>
    <row r="245" spans="1:4" ht="54" thickTop="1" thickBot="1">
      <c r="A245" s="137" t="s">
        <v>1678</v>
      </c>
      <c r="B245" s="138" t="s">
        <v>1777</v>
      </c>
      <c r="C245" s="133" t="s">
        <v>144</v>
      </c>
      <c r="D245" s="179">
        <f>VLOOKUP('663.1'!A87,'663.1'!A87:N367,14,FALSE)</f>
        <v>21869.518529376764</v>
      </c>
    </row>
    <row r="246" spans="1:4" ht="54" thickTop="1" thickBot="1">
      <c r="A246" s="137" t="s">
        <v>1132</v>
      </c>
      <c r="B246" s="138" t="s">
        <v>1778</v>
      </c>
      <c r="C246" s="133" t="s">
        <v>387</v>
      </c>
      <c r="D246" s="179">
        <f>VLOOKUP('670.1'!A87,'670.1'!A87:N368,14,FALSE)</f>
        <v>277928.33327836066</v>
      </c>
    </row>
    <row r="247" spans="1:4" ht="54" thickTop="1" thickBot="1">
      <c r="A247" s="137" t="s">
        <v>1133</v>
      </c>
      <c r="B247" s="138" t="s">
        <v>1779</v>
      </c>
      <c r="C247" s="133" t="s">
        <v>387</v>
      </c>
      <c r="D247" s="179">
        <f>VLOOKUP('670.2'!A87,'670.2'!A87:N369,14,FALSE)</f>
        <v>247408.09616510291</v>
      </c>
    </row>
    <row r="248" spans="1:4" ht="54" thickTop="1" thickBot="1">
      <c r="A248" s="137" t="s">
        <v>1680</v>
      </c>
      <c r="B248" s="138" t="s">
        <v>1780</v>
      </c>
      <c r="C248" s="133" t="s">
        <v>387</v>
      </c>
      <c r="D248" s="179">
        <f>VLOOKUP('670.3'!A87,'670.3'!A87:N370,14,FALSE)</f>
        <v>263775.62958835164</v>
      </c>
    </row>
    <row r="249" spans="1:4" ht="54" thickTop="1" thickBot="1">
      <c r="A249" s="137" t="s">
        <v>1681</v>
      </c>
      <c r="B249" s="138" t="s">
        <v>1781</v>
      </c>
      <c r="C249" s="133" t="s">
        <v>387</v>
      </c>
      <c r="D249" s="179">
        <f>VLOOKUP('670.4'!A87,'670.4'!A87:N371,14,FALSE)</f>
        <v>264836.64471028576</v>
      </c>
    </row>
    <row r="250" spans="1:4" ht="54" thickTop="1" thickBot="1">
      <c r="A250" s="137" t="s">
        <v>1682</v>
      </c>
      <c r="B250" s="138" t="s">
        <v>1782</v>
      </c>
      <c r="C250" s="133" t="s">
        <v>387</v>
      </c>
      <c r="D250" s="179">
        <f>VLOOKUP('670.5'!A89,'670.5'!A89:N372,14,FALSE)</f>
        <v>326479.68338293838</v>
      </c>
    </row>
    <row r="251" spans="1:4" ht="54" thickTop="1" thickBot="1">
      <c r="A251" s="137" t="s">
        <v>1134</v>
      </c>
      <c r="B251" s="138" t="s">
        <v>1783</v>
      </c>
      <c r="C251" s="133" t="s">
        <v>387</v>
      </c>
      <c r="D251" s="179">
        <f>VLOOKUP('671.1'!A89,'671.1'!A89:N373,14,FALSE)</f>
        <v>459641.98883392254</v>
      </c>
    </row>
    <row r="252" spans="1:4" ht="54" thickTop="1" thickBot="1">
      <c r="A252" s="137" t="s">
        <v>1135</v>
      </c>
      <c r="B252" s="138" t="s">
        <v>1784</v>
      </c>
      <c r="C252" s="133" t="s">
        <v>144</v>
      </c>
      <c r="D252" s="179">
        <f>VLOOKUP('671.2'!A89,'671.2'!A89:N374,14,FALSE)</f>
        <v>73013.176459366252</v>
      </c>
    </row>
    <row r="253" spans="1:4" ht="54" thickTop="1" thickBot="1">
      <c r="A253" s="137" t="s">
        <v>1683</v>
      </c>
      <c r="B253" s="138" t="s">
        <v>1785</v>
      </c>
      <c r="C253" s="133" t="s">
        <v>387</v>
      </c>
      <c r="D253" s="179">
        <f>VLOOKUP('671.3'!A87,'671.3'!A87:N375,14,FALSE)</f>
        <v>497158.39372506656</v>
      </c>
    </row>
    <row r="254" spans="1:4" ht="54" thickTop="1" thickBot="1">
      <c r="A254" s="137" t="s">
        <v>1684</v>
      </c>
      <c r="B254" s="138" t="s">
        <v>1786</v>
      </c>
      <c r="C254" s="133" t="s">
        <v>144</v>
      </c>
      <c r="D254" s="179">
        <f>VLOOKUP('671.4'!A87,'671.4'!A87:N376,14,FALSE)</f>
        <v>76095.908015258261</v>
      </c>
    </row>
    <row r="255" spans="1:4" ht="54" thickTop="1" thickBot="1">
      <c r="A255" s="137" t="s">
        <v>1136</v>
      </c>
      <c r="B255" s="138" t="s">
        <v>1787</v>
      </c>
      <c r="C255" s="133" t="s">
        <v>144</v>
      </c>
      <c r="D255" s="179">
        <f>VLOOKUP('672.1'!A87,'672.1'!A87:N377,14,FALSE)</f>
        <v>34693.040766852253</v>
      </c>
    </row>
    <row r="256" spans="1:4" ht="54" thickTop="1" thickBot="1">
      <c r="A256" s="137" t="s">
        <v>1685</v>
      </c>
      <c r="B256" s="138" t="s">
        <v>1788</v>
      </c>
      <c r="C256" s="133" t="s">
        <v>144</v>
      </c>
      <c r="D256" s="179">
        <f>VLOOKUP('672.2'!A87,'672.2'!A87:N378,14,FALSE)</f>
        <v>71424.215114400518</v>
      </c>
    </row>
    <row r="257" spans="1:4" ht="54" thickTop="1" thickBot="1">
      <c r="A257" s="137" t="s">
        <v>1686</v>
      </c>
      <c r="B257" s="138" t="s">
        <v>1789</v>
      </c>
      <c r="C257" s="133" t="s">
        <v>144</v>
      </c>
      <c r="D257" s="179">
        <f>VLOOKUP('672.3'!A87,'672.3'!A87:N379,14,FALSE)</f>
        <v>36500.172497737803</v>
      </c>
    </row>
    <row r="258" spans="1:4" ht="54" thickTop="1" thickBot="1">
      <c r="A258" s="137" t="s">
        <v>1687</v>
      </c>
      <c r="B258" s="138" t="s">
        <v>1790</v>
      </c>
      <c r="C258" s="133" t="s">
        <v>144</v>
      </c>
      <c r="D258" s="179">
        <f>VLOOKUP('672.4'!A87,'672.3'!A87:N380,14,FALSE)</f>
        <v>36500.172497737803</v>
      </c>
    </row>
    <row r="259" spans="1:4" ht="54" thickTop="1" thickBot="1">
      <c r="A259" s="137" t="s">
        <v>1732</v>
      </c>
      <c r="B259" s="138" t="s">
        <v>1791</v>
      </c>
      <c r="C259" s="133" t="s">
        <v>233</v>
      </c>
      <c r="D259" s="179">
        <f>VLOOKUP('673.1.1'!A87,'673.1.1'!A87:N381,14,FALSE)</f>
        <v>8747.1825969215715</v>
      </c>
    </row>
    <row r="260" spans="1:4" ht="54" thickTop="1" thickBot="1">
      <c r="A260" s="137" t="s">
        <v>1733</v>
      </c>
      <c r="B260" s="138" t="s">
        <v>2046</v>
      </c>
      <c r="C260" s="133" t="s">
        <v>233</v>
      </c>
      <c r="D260" s="179">
        <f>VLOOKUP('673.1.2'!A87,'673.1.2'!A87:N382,14,FALSE)</f>
        <v>11188.918863277624</v>
      </c>
    </row>
    <row r="261" spans="1:4" ht="54" thickTop="1" thickBot="1">
      <c r="A261" s="137" t="s">
        <v>1137</v>
      </c>
      <c r="B261" s="138" t="s">
        <v>1792</v>
      </c>
      <c r="C261" s="133" t="s">
        <v>387</v>
      </c>
      <c r="D261" s="179">
        <f>VLOOKUP('673.2'!A87,'673.2'!A87:N383,14,FALSE)</f>
        <v>84480.434138834782</v>
      </c>
    </row>
    <row r="262" spans="1:4" ht="54" thickTop="1" thickBot="1">
      <c r="A262" s="137" t="s">
        <v>1138</v>
      </c>
      <c r="B262" s="138" t="s">
        <v>1793</v>
      </c>
      <c r="C262" s="133" t="s">
        <v>387</v>
      </c>
      <c r="D262" s="179">
        <f>VLOOKUP('673.3'!A89,'673.3'!A89:N384,14,FALSE)</f>
        <v>74274.403358564348</v>
      </c>
    </row>
    <row r="263" spans="1:4" ht="54" thickTop="1" thickBot="1">
      <c r="A263" s="137" t="s">
        <v>1139</v>
      </c>
      <c r="B263" s="138" t="s">
        <v>1996</v>
      </c>
      <c r="C263" s="133" t="s">
        <v>144</v>
      </c>
      <c r="D263" s="179">
        <f>VLOOKUP('674.1'!A89,'674.1'!A89:N385,14,FALSE)</f>
        <v>85160.145155391976</v>
      </c>
    </row>
    <row r="264" spans="1:4" ht="54" thickTop="1" thickBot="1">
      <c r="A264" s="137" t="s">
        <v>1140</v>
      </c>
      <c r="B264" s="138" t="s">
        <v>1794</v>
      </c>
      <c r="C264" s="133" t="s">
        <v>144</v>
      </c>
      <c r="D264" s="179">
        <f>VLOOKUP('674.2'!A89,'674.2'!A89:N386,14,FALSE)</f>
        <v>166998.86349213278</v>
      </c>
    </row>
    <row r="265" spans="1:4" ht="54" thickTop="1" thickBot="1">
      <c r="A265" s="137" t="s">
        <v>1141</v>
      </c>
      <c r="B265" s="138" t="s">
        <v>1795</v>
      </c>
      <c r="C265" s="133" t="s">
        <v>233</v>
      </c>
      <c r="D265" s="179">
        <f>VLOOKUP('680.1'!A87,'680.1'!A87:N387,14,FALSE)</f>
        <v>134688.66840006324</v>
      </c>
    </row>
    <row r="266" spans="1:4" ht="54" thickTop="1" thickBot="1">
      <c r="A266" s="137" t="s">
        <v>1142</v>
      </c>
      <c r="B266" s="138" t="s">
        <v>1796</v>
      </c>
      <c r="C266" s="133" t="s">
        <v>144</v>
      </c>
      <c r="D266" s="179">
        <f>VLOOKUP('680.2'!A87,'680.2'!A87:N388,14,FALSE)</f>
        <v>8100.9380349003841</v>
      </c>
    </row>
    <row r="267" spans="1:4" ht="54" thickTop="1" thickBot="1">
      <c r="A267" s="137" t="s">
        <v>1143</v>
      </c>
      <c r="B267" s="138" t="s">
        <v>1797</v>
      </c>
      <c r="C267" s="133" t="s">
        <v>387</v>
      </c>
      <c r="D267" s="179">
        <f>VLOOKUP('680.3'!A89,'680.3'!A89:N389,14,FALSE)</f>
        <v>63449.180780593204</v>
      </c>
    </row>
    <row r="268" spans="1:4" ht="54" thickTop="1" thickBot="1">
      <c r="A268" s="137" t="s">
        <v>1144</v>
      </c>
      <c r="B268" s="138" t="s">
        <v>1798</v>
      </c>
      <c r="C268" s="133" t="s">
        <v>387</v>
      </c>
      <c r="D268" s="179">
        <f>VLOOKUP('681.1'!A89,'681.1'!A89:N390,14,FALSE)</f>
        <v>180991.77678170652</v>
      </c>
    </row>
    <row r="269" spans="1:4" ht="54" thickTop="1" thickBot="1">
      <c r="A269" s="137" t="s">
        <v>1692</v>
      </c>
      <c r="B269" s="138" t="s">
        <v>1799</v>
      </c>
      <c r="C269" s="133" t="s">
        <v>387</v>
      </c>
      <c r="D269" s="179">
        <f>VLOOKUP('681.2'!A89,'681.2'!A89:N391,14,FALSE)</f>
        <v>150471.53966844874</v>
      </c>
    </row>
    <row r="270" spans="1:4" ht="54" thickTop="1" thickBot="1">
      <c r="A270" s="137" t="s">
        <v>1693</v>
      </c>
      <c r="B270" s="138" t="s">
        <v>1800</v>
      </c>
      <c r="C270" s="133" t="s">
        <v>387</v>
      </c>
      <c r="D270" s="179">
        <f>VLOOKUP('681.3'!A89,'681.3'!A89:N392,14,FALSE)</f>
        <v>166839.07309169747</v>
      </c>
    </row>
    <row r="271" spans="1:4" ht="54" thickTop="1" thickBot="1">
      <c r="A271" s="137" t="s">
        <v>1694</v>
      </c>
      <c r="B271" s="138" t="s">
        <v>1801</v>
      </c>
      <c r="C271" s="133" t="s">
        <v>387</v>
      </c>
      <c r="D271" s="179">
        <f>VLOOKUP('681.4'!A89,'681.4'!A89:N393,14,FALSE)</f>
        <v>167900.08821363159</v>
      </c>
    </row>
    <row r="272" spans="1:4" ht="54" thickTop="1" thickBot="1">
      <c r="A272" s="137" t="s">
        <v>1145</v>
      </c>
      <c r="B272" s="138" t="s">
        <v>1802</v>
      </c>
      <c r="C272" s="133" t="s">
        <v>387</v>
      </c>
      <c r="D272" s="179">
        <f>VLOOKUP('682.1'!A89,'682.1'!A89:N394,14,FALSE)</f>
        <v>346215.14586484025</v>
      </c>
    </row>
    <row r="273" spans="1:4" ht="54" thickTop="1" thickBot="1">
      <c r="A273" s="137" t="s">
        <v>1695</v>
      </c>
      <c r="B273" s="138" t="s">
        <v>1803</v>
      </c>
      <c r="C273" s="133" t="s">
        <v>387</v>
      </c>
      <c r="D273" s="179">
        <f>VLOOKUP('682.2'!A89,'682.2'!A89:N395,14,FALSE)</f>
        <v>346215.14586484025</v>
      </c>
    </row>
    <row r="274" spans="1:4" ht="54" thickTop="1" thickBot="1">
      <c r="A274" s="137" t="s">
        <v>1697</v>
      </c>
      <c r="B274" s="138" t="s">
        <v>1804</v>
      </c>
      <c r="C274" s="133" t="s">
        <v>387</v>
      </c>
      <c r="D274" s="179">
        <f>VLOOKUP('682.3'!A89,'682.3'!A89:N396,14,FALSE)</f>
        <v>346215.14586484025</v>
      </c>
    </row>
    <row r="275" spans="1:4" ht="54" thickTop="1" thickBot="1">
      <c r="A275" s="137" t="s">
        <v>1699</v>
      </c>
      <c r="B275" s="138" t="s">
        <v>1997</v>
      </c>
      <c r="C275" s="133" t="s">
        <v>387</v>
      </c>
      <c r="D275" s="179">
        <f>VLOOKUP('682.4'!A89,'682.4'!A89:N397,14,FALSE)</f>
        <v>346215.14586484025</v>
      </c>
    </row>
    <row r="276" spans="1:4" ht="54" thickTop="1" thickBot="1">
      <c r="A276" s="137" t="s">
        <v>1701</v>
      </c>
      <c r="B276" s="138" t="s">
        <v>1805</v>
      </c>
      <c r="C276" s="133" t="s">
        <v>233</v>
      </c>
      <c r="D276" s="179">
        <f>VLOOKUP('683.1'!A89,'683.1'!A89:N398,14,FALSE)</f>
        <v>14596.916590984843</v>
      </c>
    </row>
    <row r="277" spans="1:4" ht="54" thickTop="1" thickBot="1">
      <c r="A277" s="137" t="s">
        <v>1703</v>
      </c>
      <c r="B277" s="138" t="s">
        <v>1806</v>
      </c>
      <c r="C277" s="133" t="s">
        <v>233</v>
      </c>
      <c r="D277" s="179">
        <f>VLOOKUP('683.2'!A89,'683.2'!A89:N399,14,FALSE)</f>
        <v>27200.311909060034</v>
      </c>
    </row>
    <row r="278" spans="1:4" ht="54" thickTop="1" thickBot="1">
      <c r="A278" s="137" t="s">
        <v>1705</v>
      </c>
      <c r="B278" s="138" t="s">
        <v>1807</v>
      </c>
      <c r="C278" s="133" t="s">
        <v>233</v>
      </c>
      <c r="D278" s="179">
        <f>VLOOKUP('683.3'!A89,'683.3'!A89:N400,14,FALSE)</f>
        <v>14596.916590984843</v>
      </c>
    </row>
    <row r="279" spans="1:4" ht="54" thickTop="1" thickBot="1">
      <c r="A279" s="137" t="s">
        <v>1706</v>
      </c>
      <c r="B279" s="138" t="s">
        <v>1808</v>
      </c>
      <c r="C279" s="133" t="s">
        <v>233</v>
      </c>
      <c r="D279" s="179">
        <f>VLOOKUP('683.4'!A89,'683.4'!A89:N401,14,FALSE)</f>
        <v>27200.311909060034</v>
      </c>
    </row>
    <row r="280" spans="1:4" ht="54" thickTop="1" thickBot="1">
      <c r="A280" s="137" t="s">
        <v>1707</v>
      </c>
      <c r="B280" s="138" t="s">
        <v>1809</v>
      </c>
      <c r="C280" s="133" t="s">
        <v>233</v>
      </c>
      <c r="D280" s="179">
        <f>VLOOKUP('683.5'!A87,'683.5'!A87:N402,14,FALSE)</f>
        <v>73493.947835879779</v>
      </c>
    </row>
    <row r="281" spans="1:4" ht="54" thickTop="1" thickBot="1">
      <c r="A281" s="137" t="s">
        <v>2047</v>
      </c>
      <c r="B281" s="138" t="s">
        <v>1810</v>
      </c>
      <c r="C281" s="133" t="s">
        <v>233</v>
      </c>
      <c r="D281" s="179">
        <f>VLOOKUP('690.1.1'!A89,'690.1.1'!A89:N403,14,FALSE)</f>
        <v>14835.715158805797</v>
      </c>
    </row>
    <row r="282" spans="1:4" ht="54" thickTop="1" thickBot="1">
      <c r="A282" s="137" t="s">
        <v>1710</v>
      </c>
      <c r="B282" s="138" t="s">
        <v>1811</v>
      </c>
      <c r="C282" s="133" t="s">
        <v>233</v>
      </c>
      <c r="D282" s="179">
        <f>VLOOKUP('690.1.2'!A89,'690.1.2'!A89:N404,14,FALSE)</f>
        <v>20285.481202856638</v>
      </c>
    </row>
    <row r="283" spans="1:4" ht="54" thickTop="1" thickBot="1">
      <c r="A283" s="137" t="s">
        <v>1146</v>
      </c>
      <c r="B283" s="138" t="s">
        <v>1812</v>
      </c>
      <c r="C283" s="133" t="s">
        <v>144</v>
      </c>
      <c r="D283" s="179">
        <f>VLOOKUP('700.1'!A89,'700.1'!A89:N405,14,FALSE)</f>
        <v>1882.8084039240357</v>
      </c>
    </row>
    <row r="284" spans="1:4" ht="54" thickTop="1" thickBot="1">
      <c r="A284" s="137" t="s">
        <v>1147</v>
      </c>
      <c r="B284" s="138" t="s">
        <v>1813</v>
      </c>
      <c r="C284" s="133" t="s">
        <v>144</v>
      </c>
      <c r="D284" s="179">
        <f>VLOOKUP('700.2'!A89,'700.2'!A89:N406,14,FALSE)</f>
        <v>3315.7956257724118</v>
      </c>
    </row>
    <row r="285" spans="1:4" ht="54" thickTop="1" thickBot="1">
      <c r="A285" s="137" t="s">
        <v>1148</v>
      </c>
      <c r="B285" s="138" t="s">
        <v>1814</v>
      </c>
      <c r="C285" s="133" t="s">
        <v>233</v>
      </c>
      <c r="D285" s="179">
        <f>VLOOKUP('700.3'!A89,'700.3'!A89:N407,14,FALSE)</f>
        <v>47477.986074097535</v>
      </c>
    </row>
    <row r="286" spans="1:4" ht="54" thickTop="1" thickBot="1">
      <c r="A286" s="137" t="s">
        <v>1149</v>
      </c>
      <c r="B286" s="138" t="s">
        <v>1815</v>
      </c>
      <c r="C286" s="133" t="s">
        <v>233</v>
      </c>
      <c r="D286" s="179">
        <f>VLOOKUP('700.4'!A89,'700.4'!A89:N408,14,FALSE)</f>
        <v>97751.71098567947</v>
      </c>
    </row>
    <row r="287" spans="1:4" ht="54" thickTop="1" thickBot="1">
      <c r="A287" s="137" t="s">
        <v>1150</v>
      </c>
      <c r="B287" s="138" t="s">
        <v>1816</v>
      </c>
      <c r="C287" s="133" t="s">
        <v>1845</v>
      </c>
      <c r="D287" s="179">
        <f>VLOOKUP('701.1'!A89,'701.1'!A89:N409,14,FALSE)</f>
        <v>8354.862125664813</v>
      </c>
    </row>
    <row r="288" spans="1:4" ht="54" thickTop="1" thickBot="1">
      <c r="A288" s="137" t="s">
        <v>1713</v>
      </c>
      <c r="B288" s="138" t="s">
        <v>1817</v>
      </c>
      <c r="C288" s="133" t="s">
        <v>1845</v>
      </c>
      <c r="D288" s="179">
        <f>VLOOKUP('710.1'!A89,'710.1'!A89:N410,14,FALSE)</f>
        <v>783274.46979975235</v>
      </c>
    </row>
    <row r="289" spans="1:4" ht="54" thickTop="1" thickBot="1">
      <c r="A289" s="137" t="s">
        <v>1151</v>
      </c>
      <c r="B289" s="138" t="s">
        <v>1818</v>
      </c>
      <c r="C289" s="133" t="s">
        <v>233</v>
      </c>
      <c r="D289" s="179">
        <f>VLOOKUP('710.2'!A89,'710.2'!A89:N411,14,FALSE)</f>
        <v>688144.59531550296</v>
      </c>
    </row>
    <row r="290" spans="1:4" ht="54" thickTop="1" thickBot="1">
      <c r="A290" s="137" t="s">
        <v>1152</v>
      </c>
      <c r="B290" s="138" t="s">
        <v>1819</v>
      </c>
      <c r="C290" s="133" t="s">
        <v>1845</v>
      </c>
      <c r="D290" s="179">
        <f>VLOOKUP('720.1'!A89,'720.1'!A89:N412,14,FALSE)</f>
        <v>149508.76301036793</v>
      </c>
    </row>
    <row r="291" spans="1:4" ht="54" thickTop="1" thickBot="1">
      <c r="A291" s="137" t="s">
        <v>1153</v>
      </c>
      <c r="B291" s="138" t="s">
        <v>1820</v>
      </c>
      <c r="C291" s="133" t="s">
        <v>144</v>
      </c>
      <c r="D291" s="179">
        <f>VLOOKUP('730.1'!A89,'730.1'!A89:N413,14,FALSE)</f>
        <v>145732.18923506307</v>
      </c>
    </row>
    <row r="292" spans="1:4" ht="54" thickTop="1" thickBot="1">
      <c r="A292" s="137" t="s">
        <v>1154</v>
      </c>
      <c r="B292" s="138" t="s">
        <v>1821</v>
      </c>
      <c r="C292" s="133" t="s">
        <v>1845</v>
      </c>
      <c r="D292" s="179">
        <f>VLOOKUP('730.2'!A89,'730.2'!A89:N414,14,FALSE)</f>
        <v>79189.61720865703</v>
      </c>
    </row>
    <row r="293" spans="1:4" ht="54" thickTop="1" thickBot="1">
      <c r="A293" s="137" t="s">
        <v>1155</v>
      </c>
      <c r="B293" s="138" t="s">
        <v>1822</v>
      </c>
      <c r="C293" s="133" t="s">
        <v>1845</v>
      </c>
      <c r="D293" s="179">
        <f>VLOOKUP('730.3'!A89,'730.3'!A89:N415,14,FALSE)</f>
        <v>65816.396568211552</v>
      </c>
    </row>
    <row r="294" spans="1:4" ht="54" thickTop="1" thickBot="1">
      <c r="A294" s="137" t="s">
        <v>1714</v>
      </c>
      <c r="B294" s="138" t="s">
        <v>1823</v>
      </c>
      <c r="C294" s="133" t="s">
        <v>1845</v>
      </c>
      <c r="D294" s="179">
        <f>VLOOKUP('730.4'!A89,'730.4'!A89:N416,14,FALSE)</f>
        <v>47265.827384818171</v>
      </c>
    </row>
    <row r="295" spans="1:4" ht="54" thickTop="1" thickBot="1">
      <c r="A295" s="137" t="s">
        <v>1156</v>
      </c>
      <c r="B295" s="138" t="s">
        <v>1824</v>
      </c>
      <c r="C295" s="133" t="s">
        <v>144</v>
      </c>
      <c r="D295" s="179">
        <f>VLOOKUP('731.1'!A89,'731.1'!A89:N417,14,FALSE)</f>
        <v>143440.07006405329</v>
      </c>
    </row>
    <row r="296" spans="1:4" ht="54" thickTop="1" thickBot="1">
      <c r="A296" s="137" t="s">
        <v>1157</v>
      </c>
      <c r="B296" s="138" t="s">
        <v>1825</v>
      </c>
      <c r="C296" s="133" t="s">
        <v>1995</v>
      </c>
      <c r="D296" s="179">
        <f>VLOOKUP('740.1'!A89,'740.1'!A89:N418,14,FALSE)</f>
        <v>9069.6253460880489</v>
      </c>
    </row>
    <row r="297" spans="1:4" ht="54" thickTop="1" thickBot="1">
      <c r="A297" s="137" t="s">
        <v>1717</v>
      </c>
      <c r="B297" s="138" t="s">
        <v>1826</v>
      </c>
      <c r="C297" s="133" t="s">
        <v>1845</v>
      </c>
      <c r="D297" s="179">
        <f>VLOOKUP('741.1'!A89,'741.1'!A89:N419,14,FALSE)</f>
        <v>59291.163550755322</v>
      </c>
    </row>
    <row r="298" spans="1:4" ht="54" thickTop="1" thickBot="1">
      <c r="A298" s="137" t="s">
        <v>1158</v>
      </c>
      <c r="B298" s="138" t="s">
        <v>1827</v>
      </c>
      <c r="C298" s="133" t="s">
        <v>144</v>
      </c>
      <c r="D298" s="179">
        <f>VLOOKUP('800.1'!A89,'800.1'!A89:N420,14,FALSE)</f>
        <v>9191.4919127840112</v>
      </c>
    </row>
    <row r="299" spans="1:4" ht="54" thickTop="1" thickBot="1">
      <c r="A299" s="137" t="s">
        <v>1159</v>
      </c>
      <c r="B299" s="138" t="s">
        <v>1828</v>
      </c>
      <c r="C299" s="133" t="s">
        <v>144</v>
      </c>
      <c r="D299" s="179">
        <f>VLOOKUP('800.2'!A89,'800.2'!A89:N421,14,FALSE)</f>
        <v>18272.323150707678</v>
      </c>
    </row>
    <row r="300" spans="1:4" ht="54" thickTop="1" thickBot="1">
      <c r="A300" s="137" t="s">
        <v>1160</v>
      </c>
      <c r="B300" s="138" t="s">
        <v>1829</v>
      </c>
      <c r="C300" s="133" t="s">
        <v>144</v>
      </c>
      <c r="D300" s="179">
        <f>VLOOKUP('800.3'!A89,'800.3'!A89:N422,14,FALSE)</f>
        <v>34641.336122214161</v>
      </c>
    </row>
    <row r="301" spans="1:4" ht="54" thickTop="1" thickBot="1">
      <c r="A301" s="137" t="s">
        <v>1161</v>
      </c>
      <c r="B301" s="138" t="s">
        <v>1830</v>
      </c>
      <c r="C301" s="133" t="s">
        <v>144</v>
      </c>
      <c r="D301" s="179">
        <f>VLOOKUP('800.4'!A89,'800.4'!A89:N423,14,FALSE)</f>
        <v>43335.561802725606</v>
      </c>
    </row>
    <row r="302" spans="1:4" ht="54" thickTop="1" thickBot="1">
      <c r="A302" s="137" t="s">
        <v>1718</v>
      </c>
      <c r="B302" s="138" t="s">
        <v>1831</v>
      </c>
      <c r="C302" s="133" t="s">
        <v>1845</v>
      </c>
      <c r="D302" s="179">
        <f>VLOOKUP('802.1'!A89,'802.1'!A89:N424,14,FALSE)</f>
        <v>269330.3955738346</v>
      </c>
    </row>
    <row r="303" spans="1:4" ht="54" thickTop="1" thickBot="1">
      <c r="A303" s="137" t="s">
        <v>1719</v>
      </c>
      <c r="B303" s="138" t="s">
        <v>1881</v>
      </c>
      <c r="C303" s="133" t="s">
        <v>1845</v>
      </c>
      <c r="D303" s="179">
        <f>VLOOKUP('802.2'!A89,'802.2'!A89:N425,14,FALSE)</f>
        <v>65371.716178569564</v>
      </c>
    </row>
    <row r="304" spans="1:4" ht="54" thickTop="1" thickBot="1">
      <c r="A304" s="137" t="s">
        <v>1720</v>
      </c>
      <c r="B304" s="138" t="s">
        <v>1832</v>
      </c>
      <c r="C304" s="133" t="s">
        <v>1845</v>
      </c>
      <c r="D304" s="179">
        <f>VLOOKUP('802.3'!A89,'802.3'!A89:N426,14,FALSE)</f>
        <v>39680.232357388333</v>
      </c>
    </row>
    <row r="305" spans="1:4" ht="54" thickTop="1" thickBot="1">
      <c r="A305" s="137" t="s">
        <v>1721</v>
      </c>
      <c r="B305" s="138" t="s">
        <v>1833</v>
      </c>
      <c r="C305" s="133" t="s">
        <v>1845</v>
      </c>
      <c r="D305" s="179">
        <f>VLOOKUP('802.4'!A89,'802.4'!A89:N427,14,FALSE)</f>
        <v>32985.490186481256</v>
      </c>
    </row>
    <row r="306" spans="1:4" ht="54" thickTop="1" thickBot="1">
      <c r="A306" s="137" t="s">
        <v>1722</v>
      </c>
      <c r="B306" s="138" t="s">
        <v>1834</v>
      </c>
      <c r="C306" s="133" t="s">
        <v>1845</v>
      </c>
      <c r="D306" s="179">
        <f>VLOOKUP('802.5'!A89,'802.5'!A89:N428,14,FALSE)</f>
        <v>216548.92121712418</v>
      </c>
    </row>
    <row r="307" spans="1:4" ht="54" thickTop="1" thickBot="1">
      <c r="A307" s="137" t="s">
        <v>1723</v>
      </c>
      <c r="B307" s="138" t="s">
        <v>1835</v>
      </c>
      <c r="C307" s="133" t="s">
        <v>1845</v>
      </c>
      <c r="D307" s="179">
        <f>VLOOKUP('802.6'!A89,'802.6'!A89:N429,14,FALSE)</f>
        <v>212217.20628813561</v>
      </c>
    </row>
    <row r="308" spans="1:4" ht="54" thickTop="1" thickBot="1">
      <c r="A308" s="137" t="s">
        <v>1724</v>
      </c>
      <c r="B308" s="138" t="s">
        <v>1836</v>
      </c>
      <c r="C308" s="133" t="s">
        <v>1845</v>
      </c>
      <c r="D308" s="179">
        <f>VLOOKUP('802.7'!A89,'802.7'!A89:N430,14,FALSE)</f>
        <v>137152.57457133493</v>
      </c>
    </row>
    <row r="309" spans="1:4" ht="54" thickTop="1" thickBot="1">
      <c r="A309" s="137" t="s">
        <v>1725</v>
      </c>
      <c r="B309" s="138" t="s">
        <v>1837</v>
      </c>
      <c r="C309" s="133" t="s">
        <v>1845</v>
      </c>
      <c r="D309" s="179">
        <f>VLOOKUP('802.8'!A89,'802.8'!A89:N431,14,FALSE)</f>
        <v>117135.91000566375</v>
      </c>
    </row>
    <row r="310" spans="1:4" ht="54" thickTop="1" thickBot="1">
      <c r="A310" s="137" t="s">
        <v>1162</v>
      </c>
      <c r="B310" s="138" t="s">
        <v>1838</v>
      </c>
      <c r="C310" s="133" t="s">
        <v>233</v>
      </c>
      <c r="D310" s="179">
        <f>VLOOKUP('810.1'!A89,'810.1'!A89:N432,14,FALSE)</f>
        <v>36078.499577191309</v>
      </c>
    </row>
    <row r="311" spans="1:4" ht="54" thickTop="1" thickBot="1">
      <c r="A311" s="137" t="s">
        <v>1163</v>
      </c>
      <c r="B311" s="138" t="s">
        <v>1839</v>
      </c>
      <c r="C311" s="133" t="s">
        <v>233</v>
      </c>
      <c r="D311" s="179">
        <f>VLOOKUP('810.2'!A89,'810.2'!A89:N433,14,FALSE)</f>
        <v>11834.615895432449</v>
      </c>
    </row>
    <row r="312" spans="1:4" ht="54" thickTop="1" thickBot="1">
      <c r="A312" s="137" t="s">
        <v>1164</v>
      </c>
      <c r="B312" s="138" t="s">
        <v>1840</v>
      </c>
      <c r="C312" s="133" t="s">
        <v>233</v>
      </c>
      <c r="D312" s="179">
        <f>VLOOKUP('810.3'!A89,'810.3'!A89:N435,14,FALSE)</f>
        <v>8802.7649844541011</v>
      </c>
    </row>
    <row r="313" spans="1:4" ht="57.75" thickTop="1" thickBot="1">
      <c r="A313" s="137" t="s">
        <v>1726</v>
      </c>
      <c r="B313" s="138" t="s">
        <v>2050</v>
      </c>
      <c r="C313" s="133" t="s">
        <v>233</v>
      </c>
      <c r="D313" s="179">
        <f>VLOOKUP('811.1'!A89,'811.1'!A89:N436,14,FALSE)</f>
        <v>29456.229318757392</v>
      </c>
    </row>
    <row r="314" spans="1:4" ht="57.75" thickTop="1" thickBot="1">
      <c r="A314" s="137" t="s">
        <v>1727</v>
      </c>
      <c r="B314" s="138" t="s">
        <v>2051</v>
      </c>
      <c r="C314" s="133" t="s">
        <v>233</v>
      </c>
      <c r="D314" s="179">
        <f>VLOOKUP('811.2'!A89,'811.2'!A89:N437,14,FALSE)</f>
        <v>39834.655507488606</v>
      </c>
    </row>
    <row r="315" spans="1:4" ht="54" thickTop="1" thickBot="1">
      <c r="A315" s="137" t="s">
        <v>1165</v>
      </c>
      <c r="B315" s="138" t="s">
        <v>2053</v>
      </c>
      <c r="C315" s="133" t="s">
        <v>233</v>
      </c>
      <c r="D315" s="179">
        <f>VLOOKUP('812.1'!A89,'812.1'!A89:N438,14,FALSE)</f>
        <v>80693.920366517428</v>
      </c>
    </row>
    <row r="316" spans="1:4" ht="54" thickTop="1" thickBot="1">
      <c r="A316" s="137" t="s">
        <v>1728</v>
      </c>
      <c r="B316" s="138" t="s">
        <v>1841</v>
      </c>
      <c r="C316" s="133" t="s">
        <v>1995</v>
      </c>
      <c r="D316" s="179">
        <f>VLOOKUP('820.1'!A89,'820.1'!A89:N439,14,FALSE)</f>
        <v>31754.777975560479</v>
      </c>
    </row>
    <row r="317" spans="1:4" ht="54" thickTop="1" thickBot="1">
      <c r="A317" s="137" t="s">
        <v>1729</v>
      </c>
      <c r="B317" s="138" t="s">
        <v>1842</v>
      </c>
      <c r="C317" s="133" t="s">
        <v>984</v>
      </c>
      <c r="D317" s="179">
        <f>VLOOKUP('820.1.2'!A88,'820.1.2'!A88:N440,14,FALSE)</f>
        <v>4696501.0102597112</v>
      </c>
    </row>
    <row r="318" spans="1:4" ht="57.75" thickTop="1" thickBot="1">
      <c r="A318" s="137" t="s">
        <v>1166</v>
      </c>
      <c r="B318" s="138" t="s">
        <v>1843</v>
      </c>
      <c r="C318" s="133" t="s">
        <v>1998</v>
      </c>
      <c r="D318" s="179">
        <f>VLOOKUP('900.1'!A88,'900.1'!A88:N441,14,FALSE)</f>
        <v>1131.2268245534644</v>
      </c>
    </row>
    <row r="319" spans="1:4" ht="57.75" thickTop="1" thickBot="1">
      <c r="A319" s="137" t="s">
        <v>1167</v>
      </c>
      <c r="B319" s="138" t="s">
        <v>2195</v>
      </c>
      <c r="C319" s="133" t="s">
        <v>1999</v>
      </c>
      <c r="D319" s="179">
        <f>VLOOKUP('900.2'!A88,'900.2'!A88:N442,14,FALSE)</f>
        <v>1388.3238301337972</v>
      </c>
    </row>
    <row r="320" spans="1:4" ht="54" thickTop="1" thickBot="1">
      <c r="A320" s="137" t="s">
        <v>1168</v>
      </c>
      <c r="B320" s="138" t="s">
        <v>1844</v>
      </c>
      <c r="C320" s="133" t="s">
        <v>1999</v>
      </c>
      <c r="D320" s="179">
        <f>VLOOKUP('900.3'!A88,'900.3'!A88:N443,14,FALSE)</f>
        <v>1388.3238301337972</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D6" sqref="D6"/>
    </sheetView>
  </sheetViews>
  <sheetFormatPr baseColWidth="10" defaultColWidth="9.140625" defaultRowHeight="15"/>
  <cols>
    <col min="1" max="1" width="11.5703125" customWidth="1"/>
    <col min="2" max="2" width="9.140625" style="2"/>
    <col min="3" max="3" width="84.5703125" style="1" customWidth="1"/>
    <col min="4" max="4" width="18.140625" style="183" customWidth="1"/>
  </cols>
  <sheetData>
    <row r="1" spans="1:4" ht="66" customHeight="1" thickTop="1">
      <c r="A1" s="674" t="s">
        <v>1850</v>
      </c>
      <c r="B1" s="675"/>
      <c r="C1" s="675"/>
      <c r="D1" s="676"/>
    </row>
    <row r="2" spans="1:4" ht="20.25" customHeight="1" thickBot="1">
      <c r="A2" s="677"/>
      <c r="B2" s="678"/>
      <c r="C2" s="678"/>
      <c r="D2" s="679"/>
    </row>
    <row r="3" spans="1:4" ht="16.5" thickTop="1" thickBot="1">
      <c r="A3" s="673" t="s">
        <v>2223</v>
      </c>
      <c r="B3" s="673"/>
      <c r="C3" s="673"/>
      <c r="D3" s="673"/>
    </row>
    <row r="4" spans="1:4" ht="16.5" thickTop="1" thickBot="1">
      <c r="A4" s="673"/>
      <c r="B4" s="673"/>
      <c r="C4" s="673"/>
      <c r="D4" s="673"/>
    </row>
    <row r="5" spans="1:4" ht="16.5" thickTop="1" thickBot="1">
      <c r="A5" s="673"/>
      <c r="B5" s="673"/>
      <c r="C5" s="673"/>
      <c r="D5" s="673"/>
    </row>
    <row r="6" spans="1:4" ht="16.5" thickTop="1" thickBot="1">
      <c r="A6" s="651" t="s">
        <v>2237</v>
      </c>
      <c r="B6" s="652" t="s">
        <v>1882</v>
      </c>
      <c r="C6" s="653" t="s">
        <v>2238</v>
      </c>
      <c r="D6" s="654">
        <v>29260</v>
      </c>
    </row>
    <row r="7" spans="1:4" ht="16.5" thickTop="1" thickBot="1">
      <c r="A7" s="655"/>
      <c r="B7" s="656"/>
      <c r="C7" s="657"/>
      <c r="D7" s="658" t="s">
        <v>1848</v>
      </c>
    </row>
    <row r="8" spans="1:4" ht="16.5" thickTop="1" thickBot="1">
      <c r="A8" s="659" t="s">
        <v>98</v>
      </c>
      <c r="B8" s="660" t="s">
        <v>1882</v>
      </c>
      <c r="C8" s="661" t="s">
        <v>99</v>
      </c>
      <c r="D8" s="662">
        <v>58677.433987924393</v>
      </c>
    </row>
    <row r="9" spans="1:4" ht="16.5" thickTop="1" thickBot="1">
      <c r="A9" s="659" t="s">
        <v>102</v>
      </c>
      <c r="B9" s="660" t="s">
        <v>1882</v>
      </c>
      <c r="C9" s="661" t="s">
        <v>103</v>
      </c>
      <c r="D9" s="662">
        <f>$D$6*1.85</f>
        <v>54131</v>
      </c>
    </row>
    <row r="10" spans="1:4" ht="16.5" thickTop="1" thickBot="1">
      <c r="A10" s="659" t="s">
        <v>0</v>
      </c>
      <c r="B10" s="660" t="s">
        <v>1882</v>
      </c>
      <c r="C10" s="661" t="s">
        <v>1</v>
      </c>
      <c r="D10" s="662">
        <v>69346.058349365194</v>
      </c>
    </row>
    <row r="11" spans="1:4" ht="16.5" thickTop="1" thickBot="1">
      <c r="A11" s="659" t="s">
        <v>1674</v>
      </c>
      <c r="B11" s="660" t="s">
        <v>1882</v>
      </c>
      <c r="C11" s="661" t="s">
        <v>1673</v>
      </c>
      <c r="D11" s="662">
        <v>320058.73084322392</v>
      </c>
    </row>
    <row r="12" spans="1:4" ht="16.5" thickTop="1" thickBot="1">
      <c r="A12" s="659" t="s">
        <v>100</v>
      </c>
      <c r="B12" s="660" t="s">
        <v>1882</v>
      </c>
      <c r="C12" s="661" t="s">
        <v>101</v>
      </c>
      <c r="D12" s="662">
        <v>80014.682710805981</v>
      </c>
    </row>
    <row r="13" spans="1:4" ht="16.5" thickTop="1" thickBot="1">
      <c r="A13" s="659" t="s">
        <v>62</v>
      </c>
      <c r="B13" s="660" t="s">
        <v>1882</v>
      </c>
      <c r="C13" s="661" t="s">
        <v>63</v>
      </c>
      <c r="D13" s="662">
        <v>586774.33987924387</v>
      </c>
    </row>
    <row r="14" spans="1:4" ht="16.5" thickTop="1" thickBot="1">
      <c r="A14" s="659" t="s">
        <v>108</v>
      </c>
      <c r="B14" s="660" t="s">
        <v>1882</v>
      </c>
      <c r="C14" s="661" t="s">
        <v>109</v>
      </c>
      <c r="D14" s="662">
        <v>320058.73084322392</v>
      </c>
    </row>
    <row r="15" spans="1:4" ht="16.5" thickTop="1" thickBot="1">
      <c r="A15" s="659" t="s">
        <v>41</v>
      </c>
      <c r="B15" s="660" t="s">
        <v>1882</v>
      </c>
      <c r="C15" s="661" t="s">
        <v>42</v>
      </c>
      <c r="D15" s="662">
        <v>213372.48722881597</v>
      </c>
    </row>
    <row r="16" spans="1:4" ht="16.5" thickTop="1" thickBot="1">
      <c r="A16" s="659" t="s">
        <v>43</v>
      </c>
      <c r="B16" s="660" t="s">
        <v>1882</v>
      </c>
      <c r="C16" s="661" t="s">
        <v>44</v>
      </c>
      <c r="D16" s="662">
        <v>320058.73084322392</v>
      </c>
    </row>
    <row r="17" spans="1:4" ht="16.5" thickTop="1" thickBot="1">
      <c r="A17" s="659" t="s">
        <v>106</v>
      </c>
      <c r="B17" s="660" t="s">
        <v>1882</v>
      </c>
      <c r="C17" s="661" t="s">
        <v>107</v>
      </c>
      <c r="D17" s="662">
        <v>106686.24361440798</v>
      </c>
    </row>
    <row r="18" spans="1:4" ht="16.5" thickTop="1" thickBot="1">
      <c r="A18" s="659" t="s">
        <v>1675</v>
      </c>
      <c r="B18" s="660" t="s">
        <v>1882</v>
      </c>
      <c r="C18" s="661" t="s">
        <v>2000</v>
      </c>
      <c r="D18" s="662">
        <v>96017.619252967183</v>
      </c>
    </row>
    <row r="19" spans="1:4" ht="16.5" thickTop="1" thickBot="1">
      <c r="A19" s="659" t="s">
        <v>96</v>
      </c>
      <c r="B19" s="660" t="s">
        <v>92</v>
      </c>
      <c r="C19" s="661" t="s">
        <v>97</v>
      </c>
      <c r="D19" s="662">
        <v>2133724.8722881596</v>
      </c>
    </row>
    <row r="20" spans="1:4" ht="16.5" thickTop="1" thickBot="1">
      <c r="A20" s="659" t="s">
        <v>76</v>
      </c>
      <c r="B20" s="660" t="s">
        <v>1882</v>
      </c>
      <c r="C20" s="661" t="s">
        <v>77</v>
      </c>
      <c r="D20" s="662">
        <v>485912.31941843667</v>
      </c>
    </row>
    <row r="21" spans="1:4" ht="16.5" thickTop="1" thickBot="1">
      <c r="A21" s="659" t="s">
        <v>74</v>
      </c>
      <c r="B21" s="660" t="s">
        <v>1882</v>
      </c>
      <c r="C21" s="661" t="s">
        <v>75</v>
      </c>
      <c r="D21" s="662">
        <v>477235.31371453602</v>
      </c>
    </row>
    <row r="22" spans="1:4" ht="16.5" thickTop="1" thickBot="1">
      <c r="A22" s="659" t="s">
        <v>84</v>
      </c>
      <c r="B22" s="660" t="s">
        <v>1882</v>
      </c>
      <c r="C22" s="661" t="s">
        <v>85</v>
      </c>
      <c r="D22" s="662">
        <v>544482.10791976599</v>
      </c>
    </row>
    <row r="23" spans="1:4" ht="16.5" thickTop="1" thickBot="1">
      <c r="A23" s="659" t="s">
        <v>78</v>
      </c>
      <c r="B23" s="660" t="s">
        <v>1882</v>
      </c>
      <c r="C23" s="661" t="s">
        <v>79</v>
      </c>
      <c r="D23" s="662">
        <v>605221.14784707059</v>
      </c>
    </row>
    <row r="24" spans="1:4" ht="16.5" thickTop="1" thickBot="1">
      <c r="A24" s="659" t="s">
        <v>64</v>
      </c>
      <c r="B24" s="660" t="s">
        <v>1882</v>
      </c>
      <c r="C24" s="661" t="s">
        <v>65</v>
      </c>
      <c r="D24" s="662">
        <v>468558.30801063532</v>
      </c>
    </row>
    <row r="25" spans="1:4" ht="16.5" thickTop="1" thickBot="1">
      <c r="A25" s="659" t="s">
        <v>80</v>
      </c>
      <c r="B25" s="660" t="s">
        <v>1882</v>
      </c>
      <c r="C25" s="661" t="s">
        <v>81</v>
      </c>
      <c r="D25" s="662">
        <v>557497.61647561705</v>
      </c>
    </row>
    <row r="26" spans="1:4" ht="16.5" thickTop="1" thickBot="1">
      <c r="A26" s="659" t="s">
        <v>82</v>
      </c>
      <c r="B26" s="660" t="s">
        <v>1882</v>
      </c>
      <c r="C26" s="661" t="s">
        <v>83</v>
      </c>
      <c r="D26" s="662">
        <v>577020.87930939358</v>
      </c>
    </row>
    <row r="27" spans="1:4" ht="16.5" thickTop="1" thickBot="1">
      <c r="A27" s="659" t="s">
        <v>104</v>
      </c>
      <c r="B27" s="660" t="s">
        <v>1882</v>
      </c>
      <c r="C27" s="661" t="s">
        <v>105</v>
      </c>
      <c r="D27" s="662">
        <v>145339.84554033595</v>
      </c>
    </row>
    <row r="28" spans="1:4" ht="16.5" thickTop="1" thickBot="1">
      <c r="A28" s="659" t="s">
        <v>4</v>
      </c>
      <c r="B28" s="660" t="s">
        <v>1882</v>
      </c>
      <c r="C28" s="661" t="s">
        <v>5</v>
      </c>
      <c r="D28" s="662">
        <v>162693.85694813728</v>
      </c>
    </row>
    <row r="29" spans="1:4" ht="16.5" customHeight="1" thickTop="1" thickBot="1">
      <c r="A29" s="659" t="s">
        <v>45</v>
      </c>
      <c r="B29" s="660" t="s">
        <v>1882</v>
      </c>
      <c r="C29" s="661" t="s">
        <v>2226</v>
      </c>
      <c r="D29" s="662">
        <f>$D$43+$D$64</f>
        <v>160817.24361440798</v>
      </c>
    </row>
    <row r="30" spans="1:4" ht="16.5" thickTop="1" thickBot="1">
      <c r="A30" s="659" t="s">
        <v>66</v>
      </c>
      <c r="B30" s="660" t="s">
        <v>1882</v>
      </c>
      <c r="C30" s="661" t="s">
        <v>67</v>
      </c>
      <c r="D30" s="662">
        <v>160029.36542161196</v>
      </c>
    </row>
    <row r="31" spans="1:4" ht="16.5" thickTop="1" thickBot="1">
      <c r="A31" s="659" t="s">
        <v>23</v>
      </c>
      <c r="B31" s="660" t="s">
        <v>1882</v>
      </c>
      <c r="C31" s="661" t="s">
        <v>24</v>
      </c>
      <c r="D31" s="662">
        <f>$D$64*10</f>
        <v>541310</v>
      </c>
    </row>
    <row r="32" spans="1:4" ht="16.5" thickTop="1" thickBot="1">
      <c r="A32" s="659" t="s">
        <v>7</v>
      </c>
      <c r="B32" s="660" t="s">
        <v>1882</v>
      </c>
      <c r="C32" s="661" t="s">
        <v>8</v>
      </c>
      <c r="D32" s="662">
        <f>$D$64*2</f>
        <v>108262</v>
      </c>
    </row>
    <row r="33" spans="1:4" ht="16.5" thickTop="1" thickBot="1">
      <c r="A33" s="659" t="s">
        <v>9</v>
      </c>
      <c r="B33" s="660" t="s">
        <v>1882</v>
      </c>
      <c r="C33" s="661" t="s">
        <v>10</v>
      </c>
      <c r="D33" s="662">
        <f>$D$64*3</f>
        <v>162393</v>
      </c>
    </row>
    <row r="34" spans="1:4" ht="16.5" thickTop="1" thickBot="1">
      <c r="A34" s="659" t="s">
        <v>11</v>
      </c>
      <c r="B34" s="660" t="s">
        <v>1882</v>
      </c>
      <c r="C34" s="661" t="s">
        <v>12</v>
      </c>
      <c r="D34" s="662">
        <f>$D$64*4</f>
        <v>216524</v>
      </c>
    </row>
    <row r="35" spans="1:4" ht="16.5" thickTop="1" thickBot="1">
      <c r="A35" s="659" t="s">
        <v>13</v>
      </c>
      <c r="B35" s="660" t="s">
        <v>1882</v>
      </c>
      <c r="C35" s="661" t="s">
        <v>14</v>
      </c>
      <c r="D35" s="662">
        <f>$D$64*5</f>
        <v>270655</v>
      </c>
    </row>
    <row r="36" spans="1:4" ht="16.5" thickTop="1" thickBot="1">
      <c r="A36" s="659" t="s">
        <v>15</v>
      </c>
      <c r="B36" s="660" t="s">
        <v>1882</v>
      </c>
      <c r="C36" s="661" t="s">
        <v>16</v>
      </c>
      <c r="D36" s="662">
        <f>$D$64*6</f>
        <v>324786</v>
      </c>
    </row>
    <row r="37" spans="1:4" ht="16.5" thickTop="1" thickBot="1">
      <c r="A37" s="659" t="s">
        <v>17</v>
      </c>
      <c r="B37" s="660" t="s">
        <v>1882</v>
      </c>
      <c r="C37" s="661" t="s">
        <v>18</v>
      </c>
      <c r="D37" s="662">
        <f>$D$64*7</f>
        <v>378917</v>
      </c>
    </row>
    <row r="38" spans="1:4" ht="16.5" thickTop="1" thickBot="1">
      <c r="A38" s="659" t="s">
        <v>19</v>
      </c>
      <c r="B38" s="660" t="s">
        <v>1882</v>
      </c>
      <c r="C38" s="661" t="s">
        <v>20</v>
      </c>
      <c r="D38" s="662">
        <f>$D$64*8</f>
        <v>433048</v>
      </c>
    </row>
    <row r="39" spans="1:4" ht="16.5" thickTop="1" thickBot="1">
      <c r="A39" s="659" t="s">
        <v>21</v>
      </c>
      <c r="B39" s="660" t="s">
        <v>1882</v>
      </c>
      <c r="C39" s="661" t="s">
        <v>22</v>
      </c>
      <c r="D39" s="662">
        <f>$D$64*9</f>
        <v>487179</v>
      </c>
    </row>
    <row r="40" spans="1:4" ht="16.5" thickTop="1" thickBot="1">
      <c r="A40" s="659" t="s">
        <v>72</v>
      </c>
      <c r="B40" s="660" t="s">
        <v>1882</v>
      </c>
      <c r="C40" s="661" t="s">
        <v>73</v>
      </c>
      <c r="D40" s="662">
        <v>58677.433987924393</v>
      </c>
    </row>
    <row r="41" spans="1:4" ht="16.5" thickTop="1" thickBot="1">
      <c r="A41" s="659" t="s">
        <v>27</v>
      </c>
      <c r="B41" s="660" t="s">
        <v>1882</v>
      </c>
      <c r="C41" s="661" t="s">
        <v>28</v>
      </c>
      <c r="D41" s="662">
        <v>117354.86797584879</v>
      </c>
    </row>
    <row r="42" spans="1:4" ht="16.5" thickTop="1" thickBot="1">
      <c r="A42" s="659" t="s">
        <v>25</v>
      </c>
      <c r="B42" s="660" t="s">
        <v>1882</v>
      </c>
      <c r="C42" s="661" t="s">
        <v>26</v>
      </c>
      <c r="D42" s="662">
        <v>117354.86797584879</v>
      </c>
    </row>
    <row r="43" spans="1:4" ht="16.5" thickTop="1" thickBot="1">
      <c r="A43" s="659" t="s">
        <v>30</v>
      </c>
      <c r="B43" s="660" t="s">
        <v>1882</v>
      </c>
      <c r="C43" s="661" t="s">
        <v>31</v>
      </c>
      <c r="D43" s="662">
        <v>106686.24361440798</v>
      </c>
    </row>
    <row r="44" spans="1:4" ht="17.25" customHeight="1" thickTop="1" thickBot="1">
      <c r="A44" s="659" t="s">
        <v>40</v>
      </c>
      <c r="B44" s="660" t="s">
        <v>1882</v>
      </c>
      <c r="C44" s="661" t="s">
        <v>2225</v>
      </c>
      <c r="D44" s="662">
        <v>266715.60903601995</v>
      </c>
    </row>
    <row r="45" spans="1:4" ht="16.5" thickTop="1" thickBot="1">
      <c r="A45" s="659" t="s">
        <v>32</v>
      </c>
      <c r="B45" s="660" t="s">
        <v>1882</v>
      </c>
      <c r="C45" s="661" t="s">
        <v>33</v>
      </c>
      <c r="D45" s="662">
        <f>D43*2</f>
        <v>213372.48722881597</v>
      </c>
    </row>
    <row r="46" spans="1:4" ht="16.5" thickTop="1" thickBot="1">
      <c r="A46" s="659" t="s">
        <v>34</v>
      </c>
      <c r="B46" s="660" t="s">
        <v>1882</v>
      </c>
      <c r="C46" s="661" t="s">
        <v>35</v>
      </c>
      <c r="D46" s="662">
        <f>D43*3</f>
        <v>320058.73084322398</v>
      </c>
    </row>
    <row r="47" spans="1:4" ht="16.5" thickTop="1" thickBot="1">
      <c r="A47" s="659" t="s">
        <v>70</v>
      </c>
      <c r="B47" s="660" t="s">
        <v>1882</v>
      </c>
      <c r="C47" s="661" t="s">
        <v>71</v>
      </c>
      <c r="D47" s="662">
        <f>D43+(3*D8)</f>
        <v>282718.54557818116</v>
      </c>
    </row>
    <row r="48" spans="1:4" ht="16.5" thickTop="1" thickBot="1">
      <c r="A48" s="659" t="s">
        <v>36</v>
      </c>
      <c r="B48" s="660" t="s">
        <v>1882</v>
      </c>
      <c r="C48" s="661" t="s">
        <v>37</v>
      </c>
      <c r="D48" s="662">
        <v>117354.86797584879</v>
      </c>
    </row>
    <row r="49" spans="1:4" ht="16.5" thickTop="1" thickBot="1">
      <c r="A49" s="659" t="s">
        <v>38</v>
      </c>
      <c r="B49" s="660" t="s">
        <v>1882</v>
      </c>
      <c r="C49" s="661" t="s">
        <v>39</v>
      </c>
      <c r="D49" s="662">
        <v>128023.49233728957</v>
      </c>
    </row>
    <row r="50" spans="1:4" ht="16.5" thickTop="1" thickBot="1">
      <c r="A50" s="659" t="s">
        <v>89</v>
      </c>
      <c r="B50" s="660" t="s">
        <v>1882</v>
      </c>
      <c r="C50" s="661" t="s">
        <v>90</v>
      </c>
      <c r="D50" s="662">
        <v>133357.80451800997</v>
      </c>
    </row>
    <row r="51" spans="1:4" ht="16.5" thickTop="1" thickBot="1">
      <c r="A51" s="659" t="s">
        <v>46</v>
      </c>
      <c r="B51" s="660" t="s">
        <v>1882</v>
      </c>
      <c r="C51" s="661" t="s">
        <v>47</v>
      </c>
      <c r="D51" s="662">
        <f>$D$6*1.85</f>
        <v>54131</v>
      </c>
    </row>
    <row r="52" spans="1:4" ht="16.5" thickTop="1" thickBot="1">
      <c r="A52" s="659" t="s">
        <v>48</v>
      </c>
      <c r="B52" s="660" t="s">
        <v>1882</v>
      </c>
      <c r="C52" s="661" t="s">
        <v>49</v>
      </c>
      <c r="D52" s="662">
        <f>D51*2</f>
        <v>108262</v>
      </c>
    </row>
    <row r="53" spans="1:4" ht="16.5" thickTop="1" thickBot="1">
      <c r="A53" s="659" t="s">
        <v>50</v>
      </c>
      <c r="B53" s="660" t="s">
        <v>1882</v>
      </c>
      <c r="C53" s="661" t="s">
        <v>51</v>
      </c>
      <c r="D53" s="662">
        <v>106686.24361440798</v>
      </c>
    </row>
    <row r="54" spans="1:4" ht="16.5" thickTop="1" thickBot="1">
      <c r="A54" s="659" t="s">
        <v>68</v>
      </c>
      <c r="B54" s="660" t="s">
        <v>1882</v>
      </c>
      <c r="C54" s="661" t="s">
        <v>69</v>
      </c>
      <c r="D54" s="662">
        <v>213372.48722881597</v>
      </c>
    </row>
    <row r="55" spans="1:4" ht="46.5" thickTop="1" thickBot="1">
      <c r="A55" s="664" t="s">
        <v>29</v>
      </c>
      <c r="B55" s="660" t="s">
        <v>1882</v>
      </c>
      <c r="C55" s="665" t="s">
        <v>1883</v>
      </c>
      <c r="D55" s="663">
        <v>800146.82710805978</v>
      </c>
    </row>
    <row r="56" spans="1:4" ht="16.5" thickTop="1" thickBot="1">
      <c r="A56" s="659" t="s">
        <v>52</v>
      </c>
      <c r="B56" s="660" t="s">
        <v>1882</v>
      </c>
      <c r="C56" s="661" t="s">
        <v>53</v>
      </c>
      <c r="D56" s="662">
        <v>80014.682710805981</v>
      </c>
    </row>
    <row r="57" spans="1:4" ht="16.5" thickTop="1" thickBot="1">
      <c r="A57" s="659" t="s">
        <v>54</v>
      </c>
      <c r="B57" s="660" t="s">
        <v>1882</v>
      </c>
      <c r="C57" s="661" t="s">
        <v>55</v>
      </c>
      <c r="D57" s="662">
        <v>160029.36542161196</v>
      </c>
    </row>
    <row r="58" spans="1:4" ht="16.5" thickTop="1" thickBot="1">
      <c r="A58" s="659" t="s">
        <v>56</v>
      </c>
      <c r="B58" s="660" t="s">
        <v>1882</v>
      </c>
      <c r="C58" s="661" t="s">
        <v>57</v>
      </c>
      <c r="D58" s="662">
        <v>106686.24361440798</v>
      </c>
    </row>
    <row r="59" spans="1:4" ht="16.5" thickTop="1" thickBot="1">
      <c r="A59" s="659" t="s">
        <v>2</v>
      </c>
      <c r="B59" s="660" t="s">
        <v>1882</v>
      </c>
      <c r="C59" s="661" t="s">
        <v>3</v>
      </c>
      <c r="D59" s="662">
        <v>213372.48722881597</v>
      </c>
    </row>
    <row r="60" spans="1:4" ht="16.5" thickTop="1" thickBot="1">
      <c r="A60" s="659" t="s">
        <v>58</v>
      </c>
      <c r="B60" s="660" t="s">
        <v>1882</v>
      </c>
      <c r="C60" s="661" t="s">
        <v>59</v>
      </c>
      <c r="D60" s="662">
        <v>133357.80451800997</v>
      </c>
    </row>
    <row r="61" spans="1:4" ht="16.5" thickTop="1" thickBot="1">
      <c r="A61" s="659" t="s">
        <v>86</v>
      </c>
      <c r="B61" s="660" t="s">
        <v>1882</v>
      </c>
      <c r="C61" s="661" t="s">
        <v>87</v>
      </c>
      <c r="D61" s="662">
        <v>160029.36542161196</v>
      </c>
    </row>
    <row r="62" spans="1:4" ht="16.5" thickTop="1" thickBot="1">
      <c r="A62" s="659" t="s">
        <v>88</v>
      </c>
      <c r="B62" s="660" t="s">
        <v>1882</v>
      </c>
      <c r="C62" s="661" t="s">
        <v>87</v>
      </c>
      <c r="D62" s="662">
        <v>160029.36542161196</v>
      </c>
    </row>
    <row r="63" spans="1:4" ht="16.5" thickTop="1" thickBot="1">
      <c r="A63" s="659" t="s">
        <v>60</v>
      </c>
      <c r="B63" s="660" t="s">
        <v>1882</v>
      </c>
      <c r="C63" s="661" t="s">
        <v>61</v>
      </c>
      <c r="D63" s="662">
        <v>160029.36542161196</v>
      </c>
    </row>
    <row r="64" spans="1:4" ht="17.25" customHeight="1" thickTop="1" thickBot="1">
      <c r="A64" s="659" t="s">
        <v>6</v>
      </c>
      <c r="B64" s="660" t="s">
        <v>1882</v>
      </c>
      <c r="C64" s="661" t="s">
        <v>2224</v>
      </c>
      <c r="D64" s="662">
        <f>$D$6*1.85</f>
        <v>54131</v>
      </c>
    </row>
    <row r="65" spans="1:4" ht="16.5" thickTop="1" thickBot="1">
      <c r="A65" s="659" t="s">
        <v>91</v>
      </c>
      <c r="B65" s="660" t="s">
        <v>92</v>
      </c>
      <c r="C65" s="661" t="s">
        <v>93</v>
      </c>
      <c r="D65" s="662">
        <v>533431.21807203989</v>
      </c>
    </row>
    <row r="66" spans="1:4" ht="16.5" thickTop="1" thickBot="1">
      <c r="A66" s="659" t="s">
        <v>94</v>
      </c>
      <c r="B66" s="660" t="s">
        <v>92</v>
      </c>
      <c r="C66" s="661" t="s">
        <v>95</v>
      </c>
      <c r="D66" s="662">
        <v>266715.60903601995</v>
      </c>
    </row>
    <row r="67" spans="1:4" ht="16.5" thickTop="1" thickBot="1">
      <c r="A67" s="659" t="s">
        <v>2228</v>
      </c>
      <c r="B67" s="660" t="s">
        <v>1882</v>
      </c>
      <c r="C67" s="661" t="s">
        <v>2227</v>
      </c>
      <c r="D67" s="662">
        <f>$D$6*1.85</f>
        <v>54131</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80" zoomScaleNormal="8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140625" style="183" customWidth="1"/>
  </cols>
  <sheetData>
    <row r="1" spans="1:4" ht="15.75" customHeight="1" thickTop="1">
      <c r="A1" s="683" t="s">
        <v>1850</v>
      </c>
      <c r="B1" s="684"/>
      <c r="C1" s="684"/>
      <c r="D1" s="685"/>
    </row>
    <row r="2" spans="1:4" ht="89.25" customHeight="1" thickBot="1">
      <c r="A2" s="686"/>
      <c r="B2" s="687"/>
      <c r="C2" s="687"/>
      <c r="D2" s="688"/>
    </row>
    <row r="3" spans="1:4" ht="36.75" customHeight="1" thickTop="1" thickBot="1">
      <c r="A3" s="680" t="s">
        <v>110</v>
      </c>
      <c r="B3" s="681"/>
      <c r="C3" s="681"/>
      <c r="D3" s="682"/>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49">
        <v>48052.395329059196</v>
      </c>
    </row>
    <row r="8" spans="1:4" ht="30" customHeight="1" thickTop="1" thickBot="1">
      <c r="A8" s="10" t="s">
        <v>112</v>
      </c>
      <c r="B8" s="8" t="s">
        <v>113</v>
      </c>
      <c r="C8" s="11" t="s">
        <v>114</v>
      </c>
      <c r="D8" s="649">
        <v>20344.249987197905</v>
      </c>
    </row>
    <row r="9" spans="1:4" ht="30" customHeight="1" thickTop="1" thickBot="1">
      <c r="A9" s="10" t="s">
        <v>117</v>
      </c>
      <c r="B9" s="8" t="s">
        <v>113</v>
      </c>
      <c r="C9" s="11" t="s">
        <v>118</v>
      </c>
      <c r="D9" s="649">
        <v>85611.589662238155</v>
      </c>
    </row>
    <row r="10" spans="1:4" ht="30" customHeight="1" thickTop="1" thickBot="1">
      <c r="A10" s="10" t="s">
        <v>119</v>
      </c>
      <c r="B10" s="8" t="s">
        <v>113</v>
      </c>
      <c r="C10" s="11" t="s">
        <v>120</v>
      </c>
      <c r="D10" s="649">
        <v>36282.030795518513</v>
      </c>
    </row>
    <row r="11" spans="1:4" ht="30" customHeight="1" thickTop="1" thickBot="1">
      <c r="A11" s="10" t="s">
        <v>123</v>
      </c>
      <c r="B11" s="8" t="s">
        <v>113</v>
      </c>
      <c r="C11" s="11" t="s">
        <v>124</v>
      </c>
      <c r="D11" s="649">
        <v>20926.306111302631</v>
      </c>
    </row>
    <row r="12" spans="1:4" ht="30" customHeight="1" thickTop="1" thickBot="1">
      <c r="A12" s="10" t="s">
        <v>121</v>
      </c>
      <c r="B12" s="8" t="s">
        <v>113</v>
      </c>
      <c r="C12" s="11" t="s">
        <v>122</v>
      </c>
      <c r="D12" s="649">
        <v>46829.866426353627</v>
      </c>
    </row>
    <row r="13" spans="1:4" ht="30" customHeight="1" thickTop="1" thickBot="1">
      <c r="A13" s="10" t="s">
        <v>125</v>
      </c>
      <c r="B13" s="8" t="s">
        <v>113</v>
      </c>
      <c r="C13" s="11" t="s">
        <v>126</v>
      </c>
      <c r="D13" s="649">
        <v>35593.372284869271</v>
      </c>
    </row>
    <row r="14" spans="1:4" ht="30" customHeight="1" thickTop="1" thickBot="1">
      <c r="A14" s="10" t="s">
        <v>131</v>
      </c>
      <c r="B14" s="8" t="s">
        <v>113</v>
      </c>
      <c r="C14" s="11" t="s">
        <v>132</v>
      </c>
      <c r="D14" s="649">
        <v>152581.87490398428</v>
      </c>
    </row>
    <row r="15" spans="1:4" ht="30" customHeight="1" thickTop="1" thickBot="1">
      <c r="A15" s="10" t="s">
        <v>129</v>
      </c>
      <c r="B15" s="8" t="s">
        <v>113</v>
      </c>
      <c r="C15" s="11" t="s">
        <v>130</v>
      </c>
      <c r="D15" s="649">
        <v>132237.62491678639</v>
      </c>
    </row>
    <row r="16" spans="1:4" ht="30" customHeight="1" thickTop="1" thickBot="1">
      <c r="A16" s="10" t="s">
        <v>127</v>
      </c>
      <c r="B16" s="8" t="s">
        <v>113</v>
      </c>
      <c r="C16" s="11" t="s">
        <v>128</v>
      </c>
      <c r="D16" s="649">
        <v>101721.24993598952</v>
      </c>
    </row>
    <row r="17" spans="1:4" ht="30" customHeight="1" thickTop="1" thickBot="1">
      <c r="A17" s="10" t="s">
        <v>1711</v>
      </c>
      <c r="B17" s="8" t="s">
        <v>113</v>
      </c>
      <c r="C17" s="11" t="s">
        <v>1712</v>
      </c>
      <c r="D17" s="649">
        <v>254303.12483997381</v>
      </c>
    </row>
    <row r="18" spans="1:4" ht="30" customHeight="1" thickTop="1" thickBot="1">
      <c r="A18" s="10" t="s">
        <v>133</v>
      </c>
      <c r="B18" s="8" t="s">
        <v>113</v>
      </c>
      <c r="C18" s="11" t="s">
        <v>134</v>
      </c>
      <c r="D18" s="649">
        <v>22378.674985917696</v>
      </c>
    </row>
    <row r="19" spans="1:4" ht="30" customHeight="1" thickTop="1" thickBot="1">
      <c r="A19" s="10" t="s">
        <v>146</v>
      </c>
      <c r="B19" s="8" t="s">
        <v>113</v>
      </c>
      <c r="C19" s="11" t="s">
        <v>147</v>
      </c>
      <c r="D19" s="649">
        <v>214028.97415559541</v>
      </c>
    </row>
    <row r="20" spans="1:4" ht="30" customHeight="1" thickTop="1" thickBot="1">
      <c r="A20" s="10" t="s">
        <v>135</v>
      </c>
      <c r="B20" s="8" t="s">
        <v>113</v>
      </c>
      <c r="C20" s="11" t="s">
        <v>1884</v>
      </c>
      <c r="D20" s="649">
        <v>39682.047093058936</v>
      </c>
    </row>
    <row r="21" spans="1:4" ht="30" customHeight="1" thickTop="1" thickBot="1">
      <c r="A21" s="10" t="s">
        <v>136</v>
      </c>
      <c r="B21" s="8" t="s">
        <v>113</v>
      </c>
      <c r="C21" s="11" t="s">
        <v>137</v>
      </c>
      <c r="D21" s="649">
        <v>1220654.9992318742</v>
      </c>
    </row>
    <row r="22" spans="1:4" ht="30" customHeight="1" thickTop="1" thickBot="1">
      <c r="A22" s="10" t="s">
        <v>138</v>
      </c>
      <c r="B22" s="8" t="s">
        <v>113</v>
      </c>
      <c r="C22" s="11" t="s">
        <v>139</v>
      </c>
      <c r="D22" s="649">
        <v>33051.096562661551</v>
      </c>
    </row>
    <row r="23" spans="1:4" ht="30" customHeight="1" thickTop="1" thickBot="1">
      <c r="A23" s="10" t="s">
        <v>143</v>
      </c>
      <c r="B23" s="8" t="s">
        <v>144</v>
      </c>
      <c r="C23" s="11" t="s">
        <v>145</v>
      </c>
      <c r="D23" s="649">
        <v>24997.05516583065</v>
      </c>
    </row>
    <row r="24" spans="1:4" ht="30" customHeight="1" thickTop="1" thickBot="1">
      <c r="A24" s="10" t="s">
        <v>140</v>
      </c>
      <c r="B24" s="8" t="s">
        <v>998</v>
      </c>
      <c r="C24" s="11" t="s">
        <v>142</v>
      </c>
      <c r="D24" s="649">
        <v>26448.827291065943</v>
      </c>
    </row>
    <row r="25" spans="1:4" ht="30" customHeight="1" thickTop="1" thickBot="1">
      <c r="A25" s="10" t="s">
        <v>148</v>
      </c>
      <c r="B25" s="8" t="s">
        <v>113</v>
      </c>
      <c r="C25" s="11" t="s">
        <v>149</v>
      </c>
      <c r="D25" s="649">
        <v>101721.24993598952</v>
      </c>
    </row>
    <row r="26" spans="1:4" ht="30" customHeight="1" thickTop="1" thickBot="1">
      <c r="A26" s="10" t="s">
        <v>150</v>
      </c>
      <c r="B26" s="8" t="s">
        <v>113</v>
      </c>
      <c r="C26" s="11" t="s">
        <v>151</v>
      </c>
      <c r="D26" s="649">
        <v>122065.49992318742</v>
      </c>
    </row>
    <row r="27" spans="1:4" ht="30" customHeight="1" thickTop="1" thickBot="1">
      <c r="A27" s="10" t="s">
        <v>152</v>
      </c>
      <c r="B27" s="8" t="s">
        <v>113</v>
      </c>
      <c r="C27" s="11" t="s">
        <v>153</v>
      </c>
      <c r="D27" s="649">
        <v>63575.781209993453</v>
      </c>
    </row>
    <row r="28" spans="1:4" ht="30" customHeight="1" thickTop="1" thickBot="1">
      <c r="A28" s="10" t="s">
        <v>154</v>
      </c>
      <c r="B28" s="8" t="s">
        <v>113</v>
      </c>
      <c r="C28" s="11" t="s">
        <v>155</v>
      </c>
      <c r="D28" s="649">
        <v>101721.24993598952</v>
      </c>
    </row>
    <row r="29" spans="1:4" ht="30" customHeight="1" thickTop="1" thickBot="1">
      <c r="A29" s="10" t="s">
        <v>156</v>
      </c>
      <c r="B29" s="8" t="s">
        <v>113</v>
      </c>
      <c r="C29" s="11" t="s">
        <v>157</v>
      </c>
      <c r="D29" s="649">
        <v>1028.7706775521792</v>
      </c>
    </row>
    <row r="30" spans="1:4" ht="30" customHeight="1" thickTop="1" thickBot="1">
      <c r="A30" s="10" t="s">
        <v>166</v>
      </c>
      <c r="B30" s="8" t="s">
        <v>113</v>
      </c>
      <c r="C30" s="11" t="s">
        <v>167</v>
      </c>
      <c r="D30" s="649">
        <v>101721.24993598952</v>
      </c>
    </row>
    <row r="31" spans="1:4" ht="30" customHeight="1" thickTop="1" thickBot="1">
      <c r="A31" s="10" t="s">
        <v>162</v>
      </c>
      <c r="B31" s="8" t="s">
        <v>113</v>
      </c>
      <c r="C31" s="11" t="s">
        <v>163</v>
      </c>
      <c r="D31" s="649">
        <v>7565.5179639892203</v>
      </c>
    </row>
    <row r="32" spans="1:4" ht="30" customHeight="1" thickTop="1" thickBot="1">
      <c r="A32" s="10" t="s">
        <v>164</v>
      </c>
      <c r="B32" s="8" t="s">
        <v>113</v>
      </c>
      <c r="C32" s="11" t="s">
        <v>165</v>
      </c>
      <c r="D32" s="649">
        <v>16525.441357721571</v>
      </c>
    </row>
    <row r="33" spans="1:4" ht="30" customHeight="1" thickTop="1" thickBot="1">
      <c r="A33" s="10" t="s">
        <v>171</v>
      </c>
      <c r="B33" s="8" t="s">
        <v>113</v>
      </c>
      <c r="C33" s="11" t="s">
        <v>172</v>
      </c>
      <c r="D33" s="649">
        <v>7565.5179639892203</v>
      </c>
    </row>
    <row r="34" spans="1:4" ht="30" customHeight="1" thickTop="1" thickBot="1">
      <c r="A34" s="10" t="s">
        <v>160</v>
      </c>
      <c r="B34" s="8" t="s">
        <v>113</v>
      </c>
      <c r="C34" s="11" t="s">
        <v>161</v>
      </c>
      <c r="D34" s="649">
        <v>5086.0624967994763</v>
      </c>
    </row>
    <row r="35" spans="1:4" ht="30" customHeight="1" thickTop="1" thickBot="1">
      <c r="A35" s="10" t="s">
        <v>173</v>
      </c>
      <c r="B35" s="8" t="s">
        <v>113</v>
      </c>
      <c r="C35" s="11" t="s">
        <v>1886</v>
      </c>
      <c r="D35" s="649">
        <v>101721.24993598952</v>
      </c>
    </row>
    <row r="36" spans="1:4" ht="30" customHeight="1" thickTop="1" thickBot="1">
      <c r="A36" s="10" t="s">
        <v>170</v>
      </c>
      <c r="B36" s="8" t="s">
        <v>113</v>
      </c>
      <c r="C36" s="11" t="s">
        <v>1885</v>
      </c>
      <c r="D36" s="649">
        <v>81376.999948791621</v>
      </c>
    </row>
    <row r="37" spans="1:4" ht="30" customHeight="1" thickTop="1" thickBot="1">
      <c r="A37" s="10" t="s">
        <v>168</v>
      </c>
      <c r="B37" s="8" t="s">
        <v>113</v>
      </c>
      <c r="C37" s="11" t="s">
        <v>169</v>
      </c>
      <c r="D37" s="649">
        <v>81376.999948791621</v>
      </c>
    </row>
    <row r="38" spans="1:4" ht="30" customHeight="1" thickTop="1" thickBot="1">
      <c r="A38" s="10" t="s">
        <v>174</v>
      </c>
      <c r="B38" s="8" t="s">
        <v>113</v>
      </c>
      <c r="C38" s="11" t="s">
        <v>175</v>
      </c>
      <c r="D38" s="649">
        <v>54387.576751669105</v>
      </c>
    </row>
    <row r="39" spans="1:4" ht="30" customHeight="1" thickTop="1" thickBot="1">
      <c r="A39" s="10" t="s">
        <v>176</v>
      </c>
      <c r="B39" s="8" t="s">
        <v>113</v>
      </c>
      <c r="C39" s="11" t="s">
        <v>177</v>
      </c>
      <c r="D39" s="649">
        <v>63537.216774433437</v>
      </c>
    </row>
    <row r="40" spans="1:4" ht="30" customHeight="1" thickTop="1" thickBot="1">
      <c r="A40" s="10" t="s">
        <v>180</v>
      </c>
      <c r="B40" s="8" t="s">
        <v>113</v>
      </c>
      <c r="C40" s="11" t="s">
        <v>181</v>
      </c>
      <c r="D40" s="649">
        <v>50860.624967994758</v>
      </c>
    </row>
    <row r="41" spans="1:4" ht="30" customHeight="1" thickTop="1" thickBot="1">
      <c r="A41" s="10" t="s">
        <v>178</v>
      </c>
      <c r="B41" s="8" t="s">
        <v>113</v>
      </c>
      <c r="C41" s="11" t="s">
        <v>179</v>
      </c>
      <c r="D41" s="649">
        <v>35602.43747759633</v>
      </c>
    </row>
    <row r="42" spans="1:4" ht="30" customHeight="1" thickTop="1" thickBot="1">
      <c r="A42" s="10" t="s">
        <v>182</v>
      </c>
      <c r="B42" s="8" t="s">
        <v>113</v>
      </c>
      <c r="C42" s="11" t="s">
        <v>183</v>
      </c>
      <c r="D42" s="649">
        <v>81376.999948791621</v>
      </c>
    </row>
    <row r="43" spans="1:4" ht="30" customHeight="1" thickTop="1" thickBot="1">
      <c r="A43" s="10" t="s">
        <v>1672</v>
      </c>
      <c r="B43" s="8" t="s">
        <v>113</v>
      </c>
      <c r="C43" s="11" t="s">
        <v>1671</v>
      </c>
      <c r="D43" s="649">
        <v>12206.549992318742</v>
      </c>
    </row>
    <row r="44" spans="1:4" ht="30" customHeight="1" thickTop="1" thickBot="1">
      <c r="A44" s="10" t="s">
        <v>184</v>
      </c>
      <c r="B44" s="8" t="s">
        <v>113</v>
      </c>
      <c r="C44" s="11" t="s">
        <v>185</v>
      </c>
      <c r="D44" s="649">
        <v>12206.549992318742</v>
      </c>
    </row>
    <row r="45" spans="1:4" ht="30" customHeight="1" thickTop="1" thickBot="1">
      <c r="A45" s="10" t="s">
        <v>1603</v>
      </c>
      <c r="B45" s="8" t="s">
        <v>113</v>
      </c>
      <c r="C45" s="11" t="s">
        <v>1604</v>
      </c>
      <c r="D45" s="649">
        <v>2409.7311330291</v>
      </c>
    </row>
    <row r="46" spans="1:4" ht="30" customHeight="1" thickTop="1" thickBot="1">
      <c r="A46" s="10" t="s">
        <v>188</v>
      </c>
      <c r="B46" s="8" t="s">
        <v>113</v>
      </c>
      <c r="C46" s="11" t="s">
        <v>189</v>
      </c>
      <c r="D46" s="649">
        <v>3427.7916281228504</v>
      </c>
    </row>
    <row r="47" spans="1:4" ht="30" customHeight="1" thickTop="1" thickBot="1">
      <c r="A47" s="10" t="s">
        <v>186</v>
      </c>
      <c r="B47" s="8" t="s">
        <v>113</v>
      </c>
      <c r="C47" s="11" t="s">
        <v>187</v>
      </c>
      <c r="D47" s="649">
        <v>3687.5372096708757</v>
      </c>
    </row>
    <row r="48" spans="1:4" ht="30" customHeight="1" thickTop="1" thickBot="1">
      <c r="A48" s="10" t="s">
        <v>190</v>
      </c>
      <c r="B48" s="8" t="s">
        <v>113</v>
      </c>
      <c r="C48" s="11" t="s">
        <v>191</v>
      </c>
      <c r="D48" s="649">
        <v>4583.848444195939</v>
      </c>
    </row>
    <row r="49" spans="1:4" ht="30" customHeight="1" thickTop="1" thickBot="1">
      <c r="A49" s="10" t="s">
        <v>201</v>
      </c>
      <c r="B49" s="8" t="s">
        <v>113</v>
      </c>
      <c r="C49" s="11" t="s">
        <v>1888</v>
      </c>
      <c r="D49" s="649">
        <v>356024.37477596331</v>
      </c>
    </row>
    <row r="50" spans="1:4" ht="30" customHeight="1" thickTop="1" thickBot="1">
      <c r="A50" s="10" t="s">
        <v>192</v>
      </c>
      <c r="B50" s="8" t="s">
        <v>113</v>
      </c>
      <c r="C50" s="11" t="s">
        <v>193</v>
      </c>
      <c r="D50" s="649">
        <v>69933.359330992796</v>
      </c>
    </row>
    <row r="51" spans="1:4" ht="30" customHeight="1" thickTop="1" thickBot="1">
      <c r="A51" s="10" t="s">
        <v>194</v>
      </c>
      <c r="B51" s="8" t="s">
        <v>113</v>
      </c>
      <c r="C51" s="11" t="s">
        <v>1887</v>
      </c>
      <c r="D51" s="649">
        <v>35602.43747759633</v>
      </c>
    </row>
    <row r="52" spans="1:4" ht="30" customHeight="1" thickTop="1" thickBot="1">
      <c r="A52" s="10" t="s">
        <v>224</v>
      </c>
      <c r="B52" s="8" t="s">
        <v>92</v>
      </c>
      <c r="C52" s="11" t="s">
        <v>1891</v>
      </c>
      <c r="D52" s="649">
        <v>156606.72703106236</v>
      </c>
    </row>
    <row r="53" spans="1:4" ht="30" customHeight="1" thickTop="1" thickBot="1">
      <c r="A53" s="10" t="s">
        <v>195</v>
      </c>
      <c r="B53" s="8" t="s">
        <v>113</v>
      </c>
      <c r="C53" s="11" t="s">
        <v>196</v>
      </c>
      <c r="D53" s="649">
        <v>15805.008293854753</v>
      </c>
    </row>
    <row r="54" spans="1:4" ht="30" customHeight="1" thickTop="1" thickBot="1">
      <c r="A54" s="10" t="s">
        <v>214</v>
      </c>
      <c r="B54" s="8" t="s">
        <v>113</v>
      </c>
      <c r="C54" s="11" t="s">
        <v>215</v>
      </c>
      <c r="D54" s="649">
        <v>14769.907678742578</v>
      </c>
    </row>
    <row r="55" spans="1:4" ht="30" customHeight="1" thickTop="1" thickBot="1">
      <c r="A55" s="10" t="s">
        <v>197</v>
      </c>
      <c r="B55" s="8" t="s">
        <v>113</v>
      </c>
      <c r="C55" s="11" t="s">
        <v>198</v>
      </c>
      <c r="D55" s="649">
        <v>122065.49992318742</v>
      </c>
    </row>
    <row r="56" spans="1:4" ht="30" customHeight="1" thickTop="1" thickBot="1">
      <c r="A56" s="10" t="s">
        <v>199</v>
      </c>
      <c r="B56" s="8" t="s">
        <v>113</v>
      </c>
      <c r="C56" s="11" t="s">
        <v>200</v>
      </c>
      <c r="D56" s="649">
        <v>71204.874955192659</v>
      </c>
    </row>
    <row r="57" spans="1:4" ht="30" customHeight="1" thickTop="1" thickBot="1">
      <c r="A57" s="10" t="s">
        <v>202</v>
      </c>
      <c r="B57" s="8" t="s">
        <v>113</v>
      </c>
      <c r="C57" s="11" t="s">
        <v>203</v>
      </c>
      <c r="D57" s="649">
        <v>66878.244576208366</v>
      </c>
    </row>
    <row r="58" spans="1:4" ht="30" customHeight="1" thickTop="1" thickBot="1">
      <c r="A58" s="10" t="s">
        <v>212</v>
      </c>
      <c r="B58" s="8" t="s">
        <v>113</v>
      </c>
      <c r="C58" s="11" t="s">
        <v>213</v>
      </c>
      <c r="D58" s="649">
        <v>26123.943652056198</v>
      </c>
    </row>
    <row r="59" spans="1:4" ht="30" customHeight="1" thickTop="1" thickBot="1">
      <c r="A59" s="10" t="s">
        <v>206</v>
      </c>
      <c r="B59" s="8" t="s">
        <v>113</v>
      </c>
      <c r="C59" s="11" t="s">
        <v>207</v>
      </c>
      <c r="D59" s="649">
        <v>7234.6028840219606</v>
      </c>
    </row>
    <row r="60" spans="1:4" ht="30" customHeight="1" thickTop="1" thickBot="1">
      <c r="A60" s="10" t="s">
        <v>204</v>
      </c>
      <c r="B60" s="8" t="s">
        <v>113</v>
      </c>
      <c r="C60" s="11" t="s">
        <v>205</v>
      </c>
      <c r="D60" s="649">
        <v>10402.061868888815</v>
      </c>
    </row>
    <row r="61" spans="1:4" ht="30" customHeight="1" thickTop="1" thickBot="1">
      <c r="A61" s="10" t="s">
        <v>208</v>
      </c>
      <c r="B61" s="8" t="s">
        <v>113</v>
      </c>
      <c r="C61" s="11" t="s">
        <v>209</v>
      </c>
      <c r="D61" s="649">
        <v>11063.681464359219</v>
      </c>
    </row>
    <row r="62" spans="1:4" ht="30" customHeight="1" thickTop="1" thickBot="1">
      <c r="A62" s="10" t="s">
        <v>210</v>
      </c>
      <c r="B62" s="8" t="s">
        <v>113</v>
      </c>
      <c r="C62" s="11" t="s">
        <v>211</v>
      </c>
      <c r="D62" s="649">
        <v>12801.68159699677</v>
      </c>
    </row>
    <row r="63" spans="1:4" ht="30" customHeight="1" thickTop="1" thickBot="1">
      <c r="A63" s="10" t="s">
        <v>217</v>
      </c>
      <c r="B63" s="8" t="s">
        <v>113</v>
      </c>
      <c r="C63" s="11" t="s">
        <v>218</v>
      </c>
      <c r="D63" s="649">
        <v>22573.603881348041</v>
      </c>
    </row>
    <row r="64" spans="1:4" ht="30" customHeight="1" thickTop="1" thickBot="1">
      <c r="A64" s="10" t="s">
        <v>219</v>
      </c>
      <c r="B64" s="8" t="s">
        <v>113</v>
      </c>
      <c r="C64" s="11" t="s">
        <v>220</v>
      </c>
      <c r="D64" s="649">
        <v>10172.124993598953</v>
      </c>
    </row>
    <row r="65" spans="1:4" ht="30" customHeight="1" thickTop="1" thickBot="1">
      <c r="A65" s="10" t="s">
        <v>216</v>
      </c>
      <c r="B65" s="8" t="s">
        <v>113</v>
      </c>
      <c r="C65" s="11" t="s">
        <v>1889</v>
      </c>
      <c r="D65" s="649">
        <v>5086.0624967994763</v>
      </c>
    </row>
    <row r="66" spans="1:4" ht="30" customHeight="1" thickTop="1" thickBot="1">
      <c r="A66" s="10" t="s">
        <v>221</v>
      </c>
      <c r="B66" s="8" t="s">
        <v>113</v>
      </c>
      <c r="C66" s="11" t="s">
        <v>1890</v>
      </c>
      <c r="D66" s="649">
        <v>90498.825072030741</v>
      </c>
    </row>
    <row r="67" spans="1:4" ht="30" customHeight="1" thickTop="1" thickBot="1">
      <c r="A67" s="10" t="s">
        <v>222</v>
      </c>
      <c r="B67" s="8" t="s">
        <v>113</v>
      </c>
      <c r="C67" s="11" t="s">
        <v>223</v>
      </c>
      <c r="D67" s="649">
        <v>35602.43747759633</v>
      </c>
    </row>
    <row r="68" spans="1:4" ht="30" customHeight="1" thickTop="1" thickBot="1">
      <c r="A68" s="10" t="s">
        <v>225</v>
      </c>
      <c r="B68" s="8" t="s">
        <v>113</v>
      </c>
      <c r="C68" s="11" t="s">
        <v>226</v>
      </c>
      <c r="D68" s="649">
        <v>254303.12483997381</v>
      </c>
    </row>
    <row r="69" spans="1:4" ht="30" customHeight="1" thickTop="1" thickBot="1">
      <c r="A69" s="10" t="s">
        <v>227</v>
      </c>
      <c r="B69" s="8" t="s">
        <v>113</v>
      </c>
      <c r="C69" s="11" t="s">
        <v>1892</v>
      </c>
      <c r="D69" s="649">
        <v>10172.124993598953</v>
      </c>
    </row>
    <row r="70" spans="1:4" ht="30" customHeight="1" thickTop="1" thickBot="1">
      <c r="A70" s="10" t="s">
        <v>232</v>
      </c>
      <c r="B70" s="8" t="s">
        <v>233</v>
      </c>
      <c r="C70" s="11" t="s">
        <v>1895</v>
      </c>
      <c r="D70" s="649">
        <v>907.86215567870647</v>
      </c>
    </row>
    <row r="71" spans="1:4" ht="30" customHeight="1" thickTop="1" thickBot="1">
      <c r="A71" s="10" t="s">
        <v>228</v>
      </c>
      <c r="B71" s="8" t="s">
        <v>113</v>
      </c>
      <c r="C71" s="11" t="s">
        <v>1893</v>
      </c>
      <c r="D71" s="649">
        <v>2801.2311876106855</v>
      </c>
    </row>
    <row r="72" spans="1:4" ht="30" customHeight="1" thickTop="1" thickBot="1">
      <c r="A72" s="10" t="s">
        <v>229</v>
      </c>
      <c r="B72" s="8" t="s">
        <v>113</v>
      </c>
      <c r="C72" s="11" t="s">
        <v>1894</v>
      </c>
      <c r="D72" s="649">
        <v>8045.3569520573456</v>
      </c>
    </row>
    <row r="73" spans="1:4" ht="30" customHeight="1" thickTop="1" thickBot="1">
      <c r="A73" s="10" t="s">
        <v>230</v>
      </c>
      <c r="B73" s="8" t="s">
        <v>113</v>
      </c>
      <c r="C73" s="11" t="s">
        <v>231</v>
      </c>
      <c r="D73" s="649">
        <v>3063.7309553332998</v>
      </c>
    </row>
    <row r="74" spans="1:4" ht="30" customHeight="1" thickTop="1" thickBot="1">
      <c r="A74" s="10" t="s">
        <v>234</v>
      </c>
      <c r="B74" s="8" t="s">
        <v>113</v>
      </c>
      <c r="C74" s="11" t="s">
        <v>235</v>
      </c>
      <c r="D74" s="649">
        <v>11910.687084581476</v>
      </c>
    </row>
    <row r="75" spans="1:4" ht="30" customHeight="1" thickTop="1" thickBot="1">
      <c r="A75" s="10" t="s">
        <v>236</v>
      </c>
      <c r="B75" s="8" t="s">
        <v>113</v>
      </c>
      <c r="C75" s="11" t="s">
        <v>237</v>
      </c>
      <c r="D75" s="649">
        <v>268004.18868672266</v>
      </c>
    </row>
    <row r="76" spans="1:4" ht="30" customHeight="1" thickTop="1" thickBot="1">
      <c r="A76" s="10" t="s">
        <v>238</v>
      </c>
      <c r="B76" s="8" t="s">
        <v>113</v>
      </c>
      <c r="C76" s="11" t="s">
        <v>239</v>
      </c>
      <c r="D76" s="649">
        <v>342493.6019659873</v>
      </c>
    </row>
    <row r="77" spans="1:4" ht="30" customHeight="1" thickTop="1" thickBot="1">
      <c r="A77" s="10" t="s">
        <v>240</v>
      </c>
      <c r="B77" s="8" t="s">
        <v>113</v>
      </c>
      <c r="C77" s="11" t="s">
        <v>1896</v>
      </c>
      <c r="D77" s="649">
        <v>108450.15206301458</v>
      </c>
    </row>
    <row r="78" spans="1:4" ht="30" customHeight="1" thickTop="1" thickBot="1">
      <c r="A78" s="10" t="s">
        <v>241</v>
      </c>
      <c r="B78" s="8" t="s">
        <v>113</v>
      </c>
      <c r="C78" s="11" t="s">
        <v>1897</v>
      </c>
      <c r="D78" s="649">
        <v>107577.99724634337</v>
      </c>
    </row>
    <row r="79" spans="1:4" ht="30" customHeight="1" thickTop="1" thickBot="1">
      <c r="A79" s="10" t="s">
        <v>246</v>
      </c>
      <c r="B79" s="8" t="s">
        <v>113</v>
      </c>
      <c r="C79" s="11" t="s">
        <v>1902</v>
      </c>
      <c r="D79" s="649">
        <v>110665.79451857273</v>
      </c>
    </row>
    <row r="80" spans="1:4" ht="30" customHeight="1" thickTop="1" thickBot="1">
      <c r="A80" s="10" t="s">
        <v>243</v>
      </c>
      <c r="B80" s="8" t="s">
        <v>113</v>
      </c>
      <c r="C80" s="11" t="s">
        <v>1899</v>
      </c>
      <c r="D80" s="649">
        <v>124784.58135347685</v>
      </c>
    </row>
    <row r="81" spans="1:4" ht="30" customHeight="1" thickTop="1" thickBot="1">
      <c r="A81" s="10" t="s">
        <v>244</v>
      </c>
      <c r="B81" s="8" t="s">
        <v>113</v>
      </c>
      <c r="C81" s="11" t="s">
        <v>1900</v>
      </c>
      <c r="D81" s="649">
        <v>376556.33360241866</v>
      </c>
    </row>
    <row r="82" spans="1:4" ht="30" customHeight="1" thickTop="1" thickBot="1">
      <c r="A82" s="10" t="s">
        <v>245</v>
      </c>
      <c r="B82" s="8" t="s">
        <v>113</v>
      </c>
      <c r="C82" s="11" t="s">
        <v>1901</v>
      </c>
      <c r="D82" s="649">
        <v>134819.03574848745</v>
      </c>
    </row>
    <row r="83" spans="1:4" ht="30" customHeight="1" thickTop="1" thickBot="1">
      <c r="A83" s="10" t="s">
        <v>247</v>
      </c>
      <c r="B83" s="8" t="s">
        <v>113</v>
      </c>
      <c r="C83" s="11" t="s">
        <v>1903</v>
      </c>
      <c r="D83" s="649">
        <v>120893.05098269916</v>
      </c>
    </row>
    <row r="84" spans="1:4" ht="30" customHeight="1" thickTop="1" thickBot="1">
      <c r="A84" s="10" t="s">
        <v>242</v>
      </c>
      <c r="B84" s="8" t="s">
        <v>113</v>
      </c>
      <c r="C84" s="11" t="s">
        <v>1898</v>
      </c>
      <c r="D84" s="649">
        <v>129949.94698957623</v>
      </c>
    </row>
    <row r="85" spans="1:4" ht="30" customHeight="1" thickTop="1" thickBot="1">
      <c r="A85" s="10" t="s">
        <v>248</v>
      </c>
      <c r="B85" s="8" t="s">
        <v>113</v>
      </c>
      <c r="C85" s="11" t="s">
        <v>1904</v>
      </c>
      <c r="D85" s="649">
        <v>216879.16675451308</v>
      </c>
    </row>
    <row r="86" spans="1:4" ht="30" customHeight="1" thickTop="1" thickBot="1">
      <c r="A86" s="10" t="s">
        <v>249</v>
      </c>
      <c r="B86" s="8" t="s">
        <v>113</v>
      </c>
      <c r="C86" s="11" t="s">
        <v>250</v>
      </c>
      <c r="D86" s="649">
        <v>6357.5781209993447</v>
      </c>
    </row>
    <row r="87" spans="1:4" ht="30" customHeight="1" thickTop="1" thickBot="1">
      <c r="A87" s="10" t="s">
        <v>255</v>
      </c>
      <c r="B87" s="8" t="s">
        <v>113</v>
      </c>
      <c r="C87" s="11" t="s">
        <v>256</v>
      </c>
      <c r="D87" s="649">
        <v>1300717.4734045961</v>
      </c>
    </row>
    <row r="88" spans="1:4" ht="30" customHeight="1" thickTop="1" thickBot="1">
      <c r="A88" s="10" t="s">
        <v>253</v>
      </c>
      <c r="B88" s="8" t="s">
        <v>113</v>
      </c>
      <c r="C88" s="11" t="s">
        <v>254</v>
      </c>
      <c r="D88" s="649">
        <v>18624.062032287766</v>
      </c>
    </row>
    <row r="89" spans="1:4" ht="30" customHeight="1" thickTop="1" thickBot="1">
      <c r="A89" s="10" t="s">
        <v>251</v>
      </c>
      <c r="B89" s="8" t="s">
        <v>113</v>
      </c>
      <c r="C89" s="11" t="s">
        <v>252</v>
      </c>
      <c r="D89" s="649">
        <v>45774.562471195284</v>
      </c>
    </row>
    <row r="90" spans="1:4" ht="30" customHeight="1" thickTop="1" thickBot="1">
      <c r="A90" s="10" t="s">
        <v>257</v>
      </c>
      <c r="B90" s="8" t="s">
        <v>113</v>
      </c>
      <c r="C90" s="11" t="s">
        <v>258</v>
      </c>
      <c r="D90" s="649">
        <v>15258.187490398428</v>
      </c>
    </row>
    <row r="91" spans="1:4" ht="30" customHeight="1" thickTop="1" thickBot="1">
      <c r="A91" s="10" t="s">
        <v>259</v>
      </c>
      <c r="B91" s="8" t="s">
        <v>113</v>
      </c>
      <c r="C91" s="11" t="s">
        <v>260</v>
      </c>
      <c r="D91" s="649">
        <v>71204.874955192659</v>
      </c>
    </row>
    <row r="92" spans="1:4" ht="30" customHeight="1" thickTop="1" thickBot="1">
      <c r="A92" s="10" t="s">
        <v>261</v>
      </c>
      <c r="B92" s="8" t="s">
        <v>113</v>
      </c>
      <c r="C92" s="11" t="s">
        <v>262</v>
      </c>
      <c r="D92" s="649">
        <v>10943.553522801012</v>
      </c>
    </row>
    <row r="93" spans="1:4" ht="30" customHeight="1" thickTop="1" thickBot="1">
      <c r="A93" s="10" t="s">
        <v>263</v>
      </c>
      <c r="B93" s="8" t="s">
        <v>113</v>
      </c>
      <c r="C93" s="11" t="s">
        <v>264</v>
      </c>
      <c r="D93" s="649">
        <v>4450.3046846995412</v>
      </c>
    </row>
    <row r="94" spans="1:4" ht="30" customHeight="1" thickTop="1" thickBot="1">
      <c r="A94" s="10" t="s">
        <v>265</v>
      </c>
      <c r="B94" s="8" t="s">
        <v>113</v>
      </c>
      <c r="C94" s="11" t="s">
        <v>266</v>
      </c>
      <c r="D94" s="649">
        <v>17976.274220913299</v>
      </c>
    </row>
    <row r="95" spans="1:4" ht="30" customHeight="1" thickTop="1" thickBot="1">
      <c r="A95" s="10" t="s">
        <v>267</v>
      </c>
      <c r="B95" s="8" t="s">
        <v>113</v>
      </c>
      <c r="C95" s="11" t="s">
        <v>268</v>
      </c>
      <c r="D95" s="649">
        <v>56400.77475774692</v>
      </c>
    </row>
    <row r="96" spans="1:4" ht="30" customHeight="1" thickTop="1" thickBot="1">
      <c r="A96" s="10" t="s">
        <v>269</v>
      </c>
      <c r="B96" s="8" t="s">
        <v>113</v>
      </c>
      <c r="C96" s="11" t="s">
        <v>270</v>
      </c>
      <c r="D96" s="649">
        <v>152581.87490398428</v>
      </c>
    </row>
    <row r="97" spans="1:4" ht="30" customHeight="1" thickTop="1" thickBot="1">
      <c r="A97" s="10" t="s">
        <v>271</v>
      </c>
      <c r="B97" s="8" t="s">
        <v>113</v>
      </c>
      <c r="C97" s="11" t="s">
        <v>272</v>
      </c>
      <c r="D97" s="649">
        <v>122065.49992318742</v>
      </c>
    </row>
    <row r="98" spans="1:4" ht="30" customHeight="1" thickTop="1" thickBot="1">
      <c r="A98" s="10" t="s">
        <v>273</v>
      </c>
      <c r="B98" s="8" t="s">
        <v>113</v>
      </c>
      <c r="C98" s="11" t="s">
        <v>274</v>
      </c>
      <c r="D98" s="649">
        <v>6357.5781209993447</v>
      </c>
    </row>
    <row r="99" spans="1:4" ht="30" customHeight="1" thickTop="1" thickBot="1">
      <c r="A99" s="10" t="s">
        <v>275</v>
      </c>
      <c r="B99" s="8" t="s">
        <v>113</v>
      </c>
      <c r="C99" s="11" t="s">
        <v>276</v>
      </c>
      <c r="D99" s="649">
        <v>11891.985549693703</v>
      </c>
    </row>
    <row r="100" spans="1:4" ht="30" customHeight="1" thickTop="1" thickBot="1">
      <c r="A100" s="10" t="s">
        <v>277</v>
      </c>
      <c r="B100" s="8" t="s">
        <v>113</v>
      </c>
      <c r="C100" s="11" t="s">
        <v>278</v>
      </c>
      <c r="D100" s="649">
        <v>272750.08407069568</v>
      </c>
    </row>
    <row r="101" spans="1:4" ht="30" customHeight="1" thickTop="1" thickBot="1">
      <c r="A101" s="10" t="s">
        <v>279</v>
      </c>
      <c r="B101" s="8" t="s">
        <v>113</v>
      </c>
      <c r="C101" s="11" t="s">
        <v>1905</v>
      </c>
      <c r="D101" s="649">
        <v>255183.19925925671</v>
      </c>
    </row>
    <row r="102" spans="1:4" ht="30" customHeight="1" thickTop="1" thickBot="1">
      <c r="A102" s="10" t="s">
        <v>280</v>
      </c>
      <c r="B102" s="8" t="s">
        <v>113</v>
      </c>
      <c r="C102" s="11" t="s">
        <v>281</v>
      </c>
      <c r="D102" s="649">
        <v>540466.59794608259</v>
      </c>
    </row>
    <row r="103" spans="1:4" ht="30" customHeight="1" thickTop="1" thickBot="1">
      <c r="A103" s="10" t="s">
        <v>282</v>
      </c>
      <c r="B103" s="8" t="s">
        <v>113</v>
      </c>
      <c r="C103" s="11" t="s">
        <v>283</v>
      </c>
      <c r="D103" s="649">
        <v>590692.46085117664</v>
      </c>
    </row>
    <row r="104" spans="1:4" ht="30" customHeight="1" thickTop="1" thickBot="1">
      <c r="A104" s="10" t="s">
        <v>284</v>
      </c>
      <c r="B104" s="8" t="s">
        <v>113</v>
      </c>
      <c r="C104" s="11" t="s">
        <v>285</v>
      </c>
      <c r="D104" s="649">
        <v>366196.49976956227</v>
      </c>
    </row>
    <row r="105" spans="1:4" ht="30" customHeight="1" thickTop="1" thickBot="1">
      <c r="A105" s="10" t="s">
        <v>286</v>
      </c>
      <c r="B105" s="8" t="s">
        <v>113</v>
      </c>
      <c r="C105" s="11" t="s">
        <v>287</v>
      </c>
      <c r="D105" s="649">
        <v>171738.67767528971</v>
      </c>
    </row>
    <row r="106" spans="1:4" ht="30" customHeight="1" thickTop="1" thickBot="1">
      <c r="A106" s="10" t="s">
        <v>288</v>
      </c>
      <c r="B106" s="8" t="s">
        <v>113</v>
      </c>
      <c r="C106" s="11" t="s">
        <v>289</v>
      </c>
      <c r="D106" s="649">
        <v>13530.644209899048</v>
      </c>
    </row>
    <row r="107" spans="1:4" ht="30" customHeight="1" thickTop="1" thickBot="1">
      <c r="A107" s="10" t="s">
        <v>290</v>
      </c>
      <c r="B107" s="8" t="s">
        <v>113</v>
      </c>
      <c r="C107" s="11" t="s">
        <v>291</v>
      </c>
      <c r="D107" s="649">
        <v>406884.99974395806</v>
      </c>
    </row>
    <row r="108" spans="1:4" ht="30" customHeight="1" thickTop="1" thickBot="1">
      <c r="A108" s="10" t="s">
        <v>292</v>
      </c>
      <c r="B108" s="8" t="s">
        <v>113</v>
      </c>
      <c r="C108" s="11" t="s">
        <v>293</v>
      </c>
      <c r="D108" s="649">
        <v>6420.8692246678629</v>
      </c>
    </row>
    <row r="109" spans="1:4" ht="30" customHeight="1" thickTop="1" thickBot="1">
      <c r="A109" s="10" t="s">
        <v>294</v>
      </c>
      <c r="B109" s="8" t="s">
        <v>113</v>
      </c>
      <c r="C109" s="11" t="s">
        <v>1906</v>
      </c>
      <c r="D109" s="649">
        <v>608734.43587174942</v>
      </c>
    </row>
    <row r="110" spans="1:4" ht="30" customHeight="1" thickTop="1" thickBot="1">
      <c r="A110" s="10" t="s">
        <v>295</v>
      </c>
      <c r="B110" s="8" t="s">
        <v>113</v>
      </c>
      <c r="C110" s="11" t="s">
        <v>296</v>
      </c>
      <c r="D110" s="649">
        <v>3210.4346123339315</v>
      </c>
    </row>
    <row r="111" spans="1:4" ht="30" customHeight="1" thickTop="1" thickBot="1">
      <c r="A111" s="10" t="s">
        <v>297</v>
      </c>
      <c r="B111" s="8" t="s">
        <v>113</v>
      </c>
      <c r="C111" s="11" t="s">
        <v>298</v>
      </c>
      <c r="D111" s="649">
        <v>96299.305733064393</v>
      </c>
    </row>
    <row r="112" spans="1:4" ht="30" customHeight="1" thickTop="1" thickBot="1">
      <c r="A112" s="10" t="s">
        <v>299</v>
      </c>
      <c r="B112" s="8" t="s">
        <v>113</v>
      </c>
      <c r="C112" s="11" t="s">
        <v>300</v>
      </c>
      <c r="D112" s="649">
        <v>327577.78369700868</v>
      </c>
    </row>
    <row r="113" spans="1:4" ht="30" customHeight="1" thickTop="1" thickBot="1">
      <c r="A113" s="10" t="s">
        <v>301</v>
      </c>
      <c r="B113" s="8" t="s">
        <v>113</v>
      </c>
      <c r="C113" s="11" t="s">
        <v>302</v>
      </c>
      <c r="D113" s="649">
        <v>7491.0140954458393</v>
      </c>
    </row>
    <row r="114" spans="1:4" ht="30" customHeight="1" thickTop="1" thickBot="1">
      <c r="A114" s="10" t="s">
        <v>305</v>
      </c>
      <c r="B114" s="8" t="s">
        <v>113</v>
      </c>
      <c r="C114" s="11" t="s">
        <v>306</v>
      </c>
      <c r="D114" s="649">
        <v>81376.999948791621</v>
      </c>
    </row>
    <row r="115" spans="1:4" ht="30" customHeight="1" thickTop="1" thickBot="1">
      <c r="A115" s="10" t="s">
        <v>303</v>
      </c>
      <c r="B115" s="8" t="s">
        <v>113</v>
      </c>
      <c r="C115" s="11" t="s">
        <v>304</v>
      </c>
      <c r="D115" s="649">
        <v>81376.999948791621</v>
      </c>
    </row>
    <row r="116" spans="1:4" ht="30" customHeight="1" thickTop="1" thickBot="1">
      <c r="A116" s="10" t="s">
        <v>309</v>
      </c>
      <c r="B116" s="8" t="s">
        <v>113</v>
      </c>
      <c r="C116" s="11" t="s">
        <v>1907</v>
      </c>
      <c r="D116" s="649">
        <v>76290.93745199214</v>
      </c>
    </row>
    <row r="117" spans="1:4" ht="30" customHeight="1" thickTop="1" thickBot="1">
      <c r="A117" s="10" t="s">
        <v>310</v>
      </c>
      <c r="B117" s="8" t="s">
        <v>113</v>
      </c>
      <c r="C117" s="11" t="s">
        <v>311</v>
      </c>
      <c r="D117" s="649">
        <v>122277.96461271563</v>
      </c>
    </row>
    <row r="118" spans="1:4" ht="30" customHeight="1" thickTop="1" thickBot="1">
      <c r="A118" s="10" t="s">
        <v>313</v>
      </c>
      <c r="B118" s="8" t="s">
        <v>113</v>
      </c>
      <c r="C118" s="11" t="s">
        <v>1909</v>
      </c>
      <c r="D118" s="649">
        <v>152581.87490398428</v>
      </c>
    </row>
    <row r="119" spans="1:4" ht="30" customHeight="1" thickTop="1" thickBot="1">
      <c r="A119" s="10" t="s">
        <v>318</v>
      </c>
      <c r="B119" s="8" t="s">
        <v>113</v>
      </c>
      <c r="C119" s="11" t="s">
        <v>319</v>
      </c>
      <c r="D119" s="649">
        <v>152581.87490398428</v>
      </c>
    </row>
    <row r="120" spans="1:4" ht="30" customHeight="1" thickTop="1" thickBot="1">
      <c r="A120" s="10" t="s">
        <v>314</v>
      </c>
      <c r="B120" s="8" t="s">
        <v>113</v>
      </c>
      <c r="C120" s="11" t="s">
        <v>315</v>
      </c>
      <c r="D120" s="649">
        <v>122065.49992318742</v>
      </c>
    </row>
    <row r="121" spans="1:4" ht="30" customHeight="1" thickTop="1" thickBot="1">
      <c r="A121" s="10" t="s">
        <v>1648</v>
      </c>
      <c r="B121" s="8" t="s">
        <v>113</v>
      </c>
      <c r="C121" s="11" t="s">
        <v>1649</v>
      </c>
      <c r="D121" s="649">
        <v>76290.93745199214</v>
      </c>
    </row>
    <row r="122" spans="1:4" ht="30" customHeight="1" thickTop="1" thickBot="1">
      <c r="A122" s="10" t="s">
        <v>322</v>
      </c>
      <c r="B122" s="8" t="s">
        <v>113</v>
      </c>
      <c r="C122" s="11" t="s">
        <v>323</v>
      </c>
      <c r="D122" s="649">
        <v>91549.124942390568</v>
      </c>
    </row>
    <row r="123" spans="1:4" ht="30" customHeight="1" thickTop="1" thickBot="1">
      <c r="A123" s="10" t="s">
        <v>320</v>
      </c>
      <c r="B123" s="8" t="s">
        <v>113</v>
      </c>
      <c r="C123" s="11" t="s">
        <v>321</v>
      </c>
      <c r="D123" s="649">
        <v>88422.812630731831</v>
      </c>
    </row>
    <row r="124" spans="1:4" ht="30" customHeight="1" thickTop="1" thickBot="1">
      <c r="A124" s="10" t="s">
        <v>312</v>
      </c>
      <c r="B124" s="8" t="s">
        <v>113</v>
      </c>
      <c r="C124" s="11" t="s">
        <v>1908</v>
      </c>
      <c r="D124" s="649">
        <v>122065.49992318742</v>
      </c>
    </row>
    <row r="125" spans="1:4" ht="30" customHeight="1" thickTop="1" thickBot="1">
      <c r="A125" s="10" t="s">
        <v>316</v>
      </c>
      <c r="B125" s="8" t="s">
        <v>113</v>
      </c>
      <c r="C125" s="11" t="s">
        <v>317</v>
      </c>
      <c r="D125" s="649">
        <v>122065.49992318742</v>
      </c>
    </row>
    <row r="126" spans="1:4" ht="30" customHeight="1" thickTop="1" thickBot="1">
      <c r="A126" s="10" t="s">
        <v>307</v>
      </c>
      <c r="B126" s="8" t="s">
        <v>113</v>
      </c>
      <c r="C126" s="11" t="s">
        <v>308</v>
      </c>
      <c r="D126" s="649">
        <v>85922.363856310069</v>
      </c>
    </row>
    <row r="127" spans="1:4" ht="30" customHeight="1" thickTop="1" thickBot="1">
      <c r="A127" s="10" t="s">
        <v>324</v>
      </c>
      <c r="B127" s="8" t="s">
        <v>113</v>
      </c>
      <c r="C127" s="11" t="s">
        <v>325</v>
      </c>
      <c r="D127" s="649">
        <v>4118.4780421965133</v>
      </c>
    </row>
    <row r="128" spans="1:4" ht="30" customHeight="1" thickTop="1" thickBot="1">
      <c r="A128" s="10" t="s">
        <v>326</v>
      </c>
      <c r="B128" s="8" t="s">
        <v>113</v>
      </c>
      <c r="C128" s="11" t="s">
        <v>327</v>
      </c>
      <c r="D128" s="649">
        <v>88826.679121325025</v>
      </c>
    </row>
    <row r="129" spans="1:4" ht="30" customHeight="1" thickTop="1" thickBot="1">
      <c r="A129" s="10" t="s">
        <v>328</v>
      </c>
      <c r="B129" s="8" t="s">
        <v>113</v>
      </c>
      <c r="C129" s="11" t="s">
        <v>329</v>
      </c>
      <c r="D129" s="649">
        <v>72.769851212902438</v>
      </c>
    </row>
    <row r="130" spans="1:4" ht="30" customHeight="1" thickTop="1" thickBot="1">
      <c r="A130" s="10" t="s">
        <v>330</v>
      </c>
      <c r="B130" s="8" t="s">
        <v>113</v>
      </c>
      <c r="C130" s="11" t="s">
        <v>331</v>
      </c>
      <c r="D130" s="649">
        <v>7565.5179639892203</v>
      </c>
    </row>
    <row r="131" spans="1:4" ht="30" customHeight="1" thickTop="1" thickBot="1">
      <c r="A131" s="10" t="s">
        <v>332</v>
      </c>
      <c r="B131" s="8" t="s">
        <v>113</v>
      </c>
      <c r="C131" s="11" t="s">
        <v>333</v>
      </c>
      <c r="D131" s="649">
        <v>7565.5179639892203</v>
      </c>
    </row>
    <row r="132" spans="1:4" ht="30" customHeight="1" thickTop="1" thickBot="1">
      <c r="A132" s="10" t="s">
        <v>334</v>
      </c>
      <c r="B132" s="8" t="s">
        <v>113</v>
      </c>
      <c r="C132" s="11" t="s">
        <v>1676</v>
      </c>
      <c r="D132" s="649">
        <v>4091.7132657714951</v>
      </c>
    </row>
    <row r="133" spans="1:4" ht="30" customHeight="1" thickTop="1" thickBot="1">
      <c r="A133" s="10" t="s">
        <v>335</v>
      </c>
      <c r="B133" s="8" t="s">
        <v>92</v>
      </c>
      <c r="C133" s="11" t="s">
        <v>1910</v>
      </c>
      <c r="D133" s="649">
        <v>246862.80703194879</v>
      </c>
    </row>
    <row r="134" spans="1:4" ht="30" customHeight="1" thickTop="1" thickBot="1">
      <c r="A134" s="10" t="s">
        <v>336</v>
      </c>
      <c r="B134" s="8" t="s">
        <v>113</v>
      </c>
      <c r="C134" s="11" t="s">
        <v>337</v>
      </c>
      <c r="D134" s="649">
        <v>1220.6549992318742</v>
      </c>
    </row>
    <row r="135" spans="1:4" ht="30" customHeight="1" thickTop="1" thickBot="1">
      <c r="A135" s="10" t="s">
        <v>338</v>
      </c>
      <c r="B135" s="8" t="s">
        <v>339</v>
      </c>
      <c r="C135" s="11" t="s">
        <v>340</v>
      </c>
      <c r="D135" s="649">
        <v>1220.6549992318742</v>
      </c>
    </row>
    <row r="136" spans="1:4" ht="30" customHeight="1" thickTop="1" thickBot="1">
      <c r="A136" s="10" t="s">
        <v>352</v>
      </c>
      <c r="B136" s="8" t="s">
        <v>339</v>
      </c>
      <c r="C136" s="11" t="s">
        <v>353</v>
      </c>
      <c r="D136" s="649">
        <v>1588.4304193608359</v>
      </c>
    </row>
    <row r="137" spans="1:4" ht="30" customHeight="1" thickTop="1" thickBot="1">
      <c r="A137" s="10" t="s">
        <v>343</v>
      </c>
      <c r="B137" s="8" t="s">
        <v>344</v>
      </c>
      <c r="C137" s="11" t="s">
        <v>345</v>
      </c>
      <c r="D137" s="649">
        <v>0.31966853645188831</v>
      </c>
    </row>
    <row r="138" spans="1:4" ht="30" customHeight="1" thickTop="1" thickBot="1">
      <c r="A138" s="10" t="s">
        <v>346</v>
      </c>
      <c r="B138" s="8" t="s">
        <v>344</v>
      </c>
      <c r="C138" s="11" t="s">
        <v>347</v>
      </c>
      <c r="D138" s="649">
        <v>0.32614799849029097</v>
      </c>
    </row>
    <row r="139" spans="1:4" ht="30" customHeight="1" thickTop="1" thickBot="1">
      <c r="A139" s="10" t="s">
        <v>350</v>
      </c>
      <c r="B139" s="8" t="s">
        <v>339</v>
      </c>
      <c r="C139" s="11" t="s">
        <v>351</v>
      </c>
      <c r="D139" s="649">
        <v>1830.9824988478115</v>
      </c>
    </row>
    <row r="140" spans="1:4" ht="30" customHeight="1" thickTop="1" thickBot="1">
      <c r="A140" s="10" t="s">
        <v>348</v>
      </c>
      <c r="B140" s="8" t="s">
        <v>339</v>
      </c>
      <c r="C140" s="11" t="s">
        <v>349</v>
      </c>
      <c r="D140" s="649">
        <v>1525.8187490398427</v>
      </c>
    </row>
    <row r="141" spans="1:4" ht="30" customHeight="1" thickTop="1" thickBot="1">
      <c r="A141" s="10" t="s">
        <v>356</v>
      </c>
      <c r="B141" s="8" t="s">
        <v>113</v>
      </c>
      <c r="C141" s="11" t="s">
        <v>357</v>
      </c>
      <c r="D141" s="649">
        <v>54616.981079090394</v>
      </c>
    </row>
    <row r="142" spans="1:4" ht="30" customHeight="1" thickTop="1" thickBot="1">
      <c r="A142" s="10" t="s">
        <v>341</v>
      </c>
      <c r="B142" s="8" t="s">
        <v>339</v>
      </c>
      <c r="C142" s="11" t="s">
        <v>342</v>
      </c>
      <c r="D142" s="649">
        <v>1525.8187490398427</v>
      </c>
    </row>
    <row r="143" spans="1:4" ht="30" customHeight="1" thickTop="1" thickBot="1">
      <c r="A143" s="10" t="s">
        <v>354</v>
      </c>
      <c r="B143" s="8" t="s">
        <v>113</v>
      </c>
      <c r="C143" s="11" t="s">
        <v>355</v>
      </c>
      <c r="D143" s="649">
        <v>48240.857894437926</v>
      </c>
    </row>
    <row r="144" spans="1:4" ht="30" customHeight="1" thickTop="1" thickBot="1">
      <c r="A144" s="10" t="s">
        <v>359</v>
      </c>
      <c r="B144" s="8" t="s">
        <v>113</v>
      </c>
      <c r="C144" s="11" t="s">
        <v>360</v>
      </c>
      <c r="D144" s="649">
        <v>152581.87490398428</v>
      </c>
    </row>
    <row r="145" spans="1:4" ht="68.25" customHeight="1" thickTop="1" thickBot="1">
      <c r="A145" s="10" t="s">
        <v>358</v>
      </c>
      <c r="B145" s="8" t="s">
        <v>113</v>
      </c>
      <c r="C145" s="11" t="s">
        <v>2197</v>
      </c>
      <c r="D145" s="649">
        <v>203442.49987197903</v>
      </c>
    </row>
    <row r="146" spans="1:4" ht="30" customHeight="1" thickTop="1" thickBot="1">
      <c r="A146" s="10" t="s">
        <v>361</v>
      </c>
      <c r="B146" s="8" t="s">
        <v>113</v>
      </c>
      <c r="C146" s="11" t="s">
        <v>1911</v>
      </c>
      <c r="D146" s="649">
        <v>356024.37477596331</v>
      </c>
    </row>
    <row r="147" spans="1:4" ht="30" customHeight="1" thickTop="1" thickBot="1">
      <c r="A147" s="10" t="s">
        <v>362</v>
      </c>
      <c r="B147" s="8" t="s">
        <v>113</v>
      </c>
      <c r="C147" s="11" t="s">
        <v>1912</v>
      </c>
      <c r="D147" s="649">
        <v>356024.37477596331</v>
      </c>
    </row>
    <row r="148" spans="1:4" ht="30" customHeight="1" thickTop="1" thickBot="1">
      <c r="A148" s="10" t="s">
        <v>367</v>
      </c>
      <c r="B148" s="8" t="s">
        <v>113</v>
      </c>
      <c r="C148" s="11" t="s">
        <v>368</v>
      </c>
      <c r="D148" s="649">
        <v>15258.187490398428</v>
      </c>
    </row>
    <row r="149" spans="1:4" ht="30" customHeight="1" thickTop="1" thickBot="1">
      <c r="A149" s="10" t="s">
        <v>363</v>
      </c>
      <c r="B149" s="8" t="s">
        <v>113</v>
      </c>
      <c r="C149" s="11" t="s">
        <v>364</v>
      </c>
      <c r="D149" s="649">
        <v>5350.7243538898847</v>
      </c>
    </row>
    <row r="150" spans="1:4" ht="30" customHeight="1" thickTop="1" thickBot="1">
      <c r="A150" s="10" t="s">
        <v>158</v>
      </c>
      <c r="B150" s="8" t="s">
        <v>113</v>
      </c>
      <c r="C150" s="11" t="s">
        <v>159</v>
      </c>
      <c r="D150" s="649">
        <v>52947.680645361201</v>
      </c>
    </row>
    <row r="151" spans="1:4" ht="30" customHeight="1" thickTop="1" thickBot="1">
      <c r="A151" s="10" t="s">
        <v>369</v>
      </c>
      <c r="B151" s="8" t="s">
        <v>113</v>
      </c>
      <c r="C151" s="11" t="s">
        <v>370</v>
      </c>
      <c r="D151" s="649">
        <v>101721.24993598952</v>
      </c>
    </row>
    <row r="152" spans="1:4" ht="30" customHeight="1" thickTop="1" thickBot="1">
      <c r="A152" s="10" t="s">
        <v>371</v>
      </c>
      <c r="B152" s="8" t="s">
        <v>113</v>
      </c>
      <c r="C152" s="11" t="s">
        <v>372</v>
      </c>
      <c r="D152" s="649">
        <v>101721.24993598952</v>
      </c>
    </row>
    <row r="153" spans="1:4" ht="30" customHeight="1" thickTop="1" thickBot="1">
      <c r="A153" s="10" t="s">
        <v>365</v>
      </c>
      <c r="B153" s="8" t="s">
        <v>113</v>
      </c>
      <c r="C153" s="11" t="s">
        <v>366</v>
      </c>
      <c r="D153" s="649">
        <v>101721.24993598952</v>
      </c>
    </row>
    <row r="154" spans="1:4" ht="30" customHeight="1" thickTop="1" thickBot="1">
      <c r="A154" s="10" t="s">
        <v>373</v>
      </c>
      <c r="B154" s="8" t="s">
        <v>113</v>
      </c>
      <c r="C154" s="11" t="s">
        <v>374</v>
      </c>
      <c r="D154" s="649">
        <v>70484.13291448509</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4"/>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activeCell="D5" sqref="D5"/>
    </sheetView>
  </sheetViews>
  <sheetFormatPr baseColWidth="10" defaultRowHeight="15"/>
  <cols>
    <col min="1" max="1" width="11.5703125" customWidth="1"/>
    <col min="2" max="2" width="9.140625"/>
    <col min="3" max="3" width="77.42578125" style="197" customWidth="1"/>
    <col min="4" max="4" width="17.42578125" style="183" customWidth="1"/>
  </cols>
  <sheetData>
    <row r="1" spans="1:4" ht="81.75" customHeight="1" thickTop="1" thickBot="1">
      <c r="A1" s="690" t="s">
        <v>1850</v>
      </c>
      <c r="B1" s="691"/>
      <c r="C1" s="691"/>
      <c r="D1" s="692"/>
    </row>
    <row r="2" spans="1:4" ht="48.75" customHeight="1" thickTop="1" thickBot="1">
      <c r="A2" s="689" t="s">
        <v>375</v>
      </c>
      <c r="B2" s="689"/>
      <c r="C2" s="689"/>
      <c r="D2" s="689"/>
    </row>
    <row r="3" spans="1:4" ht="16.5" customHeight="1" thickTop="1" thickBot="1">
      <c r="A3" s="191"/>
      <c r="B3" s="191"/>
      <c r="C3" s="196"/>
      <c r="D3" s="192"/>
    </row>
    <row r="4" spans="1:4" ht="16.5" customHeight="1" thickTop="1" thickBot="1">
      <c r="A4" s="191"/>
      <c r="B4" s="191"/>
      <c r="C4" s="196" t="s">
        <v>375</v>
      </c>
      <c r="D4" s="192"/>
    </row>
    <row r="5" spans="1:4" ht="16.5" thickTop="1" thickBot="1">
      <c r="A5" s="191"/>
      <c r="B5" s="191"/>
      <c r="C5" s="196"/>
      <c r="D5" s="193" t="s">
        <v>1846</v>
      </c>
    </row>
    <row r="6" spans="1:4" ht="16.5" thickTop="1" thickBot="1">
      <c r="A6" s="666" t="s">
        <v>742</v>
      </c>
      <c r="B6" s="666" t="s">
        <v>377</v>
      </c>
      <c r="C6" s="667" t="s">
        <v>2239</v>
      </c>
      <c r="D6" s="648">
        <v>2595.7692643234845</v>
      </c>
    </row>
    <row r="7" spans="1:4" ht="16.5" thickTop="1" thickBot="1">
      <c r="A7" s="666" t="s">
        <v>747</v>
      </c>
      <c r="B7" s="666" t="s">
        <v>377</v>
      </c>
      <c r="C7" s="667" t="s">
        <v>748</v>
      </c>
      <c r="D7" s="648">
        <v>2943.6918519833112</v>
      </c>
    </row>
    <row r="8" spans="1:4" ht="16.5" thickTop="1" thickBot="1">
      <c r="A8" s="666" t="s">
        <v>743</v>
      </c>
      <c r="B8" s="666" t="s">
        <v>377</v>
      </c>
      <c r="C8" s="667" t="s">
        <v>744</v>
      </c>
      <c r="D8" s="648">
        <v>2363.2428907921048</v>
      </c>
    </row>
    <row r="9" spans="1:4" ht="16.5" thickTop="1" thickBot="1">
      <c r="A9" s="666" t="s">
        <v>745</v>
      </c>
      <c r="B9" s="666" t="s">
        <v>377</v>
      </c>
      <c r="C9" s="667" t="s">
        <v>746</v>
      </c>
      <c r="D9" s="648">
        <v>2863.5134746919366</v>
      </c>
    </row>
    <row r="10" spans="1:4" ht="16.5" thickTop="1" thickBot="1">
      <c r="A10" s="666" t="s">
        <v>1668</v>
      </c>
      <c r="B10" s="666" t="s">
        <v>377</v>
      </c>
      <c r="C10" s="667" t="s">
        <v>1667</v>
      </c>
      <c r="D10" s="648">
        <v>3363.3267357290747</v>
      </c>
    </row>
    <row r="11" spans="1:4" ht="16.5" thickTop="1" thickBot="1">
      <c r="A11" s="666" t="s">
        <v>751</v>
      </c>
      <c r="B11" s="666" t="s">
        <v>377</v>
      </c>
      <c r="C11" s="667" t="s">
        <v>752</v>
      </c>
      <c r="D11" s="648">
        <v>5836.3611002357475</v>
      </c>
    </row>
    <row r="12" spans="1:4" ht="16.5" thickTop="1" thickBot="1">
      <c r="A12" s="666" t="s">
        <v>749</v>
      </c>
      <c r="B12" s="666" t="s">
        <v>377</v>
      </c>
      <c r="C12" s="667" t="s">
        <v>750</v>
      </c>
      <c r="D12" s="648">
        <v>4738.8544812083655</v>
      </c>
    </row>
    <row r="13" spans="1:4" ht="16.5" thickTop="1" thickBot="1">
      <c r="A13" s="666" t="s">
        <v>753</v>
      </c>
      <c r="B13" s="666" t="s">
        <v>92</v>
      </c>
      <c r="C13" s="667" t="s">
        <v>1935</v>
      </c>
      <c r="D13" s="648">
        <v>879.87959495079508</v>
      </c>
    </row>
    <row r="14" spans="1:4" ht="16.5" thickTop="1" thickBot="1">
      <c r="A14" s="666" t="s">
        <v>755</v>
      </c>
      <c r="B14" s="666" t="s">
        <v>233</v>
      </c>
      <c r="C14" s="667" t="s">
        <v>1937</v>
      </c>
      <c r="D14" s="648">
        <v>50803.935429170764</v>
      </c>
    </row>
    <row r="15" spans="1:4" ht="16.5" thickTop="1" thickBot="1">
      <c r="A15" s="666" t="s">
        <v>756</v>
      </c>
      <c r="B15" s="666" t="s">
        <v>92</v>
      </c>
      <c r="C15" s="667" t="s">
        <v>1938</v>
      </c>
      <c r="D15" s="648">
        <v>753.36436325076954</v>
      </c>
    </row>
    <row r="16" spans="1:4" ht="16.5" thickTop="1" thickBot="1">
      <c r="A16" s="666" t="s">
        <v>754</v>
      </c>
      <c r="B16" s="666" t="s">
        <v>233</v>
      </c>
      <c r="C16" s="667" t="s">
        <v>1936</v>
      </c>
      <c r="D16" s="648">
        <v>59477.778063419428</v>
      </c>
    </row>
    <row r="17" spans="1:4" ht="16.5" thickTop="1" thickBot="1">
      <c r="A17" s="666" t="s">
        <v>776</v>
      </c>
      <c r="B17" s="666" t="s">
        <v>422</v>
      </c>
      <c r="C17" s="667" t="s">
        <v>777</v>
      </c>
      <c r="D17" s="648">
        <v>8246.6917097800906</v>
      </c>
    </row>
    <row r="18" spans="1:4" ht="16.5" thickTop="1" thickBot="1">
      <c r="A18" s="666" t="s">
        <v>757</v>
      </c>
      <c r="B18" s="666" t="s">
        <v>387</v>
      </c>
      <c r="C18" s="667" t="s">
        <v>1939</v>
      </c>
      <c r="D18" s="648">
        <v>62476.657629642257</v>
      </c>
    </row>
    <row r="19" spans="1:4" ht="16.5" thickTop="1" thickBot="1">
      <c r="A19" s="666" t="s">
        <v>758</v>
      </c>
      <c r="B19" s="666" t="s">
        <v>387</v>
      </c>
      <c r="C19" s="667" t="s">
        <v>2240</v>
      </c>
      <c r="D19" s="648">
        <v>78095.822037052814</v>
      </c>
    </row>
    <row r="20" spans="1:4" ht="16.5" thickTop="1" thickBot="1">
      <c r="A20" s="666" t="s">
        <v>761</v>
      </c>
      <c r="B20" s="666" t="s">
        <v>387</v>
      </c>
      <c r="C20" s="667" t="s">
        <v>762</v>
      </c>
      <c r="D20" s="648">
        <v>78095.822037052814</v>
      </c>
    </row>
    <row r="21" spans="1:4" ht="16.5" thickTop="1" thickBot="1">
      <c r="A21" s="666" t="s">
        <v>759</v>
      </c>
      <c r="B21" s="666" t="s">
        <v>387</v>
      </c>
      <c r="C21" s="667" t="s">
        <v>2241</v>
      </c>
      <c r="D21" s="648">
        <v>78095.822037052814</v>
      </c>
    </row>
    <row r="22" spans="1:4" ht="16.5" thickTop="1" thickBot="1">
      <c r="A22" s="666" t="s">
        <v>760</v>
      </c>
      <c r="B22" s="666" t="s">
        <v>387</v>
      </c>
      <c r="C22" s="667" t="s">
        <v>2242</v>
      </c>
      <c r="D22" s="648">
        <v>78095.822037052814</v>
      </c>
    </row>
    <row r="23" spans="1:4" ht="16.5" thickTop="1" thickBot="1">
      <c r="A23" s="666" t="s">
        <v>763</v>
      </c>
      <c r="B23" s="666" t="s">
        <v>387</v>
      </c>
      <c r="C23" s="667" t="s">
        <v>764</v>
      </c>
      <c r="D23" s="648">
        <v>72889.4339012493</v>
      </c>
    </row>
    <row r="24" spans="1:4" ht="16.5" thickTop="1" thickBot="1">
      <c r="A24" s="666" t="s">
        <v>772</v>
      </c>
      <c r="B24" s="666" t="s">
        <v>387</v>
      </c>
      <c r="C24" s="667" t="s">
        <v>773</v>
      </c>
      <c r="D24" s="648">
        <v>26031.940679017607</v>
      </c>
    </row>
    <row r="25" spans="1:4" ht="16.5" thickTop="1" thickBot="1">
      <c r="A25" s="666" t="s">
        <v>765</v>
      </c>
      <c r="B25" s="666" t="s">
        <v>387</v>
      </c>
      <c r="C25" s="667" t="s">
        <v>766</v>
      </c>
      <c r="D25" s="648">
        <v>78095.822037052814</v>
      </c>
    </row>
    <row r="26" spans="1:4" ht="16.5" thickTop="1" thickBot="1">
      <c r="A26" s="666" t="s">
        <v>768</v>
      </c>
      <c r="B26" s="666" t="s">
        <v>387</v>
      </c>
      <c r="C26" s="667" t="s">
        <v>2002</v>
      </c>
      <c r="D26" s="648">
        <v>39576.227945052182</v>
      </c>
    </row>
    <row r="27" spans="1:4" ht="16.5" thickTop="1" thickBot="1">
      <c r="A27" s="666" t="s">
        <v>767</v>
      </c>
      <c r="B27" s="666" t="s">
        <v>387</v>
      </c>
      <c r="C27" s="667" t="s">
        <v>2004</v>
      </c>
      <c r="D27" s="648">
        <v>41116.415892687626</v>
      </c>
    </row>
    <row r="28" spans="1:4" ht="16.5" thickTop="1" thickBot="1">
      <c r="A28" s="666" t="s">
        <v>770</v>
      </c>
      <c r="B28" s="666" t="s">
        <v>387</v>
      </c>
      <c r="C28" s="667" t="s">
        <v>2003</v>
      </c>
      <c r="D28" s="648">
        <v>41576.773664755783</v>
      </c>
    </row>
    <row r="29" spans="1:4" ht="16.5" thickTop="1" thickBot="1">
      <c r="A29" s="666" t="s">
        <v>769</v>
      </c>
      <c r="B29" s="666" t="s">
        <v>387</v>
      </c>
      <c r="C29" s="667" t="s">
        <v>2001</v>
      </c>
      <c r="D29" s="648">
        <v>42518.296020597547</v>
      </c>
    </row>
    <row r="30" spans="1:4" ht="16.5" thickTop="1" thickBot="1">
      <c r="A30" s="666" t="s">
        <v>771</v>
      </c>
      <c r="B30" s="666" t="s">
        <v>387</v>
      </c>
      <c r="C30" s="667" t="s">
        <v>2243</v>
      </c>
      <c r="D30" s="648">
        <v>62476.657629642257</v>
      </c>
    </row>
    <row r="31" spans="1:4" ht="16.5" thickTop="1" thickBot="1">
      <c r="A31" s="666" t="s">
        <v>774</v>
      </c>
      <c r="B31" s="666" t="s">
        <v>422</v>
      </c>
      <c r="C31" s="667" t="s">
        <v>775</v>
      </c>
      <c r="D31" s="648">
        <v>43.73366034074958</v>
      </c>
    </row>
    <row r="32" spans="1:4" ht="16.5" thickTop="1" thickBot="1">
      <c r="A32" s="666" t="s">
        <v>779</v>
      </c>
      <c r="B32" s="666" t="s">
        <v>144</v>
      </c>
      <c r="C32" s="667" t="s">
        <v>1941</v>
      </c>
      <c r="D32" s="648">
        <v>533.13414510628058</v>
      </c>
    </row>
    <row r="33" spans="1:4" ht="16.5" thickTop="1" thickBot="1">
      <c r="A33" s="666" t="s">
        <v>780</v>
      </c>
      <c r="B33" s="666" t="s">
        <v>377</v>
      </c>
      <c r="C33" s="667" t="s">
        <v>781</v>
      </c>
      <c r="D33" s="648">
        <v>4095.2537991181339</v>
      </c>
    </row>
    <row r="34" spans="1:4" ht="16.5" thickTop="1" thickBot="1">
      <c r="A34" s="666" t="s">
        <v>786</v>
      </c>
      <c r="B34" s="666" t="s">
        <v>377</v>
      </c>
      <c r="C34" s="667" t="s">
        <v>787</v>
      </c>
      <c r="D34" s="648">
        <v>4063.0659582773624</v>
      </c>
    </row>
    <row r="35" spans="1:4" ht="16.5" thickTop="1" thickBot="1">
      <c r="A35" s="666" t="s">
        <v>782</v>
      </c>
      <c r="B35" s="666" t="s">
        <v>377</v>
      </c>
      <c r="C35" s="667" t="s">
        <v>783</v>
      </c>
      <c r="D35" s="648">
        <v>5576.0416934455716</v>
      </c>
    </row>
    <row r="36" spans="1:4" ht="16.5" thickTop="1" thickBot="1">
      <c r="A36" s="666" t="s">
        <v>784</v>
      </c>
      <c r="B36" s="666" t="s">
        <v>377</v>
      </c>
      <c r="C36" s="667" t="s">
        <v>785</v>
      </c>
      <c r="D36" s="648">
        <v>4368.2596934348103</v>
      </c>
    </row>
    <row r="37" spans="1:4" ht="16.5" thickTop="1" thickBot="1">
      <c r="A37" s="666" t="s">
        <v>898</v>
      </c>
      <c r="B37" s="666" t="s">
        <v>377</v>
      </c>
      <c r="C37" s="667" t="s">
        <v>899</v>
      </c>
      <c r="D37" s="648">
        <v>4998.1326103713809</v>
      </c>
    </row>
    <row r="38" spans="1:4" ht="16.5" thickTop="1" thickBot="1">
      <c r="A38" s="666" t="s">
        <v>788</v>
      </c>
      <c r="B38" s="666" t="s">
        <v>377</v>
      </c>
      <c r="C38" s="667" t="s">
        <v>789</v>
      </c>
      <c r="D38" s="648">
        <v>5576.0416934455716</v>
      </c>
    </row>
    <row r="39" spans="1:4" ht="16.5" thickTop="1" thickBot="1">
      <c r="A39" s="666" t="s">
        <v>917</v>
      </c>
      <c r="B39" s="666" t="s">
        <v>92</v>
      </c>
      <c r="C39" s="667" t="s">
        <v>2244</v>
      </c>
      <c r="D39" s="648">
        <v>365540.51101476524</v>
      </c>
    </row>
    <row r="40" spans="1:4" ht="16.5" thickTop="1" thickBot="1">
      <c r="A40" s="666" t="s">
        <v>896</v>
      </c>
      <c r="B40" s="666" t="s">
        <v>92</v>
      </c>
      <c r="C40" s="667" t="s">
        <v>897</v>
      </c>
      <c r="D40" s="648">
        <v>32587.824619621402</v>
      </c>
    </row>
    <row r="41" spans="1:4" ht="16.5" thickTop="1" thickBot="1">
      <c r="A41" s="666" t="s">
        <v>827</v>
      </c>
      <c r="B41" s="666" t="s">
        <v>92</v>
      </c>
      <c r="C41" s="667" t="s">
        <v>828</v>
      </c>
      <c r="D41" s="648">
        <v>437.96657354799657</v>
      </c>
    </row>
    <row r="42" spans="1:4" ht="16.5" thickTop="1" thickBot="1">
      <c r="A42" s="666" t="s">
        <v>432</v>
      </c>
      <c r="B42" s="666" t="s">
        <v>92</v>
      </c>
      <c r="C42" s="667" t="s">
        <v>433</v>
      </c>
      <c r="D42" s="648">
        <v>11266.07528449356</v>
      </c>
    </row>
    <row r="43" spans="1:4" ht="16.5" thickTop="1" thickBot="1">
      <c r="A43" s="666" t="s">
        <v>376</v>
      </c>
      <c r="B43" s="666" t="s">
        <v>377</v>
      </c>
      <c r="C43" s="667" t="s">
        <v>378</v>
      </c>
      <c r="D43" s="648">
        <v>7126.9205913387241</v>
      </c>
    </row>
    <row r="44" spans="1:4" ht="16.5" thickTop="1" thickBot="1">
      <c r="A44" s="666" t="s">
        <v>379</v>
      </c>
      <c r="B44" s="666" t="s">
        <v>144</v>
      </c>
      <c r="C44" s="667" t="s">
        <v>2245</v>
      </c>
      <c r="D44" s="648">
        <v>12317.273051683971</v>
      </c>
    </row>
    <row r="45" spans="1:4" ht="16.5" thickTop="1" thickBot="1">
      <c r="A45" s="666" t="s">
        <v>778</v>
      </c>
      <c r="B45" s="666" t="s">
        <v>377</v>
      </c>
      <c r="C45" s="667" t="s">
        <v>1940</v>
      </c>
      <c r="D45" s="648">
        <v>5470.8726531023403</v>
      </c>
    </row>
    <row r="46" spans="1:4" ht="16.5" thickTop="1" thickBot="1">
      <c r="A46" s="666" t="s">
        <v>913</v>
      </c>
      <c r="B46" s="666" t="s">
        <v>92</v>
      </c>
      <c r="C46" s="667" t="s">
        <v>1954</v>
      </c>
      <c r="D46" s="648">
        <v>1561.9164407410565</v>
      </c>
    </row>
    <row r="47" spans="1:4" ht="16.5" thickTop="1" thickBot="1">
      <c r="A47" s="666" t="s">
        <v>914</v>
      </c>
      <c r="B47" s="666" t="s">
        <v>92</v>
      </c>
      <c r="C47" s="667" t="s">
        <v>1955</v>
      </c>
      <c r="D47" s="648">
        <v>2082.5552543214085</v>
      </c>
    </row>
    <row r="48" spans="1:4" ht="16.5" thickTop="1" thickBot="1">
      <c r="A48" s="666" t="s">
        <v>797</v>
      </c>
      <c r="B48" s="666" t="s">
        <v>387</v>
      </c>
      <c r="C48" s="667" t="s">
        <v>798</v>
      </c>
      <c r="D48" s="648">
        <v>41651.105086428171</v>
      </c>
    </row>
    <row r="49" spans="1:4" ht="16.5" thickTop="1" thickBot="1">
      <c r="A49" s="666" t="s">
        <v>800</v>
      </c>
      <c r="B49" s="666" t="s">
        <v>387</v>
      </c>
      <c r="C49" s="667" t="s">
        <v>801</v>
      </c>
      <c r="D49" s="648">
        <v>52063.881358035214</v>
      </c>
    </row>
    <row r="50" spans="1:4" ht="16.5" thickTop="1" thickBot="1">
      <c r="A50" s="666" t="s">
        <v>799</v>
      </c>
      <c r="B50" s="666" t="s">
        <v>387</v>
      </c>
      <c r="C50" s="667" t="s">
        <v>1943</v>
      </c>
      <c r="D50" s="648">
        <v>41651.105086428171</v>
      </c>
    </row>
    <row r="51" spans="1:4" ht="16.5" thickTop="1" thickBot="1">
      <c r="A51" s="666" t="s">
        <v>796</v>
      </c>
      <c r="B51" s="666" t="s">
        <v>387</v>
      </c>
      <c r="C51" s="667" t="s">
        <v>1942</v>
      </c>
      <c r="D51" s="648">
        <v>41651.105086428171</v>
      </c>
    </row>
    <row r="52" spans="1:4" ht="16.5" thickTop="1" thickBot="1">
      <c r="A52" s="666" t="s">
        <v>802</v>
      </c>
      <c r="B52" s="666" t="s">
        <v>387</v>
      </c>
      <c r="C52" s="667" t="s">
        <v>803</v>
      </c>
      <c r="D52" s="648">
        <v>47086.574300207045</v>
      </c>
    </row>
    <row r="53" spans="1:4" ht="16.5" thickTop="1" thickBot="1">
      <c r="A53" s="666" t="s">
        <v>380</v>
      </c>
      <c r="B53" s="666" t="s">
        <v>144</v>
      </c>
      <c r="C53" s="667" t="s">
        <v>381</v>
      </c>
      <c r="D53" s="648">
        <v>3230.5334880470359</v>
      </c>
    </row>
    <row r="54" spans="1:4" ht="16.5" thickTop="1" thickBot="1">
      <c r="A54" s="666" t="s">
        <v>794</v>
      </c>
      <c r="B54" s="666" t="s">
        <v>377</v>
      </c>
      <c r="C54" s="667" t="s">
        <v>795</v>
      </c>
      <c r="D54" s="648">
        <v>4250.7647398767213</v>
      </c>
    </row>
    <row r="55" spans="1:4" ht="16.5" thickTop="1" thickBot="1">
      <c r="A55" s="666" t="s">
        <v>790</v>
      </c>
      <c r="B55" s="666" t="s">
        <v>422</v>
      </c>
      <c r="C55" s="667" t="s">
        <v>791</v>
      </c>
      <c r="D55" s="648">
        <v>4640.9743842552589</v>
      </c>
    </row>
    <row r="56" spans="1:4" ht="16.5" thickTop="1" thickBot="1">
      <c r="A56" s="666" t="s">
        <v>792</v>
      </c>
      <c r="B56" s="666" t="s">
        <v>606</v>
      </c>
      <c r="C56" s="667" t="s">
        <v>793</v>
      </c>
      <c r="D56" s="648">
        <v>5781.7849387076994</v>
      </c>
    </row>
    <row r="57" spans="1:4" ht="16.5" thickTop="1" thickBot="1">
      <c r="A57" s="666" t="s">
        <v>382</v>
      </c>
      <c r="B57" s="666" t="s">
        <v>377</v>
      </c>
      <c r="C57" s="667" t="s">
        <v>383</v>
      </c>
      <c r="D57" s="648">
        <v>3519.5183798031803</v>
      </c>
    </row>
    <row r="58" spans="1:4" ht="16.5" thickTop="1" thickBot="1">
      <c r="A58" s="666" t="s">
        <v>384</v>
      </c>
      <c r="B58" s="666" t="s">
        <v>377</v>
      </c>
      <c r="C58" s="667" t="s">
        <v>385</v>
      </c>
      <c r="D58" s="648">
        <v>3363.3267357290747</v>
      </c>
    </row>
    <row r="59" spans="1:4" ht="16.5" thickTop="1" thickBot="1">
      <c r="A59" s="666" t="s">
        <v>386</v>
      </c>
      <c r="B59" s="666" t="s">
        <v>387</v>
      </c>
      <c r="C59" s="667" t="s">
        <v>2246</v>
      </c>
      <c r="D59" s="648">
        <v>22739.919423804658</v>
      </c>
    </row>
    <row r="60" spans="1:4" ht="16.5" thickTop="1" thickBot="1">
      <c r="A60" s="666" t="s">
        <v>388</v>
      </c>
      <c r="B60" s="666" t="s">
        <v>377</v>
      </c>
      <c r="C60" s="667" t="s">
        <v>389</v>
      </c>
      <c r="D60" s="648">
        <v>2776.0461540104375</v>
      </c>
    </row>
    <row r="61" spans="1:4" ht="16.5" thickTop="1" thickBot="1">
      <c r="A61" s="666" t="s">
        <v>390</v>
      </c>
      <c r="B61" s="666" t="s">
        <v>233</v>
      </c>
      <c r="C61" s="667" t="s">
        <v>391</v>
      </c>
      <c r="D61" s="648">
        <v>71498.08047198545</v>
      </c>
    </row>
    <row r="62" spans="1:4" ht="16.5" thickTop="1" thickBot="1">
      <c r="A62" s="666" t="s">
        <v>398</v>
      </c>
      <c r="B62" s="666" t="s">
        <v>233</v>
      </c>
      <c r="C62" s="667" t="s">
        <v>399</v>
      </c>
      <c r="D62" s="648">
        <v>5863.7496927148022</v>
      </c>
    </row>
    <row r="63" spans="1:4" ht="16.5" thickTop="1" thickBot="1">
      <c r="A63" s="666" t="s">
        <v>392</v>
      </c>
      <c r="B63" s="666" t="s">
        <v>387</v>
      </c>
      <c r="C63" s="667" t="s">
        <v>393</v>
      </c>
      <c r="D63" s="648">
        <v>28834.018773707063</v>
      </c>
    </row>
    <row r="64" spans="1:4" ht="16.5" thickTop="1" thickBot="1">
      <c r="A64" s="666" t="s">
        <v>400</v>
      </c>
      <c r="B64" s="666" t="s">
        <v>92</v>
      </c>
      <c r="C64" s="667" t="s">
        <v>401</v>
      </c>
      <c r="D64" s="648">
        <v>42749.652983082713</v>
      </c>
    </row>
    <row r="65" spans="1:4" ht="16.5" thickTop="1" thickBot="1">
      <c r="A65" s="666" t="s">
        <v>394</v>
      </c>
      <c r="B65" s="666" t="s">
        <v>92</v>
      </c>
      <c r="C65" s="667" t="s">
        <v>395</v>
      </c>
      <c r="D65" s="648">
        <v>76205.903143756135</v>
      </c>
    </row>
    <row r="66" spans="1:4" ht="16.5" thickTop="1" thickBot="1">
      <c r="A66" s="666" t="s">
        <v>396</v>
      </c>
      <c r="B66" s="666" t="s">
        <v>92</v>
      </c>
      <c r="C66" s="667" t="s">
        <v>397</v>
      </c>
      <c r="D66" s="648">
        <v>42968.321284786463</v>
      </c>
    </row>
    <row r="67" spans="1:4" ht="16.5" thickTop="1" thickBot="1">
      <c r="A67" s="666" t="s">
        <v>918</v>
      </c>
      <c r="B67" s="666" t="s">
        <v>144</v>
      </c>
      <c r="C67" s="667" t="s">
        <v>919</v>
      </c>
      <c r="D67" s="648">
        <v>14715.523582911941</v>
      </c>
    </row>
    <row r="68" spans="1:4" ht="16.5" thickTop="1" thickBot="1">
      <c r="A68" s="666" t="s">
        <v>402</v>
      </c>
      <c r="B68" s="666" t="s">
        <v>377</v>
      </c>
      <c r="C68" s="667" t="s">
        <v>403</v>
      </c>
      <c r="D68" s="648">
        <v>1350.5370824274335</v>
      </c>
    </row>
    <row r="69" spans="1:4" ht="16.5" thickTop="1" thickBot="1">
      <c r="A69" s="666" t="s">
        <v>404</v>
      </c>
      <c r="B69" s="666" t="s">
        <v>377</v>
      </c>
      <c r="C69" s="667" t="s">
        <v>405</v>
      </c>
      <c r="D69" s="648">
        <v>6632.9479009407978</v>
      </c>
    </row>
    <row r="70" spans="1:4" ht="16.5" thickTop="1" thickBot="1">
      <c r="A70" s="666" t="s">
        <v>406</v>
      </c>
      <c r="B70" s="666" t="s">
        <v>144</v>
      </c>
      <c r="C70" s="667" t="s">
        <v>407</v>
      </c>
      <c r="D70" s="648">
        <v>32899.449513360232</v>
      </c>
    </row>
    <row r="71" spans="1:4" ht="16.5" thickTop="1" thickBot="1">
      <c r="A71" s="666" t="s">
        <v>408</v>
      </c>
      <c r="B71" s="666" t="s">
        <v>92</v>
      </c>
      <c r="C71" s="667" t="s">
        <v>409</v>
      </c>
      <c r="D71" s="648">
        <v>6195.6018816061905</v>
      </c>
    </row>
    <row r="72" spans="1:4" ht="16.5" thickTop="1" thickBot="1">
      <c r="A72" s="666" t="s">
        <v>410</v>
      </c>
      <c r="B72" s="666" t="s">
        <v>92</v>
      </c>
      <c r="C72" s="667" t="s">
        <v>411</v>
      </c>
      <c r="D72" s="648">
        <v>13216579.583653346</v>
      </c>
    </row>
    <row r="73" spans="1:4" ht="16.5" thickTop="1" thickBot="1">
      <c r="A73" s="666" t="s">
        <v>810</v>
      </c>
      <c r="B73" s="666" t="s">
        <v>377</v>
      </c>
      <c r="C73" s="667" t="s">
        <v>811</v>
      </c>
      <c r="D73" s="648">
        <v>2107.410726325485</v>
      </c>
    </row>
    <row r="74" spans="1:4" ht="16.5" thickTop="1" thickBot="1">
      <c r="A74" s="666" t="s">
        <v>805</v>
      </c>
      <c r="B74" s="666" t="s">
        <v>377</v>
      </c>
      <c r="C74" s="667" t="s">
        <v>806</v>
      </c>
      <c r="D74" s="648">
        <v>1561.9164407410565</v>
      </c>
    </row>
    <row r="75" spans="1:4" ht="16.5" thickTop="1" thickBot="1">
      <c r="A75" s="666" t="s">
        <v>808</v>
      </c>
      <c r="B75" s="666" t="s">
        <v>377</v>
      </c>
      <c r="C75" s="667" t="s">
        <v>809</v>
      </c>
      <c r="D75" s="648">
        <v>1138.713091224791</v>
      </c>
    </row>
    <row r="76" spans="1:4" ht="16.5" thickTop="1" thickBot="1">
      <c r="A76" s="666" t="s">
        <v>822</v>
      </c>
      <c r="B76" s="666" t="s">
        <v>377</v>
      </c>
      <c r="C76" s="667" t="s">
        <v>823</v>
      </c>
      <c r="D76" s="648">
        <v>2593.9380952339798</v>
      </c>
    </row>
    <row r="77" spans="1:4" ht="16.5" thickTop="1" thickBot="1">
      <c r="A77" s="666" t="s">
        <v>807</v>
      </c>
      <c r="B77" s="666" t="s">
        <v>377</v>
      </c>
      <c r="C77" s="667" t="s">
        <v>2037</v>
      </c>
      <c r="D77" s="648">
        <v>1561.9164407410565</v>
      </c>
    </row>
    <row r="78" spans="1:4" ht="16.5" thickTop="1" thickBot="1">
      <c r="A78" s="666" t="s">
        <v>817</v>
      </c>
      <c r="B78" s="666" t="s">
        <v>377</v>
      </c>
      <c r="C78" s="667" t="s">
        <v>818</v>
      </c>
      <c r="D78" s="648">
        <v>1742.3513300966436</v>
      </c>
    </row>
    <row r="79" spans="1:4" ht="16.5" thickTop="1" thickBot="1">
      <c r="A79" s="666" t="s">
        <v>819</v>
      </c>
      <c r="B79" s="666" t="s">
        <v>377</v>
      </c>
      <c r="C79" s="667" t="s">
        <v>2023</v>
      </c>
      <c r="D79" s="648">
        <v>1766.768031801749</v>
      </c>
    </row>
    <row r="80" spans="1:4" ht="16.5" thickTop="1" thickBot="1">
      <c r="A80" s="666" t="s">
        <v>820</v>
      </c>
      <c r="B80" s="666" t="s">
        <v>377</v>
      </c>
      <c r="C80" s="667" t="s">
        <v>2024</v>
      </c>
      <c r="D80" s="648">
        <v>1819.3155769442881</v>
      </c>
    </row>
    <row r="81" spans="1:4" ht="16.5" thickTop="1" thickBot="1">
      <c r="A81" s="666" t="s">
        <v>812</v>
      </c>
      <c r="B81" s="666" t="s">
        <v>377</v>
      </c>
      <c r="C81" s="667" t="s">
        <v>2247</v>
      </c>
      <c r="D81" s="648">
        <v>2768.1311012639549</v>
      </c>
    </row>
    <row r="82" spans="1:4" ht="16.5" thickTop="1" thickBot="1">
      <c r="A82" s="666" t="s">
        <v>813</v>
      </c>
      <c r="B82" s="666" t="s">
        <v>377</v>
      </c>
      <c r="C82" s="667" t="s">
        <v>2248</v>
      </c>
      <c r="D82" s="648">
        <v>2768.1311012639549</v>
      </c>
    </row>
    <row r="83" spans="1:4" ht="16.5" thickTop="1" thickBot="1">
      <c r="A83" s="666" t="s">
        <v>814</v>
      </c>
      <c r="B83" s="666" t="s">
        <v>377</v>
      </c>
      <c r="C83" s="667" t="s">
        <v>2249</v>
      </c>
      <c r="D83" s="648">
        <v>2792.2617584356203</v>
      </c>
    </row>
    <row r="84" spans="1:4" ht="16.5" thickTop="1" thickBot="1">
      <c r="A84" s="666" t="s">
        <v>815</v>
      </c>
      <c r="B84" s="666" t="s">
        <v>377</v>
      </c>
      <c r="C84" s="667" t="s">
        <v>2250</v>
      </c>
      <c r="D84" s="648">
        <v>2792.2617584356203</v>
      </c>
    </row>
    <row r="85" spans="1:4" ht="16.5" thickTop="1" thickBot="1">
      <c r="A85" s="666" t="s">
        <v>821</v>
      </c>
      <c r="B85" s="666" t="s">
        <v>377</v>
      </c>
      <c r="C85" s="667" t="s">
        <v>1944</v>
      </c>
      <c r="D85" s="648">
        <v>2792.2617584356203</v>
      </c>
    </row>
    <row r="86" spans="1:4" ht="16.5" thickTop="1" thickBot="1">
      <c r="A86" s="666" t="s">
        <v>816</v>
      </c>
      <c r="B86" s="666" t="s">
        <v>377</v>
      </c>
      <c r="C86" s="667" t="s">
        <v>2251</v>
      </c>
      <c r="D86" s="648">
        <v>2792.2617584356203</v>
      </c>
    </row>
    <row r="87" spans="1:4" ht="16.5" thickTop="1" thickBot="1">
      <c r="A87" s="666" t="s">
        <v>804</v>
      </c>
      <c r="B87" s="666" t="s">
        <v>377</v>
      </c>
      <c r="C87" s="667" t="s">
        <v>2252</v>
      </c>
      <c r="D87" s="648">
        <v>561.24864103961966</v>
      </c>
    </row>
    <row r="88" spans="1:4" ht="16.5" thickTop="1" thickBot="1">
      <c r="A88" s="666" t="s">
        <v>826</v>
      </c>
      <c r="B88" s="666" t="s">
        <v>377</v>
      </c>
      <c r="C88" s="667" t="s">
        <v>1945</v>
      </c>
      <c r="D88" s="648">
        <v>536.23963503033053</v>
      </c>
    </row>
    <row r="89" spans="1:4" ht="16.5" thickTop="1" thickBot="1">
      <c r="A89" s="666" t="s">
        <v>824</v>
      </c>
      <c r="B89" s="666" t="s">
        <v>377</v>
      </c>
      <c r="C89" s="667" t="s">
        <v>825</v>
      </c>
      <c r="D89" s="648">
        <v>466.49975448946634</v>
      </c>
    </row>
    <row r="90" spans="1:4" ht="16.5" thickTop="1" thickBot="1">
      <c r="A90" s="666" t="s">
        <v>915</v>
      </c>
      <c r="B90" s="666" t="s">
        <v>233</v>
      </c>
      <c r="C90" s="667" t="s">
        <v>916</v>
      </c>
      <c r="D90" s="648">
        <v>22908.107797535493</v>
      </c>
    </row>
    <row r="91" spans="1:4" ht="16.5" thickTop="1" thickBot="1">
      <c r="A91" s="666" t="s">
        <v>412</v>
      </c>
      <c r="B91" s="666" t="s">
        <v>377</v>
      </c>
      <c r="C91" s="667" t="s">
        <v>2253</v>
      </c>
      <c r="D91" s="648">
        <v>9924.0489798153903</v>
      </c>
    </row>
    <row r="92" spans="1:4" ht="16.5" thickTop="1" thickBot="1">
      <c r="A92" s="666" t="s">
        <v>413</v>
      </c>
      <c r="B92" s="666" t="s">
        <v>144</v>
      </c>
      <c r="C92" s="667" t="s">
        <v>414</v>
      </c>
      <c r="D92" s="648">
        <v>35339.713132681711</v>
      </c>
    </row>
    <row r="93" spans="1:4" ht="16.5" thickTop="1" thickBot="1">
      <c r="A93" s="666" t="s">
        <v>415</v>
      </c>
      <c r="B93" s="666" t="s">
        <v>144</v>
      </c>
      <c r="C93" s="667" t="s">
        <v>416</v>
      </c>
      <c r="D93" s="648">
        <v>953.81030647920511</v>
      </c>
    </row>
    <row r="94" spans="1:4" ht="16.5" thickTop="1" thickBot="1">
      <c r="A94" s="666" t="s">
        <v>417</v>
      </c>
      <c r="B94" s="666" t="s">
        <v>144</v>
      </c>
      <c r="C94" s="667" t="s">
        <v>418</v>
      </c>
      <c r="D94" s="648">
        <v>953.81030647920511</v>
      </c>
    </row>
    <row r="95" spans="1:4" ht="16.5" thickTop="1" thickBot="1">
      <c r="A95" s="666" t="s">
        <v>419</v>
      </c>
      <c r="B95" s="666" t="s">
        <v>377</v>
      </c>
      <c r="C95" s="667" t="s">
        <v>420</v>
      </c>
      <c r="D95" s="648">
        <v>3590.8454463972116</v>
      </c>
    </row>
    <row r="96" spans="1:4" ht="16.5" thickTop="1" thickBot="1">
      <c r="A96" s="666" t="s">
        <v>436</v>
      </c>
      <c r="B96" s="666" t="s">
        <v>377</v>
      </c>
      <c r="C96" s="667" t="s">
        <v>437</v>
      </c>
      <c r="D96" s="648">
        <v>2825.725126207014</v>
      </c>
    </row>
    <row r="97" spans="1:4" ht="16.5" thickTop="1" thickBot="1">
      <c r="A97" s="666" t="s">
        <v>434</v>
      </c>
      <c r="B97" s="666" t="s">
        <v>377</v>
      </c>
      <c r="C97" s="667" t="s">
        <v>435</v>
      </c>
      <c r="D97" s="648">
        <v>3583.9180398298918</v>
      </c>
    </row>
    <row r="98" spans="1:4" ht="16.5" thickTop="1" thickBot="1">
      <c r="A98" s="666" t="s">
        <v>421</v>
      </c>
      <c r="B98" s="666" t="s">
        <v>422</v>
      </c>
      <c r="C98" s="667" t="s">
        <v>423</v>
      </c>
      <c r="D98" s="648">
        <v>2777.983686636248</v>
      </c>
    </row>
    <row r="99" spans="1:4" ht="16.5" thickTop="1" thickBot="1">
      <c r="A99" s="666" t="s">
        <v>835</v>
      </c>
      <c r="B99" s="666" t="s">
        <v>387</v>
      </c>
      <c r="C99" s="667" t="s">
        <v>2254</v>
      </c>
      <c r="D99" s="648">
        <v>279564.02757919615</v>
      </c>
    </row>
    <row r="100" spans="1:4" ht="16.5" thickTop="1" thickBot="1">
      <c r="A100" s="666" t="s">
        <v>836</v>
      </c>
      <c r="B100" s="666" t="s">
        <v>387</v>
      </c>
      <c r="C100" s="667" t="s">
        <v>2255</v>
      </c>
      <c r="D100" s="648">
        <v>361832.52138444595</v>
      </c>
    </row>
    <row r="101" spans="1:4" ht="16.5" thickTop="1" thickBot="1">
      <c r="A101" s="666" t="s">
        <v>837</v>
      </c>
      <c r="B101" s="666" t="s">
        <v>387</v>
      </c>
      <c r="C101" s="667" t="s">
        <v>2256</v>
      </c>
      <c r="D101" s="648">
        <v>544117.54151757166</v>
      </c>
    </row>
    <row r="102" spans="1:4" ht="16.5" thickTop="1" thickBot="1">
      <c r="A102" s="666" t="s">
        <v>838</v>
      </c>
      <c r="B102" s="666" t="s">
        <v>387</v>
      </c>
      <c r="C102" s="667" t="s">
        <v>2257</v>
      </c>
      <c r="D102" s="648">
        <v>433092.35579918878</v>
      </c>
    </row>
    <row r="103" spans="1:4" ht="16.5" thickTop="1" thickBot="1">
      <c r="A103" s="666" t="s">
        <v>839</v>
      </c>
      <c r="B103" s="666" t="s">
        <v>387</v>
      </c>
      <c r="C103" s="667" t="s">
        <v>2258</v>
      </c>
      <c r="D103" s="648">
        <v>446419.6681492186</v>
      </c>
    </row>
    <row r="104" spans="1:4" ht="16.5" thickTop="1" thickBot="1">
      <c r="A104" s="666" t="s">
        <v>833</v>
      </c>
      <c r="B104" s="666" t="s">
        <v>387</v>
      </c>
      <c r="C104" s="667" t="s">
        <v>2006</v>
      </c>
      <c r="D104" s="648">
        <v>318285.41634337849</v>
      </c>
    </row>
    <row r="105" spans="1:4" ht="16.5" thickTop="1" thickBot="1">
      <c r="A105" s="666" t="s">
        <v>832</v>
      </c>
      <c r="B105" s="666" t="s">
        <v>387</v>
      </c>
      <c r="C105" s="667" t="s">
        <v>2007</v>
      </c>
      <c r="D105" s="648">
        <v>344847.20073020057</v>
      </c>
    </row>
    <row r="106" spans="1:4" ht="16.5" thickTop="1" thickBot="1">
      <c r="A106" s="666" t="s">
        <v>1661</v>
      </c>
      <c r="B106" s="666" t="s">
        <v>387</v>
      </c>
      <c r="C106" s="667" t="s">
        <v>2005</v>
      </c>
      <c r="D106" s="648">
        <v>371636.98326626571</v>
      </c>
    </row>
    <row r="107" spans="1:4" ht="16.5" thickTop="1" thickBot="1">
      <c r="A107" s="666" t="s">
        <v>829</v>
      </c>
      <c r="B107" s="666" t="s">
        <v>387</v>
      </c>
      <c r="C107" s="667" t="s">
        <v>2005</v>
      </c>
      <c r="D107" s="648">
        <v>371636.98326626571</v>
      </c>
    </row>
    <row r="108" spans="1:4" ht="16.5" thickTop="1" thickBot="1">
      <c r="A108" s="666" t="s">
        <v>831</v>
      </c>
      <c r="B108" s="666" t="s">
        <v>387</v>
      </c>
      <c r="C108" s="667" t="s">
        <v>2008</v>
      </c>
      <c r="D108" s="648">
        <v>384974.87499698752</v>
      </c>
    </row>
    <row r="109" spans="1:4" ht="16.5" thickTop="1" thickBot="1">
      <c r="A109" s="666" t="s">
        <v>830</v>
      </c>
      <c r="B109" s="666" t="s">
        <v>387</v>
      </c>
      <c r="C109" s="667" t="s">
        <v>2009</v>
      </c>
      <c r="D109" s="648">
        <v>398312.76672770933</v>
      </c>
    </row>
    <row r="110" spans="1:4" ht="16.5" thickTop="1" thickBot="1">
      <c r="A110" s="666" t="s">
        <v>834</v>
      </c>
      <c r="B110" s="666" t="s">
        <v>387</v>
      </c>
      <c r="C110" s="667" t="s">
        <v>2010</v>
      </c>
      <c r="D110" s="648">
        <v>370037.95799070236</v>
      </c>
    </row>
    <row r="111" spans="1:4" ht="16.5" thickTop="1" thickBot="1">
      <c r="A111" s="666" t="s">
        <v>424</v>
      </c>
      <c r="B111" s="666" t="s">
        <v>144</v>
      </c>
      <c r="C111" s="667" t="s">
        <v>425</v>
      </c>
      <c r="D111" s="648">
        <v>1815.9881817682683</v>
      </c>
    </row>
    <row r="112" spans="1:4" ht="16.5" thickTop="1" thickBot="1">
      <c r="A112" s="666" t="s">
        <v>426</v>
      </c>
      <c r="B112" s="666" t="s">
        <v>233</v>
      </c>
      <c r="C112" s="667" t="s">
        <v>427</v>
      </c>
      <c r="D112" s="648">
        <v>3633.0176411636971</v>
      </c>
    </row>
    <row r="113" spans="1:4" ht="16.5" thickTop="1" thickBot="1">
      <c r="A113" s="666" t="s">
        <v>428</v>
      </c>
      <c r="B113" s="666" t="s">
        <v>92</v>
      </c>
      <c r="C113" s="667" t="s">
        <v>427</v>
      </c>
      <c r="D113" s="648">
        <v>4832.5694676528283</v>
      </c>
    </row>
    <row r="114" spans="1:4" ht="16.5" thickTop="1" thickBot="1">
      <c r="A114" s="666" t="s">
        <v>429</v>
      </c>
      <c r="B114" s="666" t="s">
        <v>144</v>
      </c>
      <c r="C114" s="667" t="s">
        <v>2259</v>
      </c>
      <c r="D114" s="648">
        <v>54581.248364482286</v>
      </c>
    </row>
    <row r="115" spans="1:4" ht="16.5" thickTop="1" thickBot="1">
      <c r="A115" s="666" t="s">
        <v>430</v>
      </c>
      <c r="B115" s="666" t="s">
        <v>92</v>
      </c>
      <c r="C115" s="667" t="s">
        <v>431</v>
      </c>
      <c r="D115" s="648">
        <v>30402.703519024664</v>
      </c>
    </row>
    <row r="116" spans="1:4" ht="16.5" thickTop="1" thickBot="1">
      <c r="A116" s="666" t="s">
        <v>438</v>
      </c>
      <c r="B116" s="666" t="s">
        <v>92</v>
      </c>
      <c r="C116" s="667" t="s">
        <v>1913</v>
      </c>
      <c r="D116" s="648">
        <v>270128.24203802989</v>
      </c>
    </row>
    <row r="117" spans="1:4" ht="16.5" thickTop="1" thickBot="1">
      <c r="A117" s="666" t="s">
        <v>440</v>
      </c>
      <c r="B117" s="666" t="s">
        <v>92</v>
      </c>
      <c r="C117" s="667" t="s">
        <v>441</v>
      </c>
      <c r="D117" s="648">
        <v>33823.137802284975</v>
      </c>
    </row>
    <row r="118" spans="1:4" ht="16.5" thickTop="1" thickBot="1">
      <c r="A118" s="666" t="s">
        <v>439</v>
      </c>
      <c r="B118" s="666" t="s">
        <v>92</v>
      </c>
      <c r="C118" s="667" t="s">
        <v>2260</v>
      </c>
      <c r="D118" s="648">
        <v>33823.137802284975</v>
      </c>
    </row>
    <row r="119" spans="1:4" ht="16.5" thickTop="1" thickBot="1">
      <c r="A119" s="666" t="s">
        <v>443</v>
      </c>
      <c r="B119" s="666" t="s">
        <v>387</v>
      </c>
      <c r="C119" s="667" t="s">
        <v>2261</v>
      </c>
      <c r="D119" s="648">
        <v>3361.1448699252323</v>
      </c>
    </row>
    <row r="120" spans="1:4" ht="16.5" thickTop="1" thickBot="1">
      <c r="A120" s="666" t="s">
        <v>442</v>
      </c>
      <c r="B120" s="666" t="s">
        <v>387</v>
      </c>
      <c r="C120" s="667" t="s">
        <v>2262</v>
      </c>
      <c r="D120" s="648">
        <v>3200.0495001613904</v>
      </c>
    </row>
    <row r="121" spans="1:4" ht="16.5" thickTop="1" thickBot="1">
      <c r="A121" s="666" t="s">
        <v>840</v>
      </c>
      <c r="B121" s="666" t="s">
        <v>606</v>
      </c>
      <c r="C121" s="667" t="s">
        <v>2263</v>
      </c>
      <c r="D121" s="648">
        <v>17701.719661731971</v>
      </c>
    </row>
    <row r="122" spans="1:4" ht="16.5" thickTop="1" thickBot="1">
      <c r="A122" s="666" t="s">
        <v>841</v>
      </c>
      <c r="B122" s="666" t="s">
        <v>606</v>
      </c>
      <c r="C122" s="667" t="s">
        <v>1946</v>
      </c>
      <c r="D122" s="648">
        <v>36444.71695062465</v>
      </c>
    </row>
    <row r="123" spans="1:4" ht="16.5" thickTop="1" thickBot="1">
      <c r="A123" s="666" t="s">
        <v>444</v>
      </c>
      <c r="B123" s="666" t="s">
        <v>387</v>
      </c>
      <c r="C123" s="667" t="s">
        <v>1914</v>
      </c>
      <c r="D123" s="648">
        <v>2266.7735069400155</v>
      </c>
    </row>
    <row r="124" spans="1:4" ht="16.5" thickTop="1" thickBot="1">
      <c r="A124" s="666" t="s">
        <v>445</v>
      </c>
      <c r="B124" s="666" t="s">
        <v>144</v>
      </c>
      <c r="C124" s="667" t="s">
        <v>446</v>
      </c>
      <c r="D124" s="648">
        <v>11351.830725983507</v>
      </c>
    </row>
    <row r="125" spans="1:4" ht="16.5" thickTop="1" thickBot="1">
      <c r="A125" s="666" t="s">
        <v>865</v>
      </c>
      <c r="B125" s="666" t="s">
        <v>422</v>
      </c>
      <c r="C125" s="667" t="s">
        <v>1947</v>
      </c>
      <c r="D125" s="648">
        <v>1535.8845000620388</v>
      </c>
    </row>
    <row r="126" spans="1:4" ht="16.5" thickTop="1" thickBot="1">
      <c r="A126" s="666" t="s">
        <v>866</v>
      </c>
      <c r="B126" s="666" t="s">
        <v>422</v>
      </c>
      <c r="C126" s="667" t="s">
        <v>1948</v>
      </c>
      <c r="D126" s="648">
        <v>2048.1930926251052</v>
      </c>
    </row>
    <row r="127" spans="1:4" ht="16.5" thickTop="1" thickBot="1">
      <c r="A127" s="666" t="s">
        <v>864</v>
      </c>
      <c r="B127" s="666" t="s">
        <v>422</v>
      </c>
      <c r="C127" s="667" t="s">
        <v>2264</v>
      </c>
      <c r="D127" s="648">
        <v>2048.1930926251052</v>
      </c>
    </row>
    <row r="128" spans="1:4" ht="16.5" thickTop="1" thickBot="1">
      <c r="A128" s="666" t="s">
        <v>846</v>
      </c>
      <c r="B128" s="666" t="s">
        <v>422</v>
      </c>
      <c r="C128" s="667" t="s">
        <v>847</v>
      </c>
      <c r="D128" s="648">
        <v>1536.509266638335</v>
      </c>
    </row>
    <row r="129" spans="1:4" ht="16.5" thickTop="1" thickBot="1">
      <c r="A129" s="666" t="s">
        <v>848</v>
      </c>
      <c r="B129" s="666" t="s">
        <v>422</v>
      </c>
      <c r="C129" s="667" t="s">
        <v>849</v>
      </c>
      <c r="D129" s="648">
        <v>1251.5115800844503</v>
      </c>
    </row>
    <row r="130" spans="1:4" ht="16.5" thickTop="1" thickBot="1">
      <c r="A130" s="666" t="s">
        <v>850</v>
      </c>
      <c r="B130" s="666" t="s">
        <v>422</v>
      </c>
      <c r="C130" s="667" t="s">
        <v>851</v>
      </c>
      <c r="D130" s="648">
        <v>1400.206025242999</v>
      </c>
    </row>
    <row r="131" spans="1:4" ht="16.5" thickTop="1" thickBot="1">
      <c r="A131" s="666" t="s">
        <v>852</v>
      </c>
      <c r="B131" s="666" t="s">
        <v>422</v>
      </c>
      <c r="C131" s="667" t="s">
        <v>853</v>
      </c>
      <c r="D131" s="648">
        <v>1805.3983883000437</v>
      </c>
    </row>
    <row r="132" spans="1:4" ht="16.5" thickTop="1" thickBot="1">
      <c r="A132" s="666" t="s">
        <v>854</v>
      </c>
      <c r="B132" s="666" t="s">
        <v>422</v>
      </c>
      <c r="C132" s="667" t="s">
        <v>855</v>
      </c>
      <c r="D132" s="648">
        <v>2048.2659820590065</v>
      </c>
    </row>
    <row r="133" spans="1:4" ht="16.5" thickTop="1" thickBot="1">
      <c r="A133" s="666" t="s">
        <v>858</v>
      </c>
      <c r="B133" s="666" t="s">
        <v>422</v>
      </c>
      <c r="C133" s="667" t="s">
        <v>859</v>
      </c>
      <c r="D133" s="648">
        <v>1206.9032465368857</v>
      </c>
    </row>
    <row r="134" spans="1:4" ht="16.5" thickTop="1" thickBot="1">
      <c r="A134" s="666" t="s">
        <v>856</v>
      </c>
      <c r="B134" s="666" t="s">
        <v>422</v>
      </c>
      <c r="C134" s="667" t="s">
        <v>857</v>
      </c>
      <c r="D134" s="648">
        <v>1557.5743130357962</v>
      </c>
    </row>
    <row r="135" spans="1:4" ht="16.5" thickTop="1" thickBot="1">
      <c r="A135" s="666" t="s">
        <v>860</v>
      </c>
      <c r="B135" s="666" t="s">
        <v>422</v>
      </c>
      <c r="C135" s="667" t="s">
        <v>861</v>
      </c>
      <c r="D135" s="648">
        <v>1297.359034008336</v>
      </c>
    </row>
    <row r="136" spans="1:4" ht="16.5" thickTop="1" thickBot="1">
      <c r="A136" s="666" t="s">
        <v>862</v>
      </c>
      <c r="B136" s="666" t="s">
        <v>422</v>
      </c>
      <c r="C136" s="667" t="s">
        <v>863</v>
      </c>
      <c r="D136" s="648">
        <v>1617.0520910992154</v>
      </c>
    </row>
    <row r="137" spans="1:4" ht="16.5" thickTop="1" thickBot="1">
      <c r="A137" s="666" t="s">
        <v>845</v>
      </c>
      <c r="B137" s="666" t="s">
        <v>377</v>
      </c>
      <c r="C137" s="667" t="s">
        <v>2265</v>
      </c>
      <c r="D137" s="648">
        <v>5464.8503152409294</v>
      </c>
    </row>
    <row r="138" spans="1:4" ht="31.5" thickTop="1" thickBot="1">
      <c r="A138" s="666" t="s">
        <v>842</v>
      </c>
      <c r="B138" s="666" t="s">
        <v>843</v>
      </c>
      <c r="C138" s="667" t="s">
        <v>844</v>
      </c>
      <c r="D138" s="648">
        <v>2.239070636282427E-2</v>
      </c>
    </row>
    <row r="139" spans="1:4" ht="16.5" thickTop="1" thickBot="1">
      <c r="A139" s="666" t="s">
        <v>447</v>
      </c>
      <c r="B139" s="666" t="s">
        <v>377</v>
      </c>
      <c r="C139" s="667" t="s">
        <v>448</v>
      </c>
      <c r="D139" s="648">
        <v>5206.3881358035214</v>
      </c>
    </row>
    <row r="140" spans="1:4" ht="16.5" thickTop="1" thickBot="1">
      <c r="A140" s="666" t="s">
        <v>449</v>
      </c>
      <c r="B140" s="666" t="s">
        <v>450</v>
      </c>
      <c r="C140" s="667" t="s">
        <v>2266</v>
      </c>
      <c r="D140" s="648">
        <v>624.76657629642261</v>
      </c>
    </row>
    <row r="141" spans="1:4" ht="16.5" thickTop="1" thickBot="1">
      <c r="A141" s="666" t="s">
        <v>451</v>
      </c>
      <c r="B141" s="666" t="s">
        <v>144</v>
      </c>
      <c r="C141" s="667" t="s">
        <v>2267</v>
      </c>
      <c r="D141" s="648">
        <v>3803.2973101363955</v>
      </c>
    </row>
    <row r="142" spans="1:4" ht="16.5" thickTop="1" thickBot="1">
      <c r="A142" s="666" t="s">
        <v>452</v>
      </c>
      <c r="B142" s="666" t="s">
        <v>92</v>
      </c>
      <c r="C142" s="667" t="s">
        <v>2268</v>
      </c>
      <c r="D142" s="648">
        <v>2230.4166773782285</v>
      </c>
    </row>
    <row r="143" spans="1:4" ht="16.5" thickTop="1" thickBot="1">
      <c r="A143" s="666" t="s">
        <v>453</v>
      </c>
      <c r="B143" s="666" t="s">
        <v>454</v>
      </c>
      <c r="C143" s="667" t="s">
        <v>455</v>
      </c>
      <c r="D143" s="648">
        <v>17384.067508790326</v>
      </c>
    </row>
    <row r="144" spans="1:4" ht="16.5" thickTop="1" thickBot="1">
      <c r="A144" s="666" t="s">
        <v>456</v>
      </c>
      <c r="B144" s="666" t="s">
        <v>422</v>
      </c>
      <c r="C144" s="667" t="s">
        <v>457</v>
      </c>
      <c r="D144" s="648">
        <v>18514.37590205545</v>
      </c>
    </row>
    <row r="145" spans="1:4" ht="16.5" thickTop="1" thickBot="1">
      <c r="A145" s="666" t="s">
        <v>873</v>
      </c>
      <c r="B145" s="666" t="s">
        <v>233</v>
      </c>
      <c r="C145" s="667" t="s">
        <v>875</v>
      </c>
      <c r="D145" s="648">
        <v>11267.879924198056</v>
      </c>
    </row>
    <row r="146" spans="1:4" ht="31.5" thickTop="1" thickBot="1">
      <c r="A146" s="666" t="s">
        <v>867</v>
      </c>
      <c r="B146" s="666" t="s">
        <v>233</v>
      </c>
      <c r="C146" s="667" t="s">
        <v>2269</v>
      </c>
      <c r="D146" s="648">
        <v>4903.1378473691757</v>
      </c>
    </row>
    <row r="147" spans="1:4" ht="16.5" thickTop="1" thickBot="1">
      <c r="A147" s="666" t="s">
        <v>868</v>
      </c>
      <c r="B147" s="666" t="s">
        <v>233</v>
      </c>
      <c r="C147" s="667" t="s">
        <v>2270</v>
      </c>
      <c r="D147" s="648">
        <v>16193.489442050481</v>
      </c>
    </row>
    <row r="148" spans="1:4" ht="16.5" thickTop="1" thickBot="1">
      <c r="A148" s="666" t="s">
        <v>1691</v>
      </c>
      <c r="B148" s="666" t="s">
        <v>233</v>
      </c>
      <c r="C148" s="667" t="s">
        <v>1949</v>
      </c>
      <c r="D148" s="648">
        <v>929.86092105450894</v>
      </c>
    </row>
    <row r="149" spans="1:4" ht="16.5" thickTop="1" thickBot="1">
      <c r="A149" s="666" t="s">
        <v>869</v>
      </c>
      <c r="B149" s="666" t="s">
        <v>144</v>
      </c>
      <c r="C149" s="667" t="s">
        <v>2271</v>
      </c>
      <c r="D149" s="648">
        <v>19480.919314877938</v>
      </c>
    </row>
    <row r="150" spans="1:4" ht="16.5" thickTop="1" thickBot="1">
      <c r="A150" s="666" t="s">
        <v>870</v>
      </c>
      <c r="B150" s="666" t="s">
        <v>233</v>
      </c>
      <c r="C150" s="667" t="s">
        <v>871</v>
      </c>
      <c r="D150" s="648">
        <v>5974.1560854201762</v>
      </c>
    </row>
    <row r="151" spans="1:4" ht="16.5" thickTop="1" thickBot="1">
      <c r="A151" s="666" t="s">
        <v>872</v>
      </c>
      <c r="B151" s="666" t="s">
        <v>450</v>
      </c>
      <c r="C151" s="667" t="s">
        <v>2272</v>
      </c>
      <c r="D151" s="648">
        <v>126167.20436924262</v>
      </c>
    </row>
    <row r="152" spans="1:4" ht="16.5" thickTop="1" thickBot="1">
      <c r="A152" s="666" t="s">
        <v>458</v>
      </c>
      <c r="B152" s="666" t="s">
        <v>92</v>
      </c>
      <c r="C152" s="667" t="s">
        <v>459</v>
      </c>
      <c r="D152" s="648">
        <v>1189.1390502175243</v>
      </c>
    </row>
    <row r="153" spans="1:4" ht="16.5" thickTop="1" thickBot="1">
      <c r="A153" s="666" t="s">
        <v>460</v>
      </c>
      <c r="B153" s="666" t="s">
        <v>377</v>
      </c>
      <c r="C153" s="667" t="s">
        <v>461</v>
      </c>
      <c r="D153" s="648">
        <v>23624.188912977628</v>
      </c>
    </row>
    <row r="154" spans="1:4" ht="16.5" thickTop="1" thickBot="1">
      <c r="A154" s="666" t="s">
        <v>462</v>
      </c>
      <c r="B154" s="666" t="s">
        <v>377</v>
      </c>
      <c r="C154" s="667" t="s">
        <v>463</v>
      </c>
      <c r="D154" s="648">
        <v>4233.8348320354235</v>
      </c>
    </row>
    <row r="155" spans="1:4" ht="16.5" thickTop="1" thickBot="1">
      <c r="A155" s="666" t="s">
        <v>909</v>
      </c>
      <c r="B155" s="666" t="s">
        <v>144</v>
      </c>
      <c r="C155" s="667" t="s">
        <v>2273</v>
      </c>
      <c r="D155" s="648">
        <v>64595.345217626134</v>
      </c>
    </row>
    <row r="156" spans="1:4" ht="16.5" thickTop="1" thickBot="1">
      <c r="A156" s="666" t="s">
        <v>910</v>
      </c>
      <c r="B156" s="666" t="s">
        <v>144</v>
      </c>
      <c r="C156" s="667" t="s">
        <v>2274</v>
      </c>
      <c r="D156" s="648">
        <v>15866.936418793455</v>
      </c>
    </row>
    <row r="157" spans="1:4" ht="16.5" thickTop="1" thickBot="1">
      <c r="A157" s="666" t="s">
        <v>911</v>
      </c>
      <c r="B157" s="666" t="s">
        <v>144</v>
      </c>
      <c r="C157" s="667" t="s">
        <v>2275</v>
      </c>
      <c r="D157" s="648">
        <v>30896.227463193751</v>
      </c>
    </row>
    <row r="158" spans="1:4" ht="16.5" thickTop="1" thickBot="1">
      <c r="A158" s="666" t="s">
        <v>912</v>
      </c>
      <c r="B158" s="666" t="s">
        <v>144</v>
      </c>
      <c r="C158" s="667" t="s">
        <v>2276</v>
      </c>
      <c r="D158" s="648">
        <v>64595.345217626134</v>
      </c>
    </row>
    <row r="159" spans="1:4" ht="16.5" thickTop="1" thickBot="1">
      <c r="A159" s="666" t="s">
        <v>466</v>
      </c>
      <c r="B159" s="666" t="s">
        <v>233</v>
      </c>
      <c r="C159" s="667" t="s">
        <v>467</v>
      </c>
      <c r="D159" s="648">
        <v>7907.9610788287819</v>
      </c>
    </row>
    <row r="160" spans="1:4" ht="16.5" thickTop="1" thickBot="1">
      <c r="A160" s="666" t="s">
        <v>902</v>
      </c>
      <c r="B160" s="666" t="s">
        <v>233</v>
      </c>
      <c r="C160" s="667" t="s">
        <v>467</v>
      </c>
      <c r="D160" s="648">
        <v>7907.9610788287819</v>
      </c>
    </row>
    <row r="161" spans="1:4" ht="16.5" thickTop="1" thickBot="1">
      <c r="A161" s="666" t="s">
        <v>468</v>
      </c>
      <c r="B161" s="666" t="s">
        <v>233</v>
      </c>
      <c r="C161" s="667" t="s">
        <v>469</v>
      </c>
      <c r="D161" s="648">
        <v>9665.1389353056566</v>
      </c>
    </row>
    <row r="162" spans="1:4" ht="16.5" thickTop="1" thickBot="1">
      <c r="A162" s="666" t="s">
        <v>903</v>
      </c>
      <c r="B162" s="666" t="s">
        <v>233</v>
      </c>
      <c r="C162" s="667" t="s">
        <v>469</v>
      </c>
      <c r="D162" s="648">
        <v>9665.1389353056566</v>
      </c>
    </row>
    <row r="163" spans="1:4" ht="16.5" thickTop="1" thickBot="1">
      <c r="A163" s="666" t="s">
        <v>894</v>
      </c>
      <c r="B163" s="666" t="s">
        <v>233</v>
      </c>
      <c r="C163" s="667" t="s">
        <v>895</v>
      </c>
      <c r="D163" s="648">
        <v>5900.920313119711</v>
      </c>
    </row>
    <row r="164" spans="1:4" ht="16.5" thickTop="1" thickBot="1">
      <c r="A164" s="666" t="s">
        <v>900</v>
      </c>
      <c r="B164" s="666" t="s">
        <v>233</v>
      </c>
      <c r="C164" s="667" t="s">
        <v>895</v>
      </c>
      <c r="D164" s="648">
        <v>5900.920313119711</v>
      </c>
    </row>
    <row r="165" spans="1:4" ht="16.5" thickTop="1" thickBot="1">
      <c r="A165" s="666" t="s">
        <v>907</v>
      </c>
      <c r="B165" s="666" t="s">
        <v>874</v>
      </c>
      <c r="C165" s="667" t="s">
        <v>908</v>
      </c>
      <c r="D165" s="648">
        <v>14851.742796193124</v>
      </c>
    </row>
    <row r="166" spans="1:4" ht="16.5" thickTop="1" thickBot="1">
      <c r="A166" s="666" t="s">
        <v>905</v>
      </c>
      <c r="B166" s="666" t="s">
        <v>233</v>
      </c>
      <c r="C166" s="667" t="s">
        <v>906</v>
      </c>
      <c r="D166" s="648">
        <v>8908.0363853733797</v>
      </c>
    </row>
    <row r="167" spans="1:4" ht="16.5" thickTop="1" thickBot="1">
      <c r="A167" s="666" t="s">
        <v>470</v>
      </c>
      <c r="B167" s="666" t="s">
        <v>233</v>
      </c>
      <c r="C167" s="667" t="s">
        <v>471</v>
      </c>
      <c r="D167" s="648">
        <v>9842.333149119595</v>
      </c>
    </row>
    <row r="168" spans="1:4" ht="16.5" thickTop="1" thickBot="1">
      <c r="A168" s="666" t="s">
        <v>904</v>
      </c>
      <c r="B168" s="666" t="s">
        <v>233</v>
      </c>
      <c r="C168" s="667" t="s">
        <v>471</v>
      </c>
      <c r="D168" s="648">
        <v>9842.333149119595</v>
      </c>
    </row>
    <row r="169" spans="1:4" ht="16.5" thickTop="1" thickBot="1">
      <c r="A169" s="666" t="s">
        <v>464</v>
      </c>
      <c r="B169" s="666" t="s">
        <v>233</v>
      </c>
      <c r="C169" s="667" t="s">
        <v>465</v>
      </c>
      <c r="D169" s="648">
        <v>8908.0363853733797</v>
      </c>
    </row>
    <row r="170" spans="1:4" ht="16.5" thickTop="1" thickBot="1">
      <c r="A170" s="666" t="s">
        <v>901</v>
      </c>
      <c r="B170" s="666" t="s">
        <v>233</v>
      </c>
      <c r="C170" s="667" t="s">
        <v>465</v>
      </c>
      <c r="D170" s="648">
        <v>8908.0363853733797</v>
      </c>
    </row>
    <row r="171" spans="1:4" ht="16.5" thickTop="1" thickBot="1">
      <c r="A171" s="666" t="s">
        <v>877</v>
      </c>
      <c r="B171" s="666" t="s">
        <v>233</v>
      </c>
      <c r="C171" s="667" t="s">
        <v>878</v>
      </c>
      <c r="D171" s="648">
        <v>10741.237280413925</v>
      </c>
    </row>
    <row r="172" spans="1:4" ht="16.5" thickTop="1" thickBot="1">
      <c r="A172" s="666" t="s">
        <v>890</v>
      </c>
      <c r="B172" s="666" t="s">
        <v>874</v>
      </c>
      <c r="C172" s="667" t="s">
        <v>891</v>
      </c>
      <c r="D172" s="648">
        <v>23518.296487051666</v>
      </c>
    </row>
    <row r="173" spans="1:4" ht="16.5" thickTop="1" thickBot="1">
      <c r="A173" s="666" t="s">
        <v>892</v>
      </c>
      <c r="B173" s="666" t="s">
        <v>874</v>
      </c>
      <c r="C173" s="667" t="s">
        <v>893</v>
      </c>
      <c r="D173" s="648">
        <v>7394.1124304681607</v>
      </c>
    </row>
    <row r="174" spans="1:4" ht="16.5" thickTop="1" thickBot="1">
      <c r="A174" s="666" t="s">
        <v>879</v>
      </c>
      <c r="B174" s="666" t="s">
        <v>233</v>
      </c>
      <c r="C174" s="667" t="s">
        <v>880</v>
      </c>
      <c r="D174" s="648">
        <v>6652.7227599297394</v>
      </c>
    </row>
    <row r="175" spans="1:4" ht="16.5" thickTop="1" thickBot="1">
      <c r="A175" s="666" t="s">
        <v>881</v>
      </c>
      <c r="B175" s="666" t="s">
        <v>233</v>
      </c>
      <c r="C175" s="667" t="s">
        <v>882</v>
      </c>
      <c r="D175" s="648">
        <v>6652.7227599297394</v>
      </c>
    </row>
    <row r="176" spans="1:4" ht="31.5" thickTop="1" thickBot="1">
      <c r="A176" s="666" t="s">
        <v>887</v>
      </c>
      <c r="B176" s="666" t="s">
        <v>233</v>
      </c>
      <c r="C176" s="667" t="s">
        <v>1952</v>
      </c>
      <c r="D176" s="648">
        <v>5091.5456263039669</v>
      </c>
    </row>
    <row r="177" spans="1:4" ht="31.5" thickTop="1" thickBot="1">
      <c r="A177" s="666" t="s">
        <v>883</v>
      </c>
      <c r="B177" s="666" t="s">
        <v>233</v>
      </c>
      <c r="C177" s="667" t="s">
        <v>1951</v>
      </c>
      <c r="D177" s="648">
        <v>5686.3234069381615</v>
      </c>
    </row>
    <row r="178" spans="1:4" ht="16.5" thickTop="1" thickBot="1">
      <c r="A178" s="666" t="s">
        <v>884</v>
      </c>
      <c r="B178" s="666" t="s">
        <v>233</v>
      </c>
      <c r="C178" s="667" t="s">
        <v>2277</v>
      </c>
      <c r="D178" s="648">
        <v>6652.8373004687273</v>
      </c>
    </row>
    <row r="179" spans="1:4" ht="31.5" thickTop="1" thickBot="1">
      <c r="A179" s="666" t="s">
        <v>889</v>
      </c>
      <c r="B179" s="666" t="s">
        <v>233</v>
      </c>
      <c r="C179" s="667" t="s">
        <v>1953</v>
      </c>
      <c r="D179" s="648">
        <v>6362.8831324095572</v>
      </c>
    </row>
    <row r="180" spans="1:4" ht="31.5" thickTop="1" thickBot="1">
      <c r="A180" s="666" t="s">
        <v>876</v>
      </c>
      <c r="B180" s="666" t="s">
        <v>233</v>
      </c>
      <c r="C180" s="667" t="s">
        <v>1950</v>
      </c>
      <c r="D180" s="648">
        <v>7393.831285508827</v>
      </c>
    </row>
    <row r="181" spans="1:4" ht="16.5" thickTop="1" thickBot="1">
      <c r="A181" s="666" t="s">
        <v>885</v>
      </c>
      <c r="B181" s="666" t="s">
        <v>233</v>
      </c>
      <c r="C181" s="667" t="s">
        <v>886</v>
      </c>
      <c r="D181" s="648">
        <v>4236.5525666423127</v>
      </c>
    </row>
    <row r="182" spans="1:4" ht="16.5" thickTop="1" thickBot="1">
      <c r="A182" s="666" t="s">
        <v>888</v>
      </c>
      <c r="B182" s="666" t="s">
        <v>233</v>
      </c>
      <c r="C182" s="667" t="s">
        <v>886</v>
      </c>
      <c r="D182" s="648">
        <v>4236.5525666423127</v>
      </c>
    </row>
    <row r="183" spans="1:4" ht="16.5" thickTop="1" thickBot="1">
      <c r="A183" s="666" t="s">
        <v>472</v>
      </c>
      <c r="B183" s="666" t="s">
        <v>377</v>
      </c>
      <c r="C183" s="667" t="s">
        <v>473</v>
      </c>
      <c r="D183" s="648">
        <v>7434.7222579274285</v>
      </c>
    </row>
    <row r="184" spans="1:4" ht="16.5" thickTop="1" thickBot="1">
      <c r="A184" s="666" t="s">
        <v>476</v>
      </c>
      <c r="B184" s="666" t="s">
        <v>92</v>
      </c>
      <c r="C184" s="667" t="s">
        <v>477</v>
      </c>
      <c r="D184" s="648">
        <v>29155.773560499718</v>
      </c>
    </row>
    <row r="185" spans="1:4" ht="16.5" thickTop="1" thickBot="1">
      <c r="A185" s="666" t="s">
        <v>474</v>
      </c>
      <c r="B185" s="666" t="s">
        <v>387</v>
      </c>
      <c r="C185" s="667" t="s">
        <v>475</v>
      </c>
      <c r="D185" s="648">
        <v>72889.4339012493</v>
      </c>
    </row>
    <row r="186" spans="1:4" ht="16.5" thickTop="1" thickBot="1">
      <c r="A186" s="666" t="s">
        <v>478</v>
      </c>
      <c r="B186" s="666" t="s">
        <v>144</v>
      </c>
      <c r="C186" s="667" t="s">
        <v>1915</v>
      </c>
      <c r="D186" s="648">
        <v>1561.9164407410565</v>
      </c>
    </row>
    <row r="187" spans="1:4" ht="16.5" thickTop="1" thickBot="1">
      <c r="A187" s="666" t="s">
        <v>1455</v>
      </c>
      <c r="B187" s="666" t="s">
        <v>377</v>
      </c>
      <c r="C187" s="667" t="s">
        <v>1454</v>
      </c>
      <c r="D187" s="648">
        <v>13102.396382563142</v>
      </c>
    </row>
    <row r="188" spans="1:4" ht="16.5" thickTop="1" thickBot="1">
      <c r="A188" s="666" t="s">
        <v>1709</v>
      </c>
      <c r="B188" s="666" t="s">
        <v>377</v>
      </c>
      <c r="C188" s="667" t="s">
        <v>1708</v>
      </c>
      <c r="D188" s="648">
        <v>13102.396382563142</v>
      </c>
    </row>
    <row r="189" spans="1:4" ht="16.5" thickTop="1" thickBot="1">
      <c r="A189" s="666" t="s">
        <v>479</v>
      </c>
      <c r="B189" s="666" t="s">
        <v>377</v>
      </c>
      <c r="C189" s="667" t="s">
        <v>480</v>
      </c>
      <c r="D189" s="648">
        <v>12433.831066074272</v>
      </c>
    </row>
    <row r="190" spans="1:4" ht="16.5" thickTop="1" thickBot="1">
      <c r="A190" s="666" t="s">
        <v>1666</v>
      </c>
      <c r="B190" s="666" t="s">
        <v>144</v>
      </c>
      <c r="C190" s="667" t="s">
        <v>1665</v>
      </c>
      <c r="D190" s="648">
        <v>838963.52720342542</v>
      </c>
    </row>
    <row r="191" spans="1:4" ht="16.5" thickTop="1" thickBot="1">
      <c r="A191" s="666" t="s">
        <v>488</v>
      </c>
      <c r="B191" s="666" t="s">
        <v>92</v>
      </c>
      <c r="C191" s="667" t="s">
        <v>489</v>
      </c>
      <c r="D191" s="648">
        <v>830702.14921282383</v>
      </c>
    </row>
    <row r="192" spans="1:4" ht="16.5" thickTop="1" thickBot="1">
      <c r="A192" s="666" t="s">
        <v>490</v>
      </c>
      <c r="B192" s="666" t="s">
        <v>92</v>
      </c>
      <c r="C192" s="667" t="s">
        <v>491</v>
      </c>
      <c r="D192" s="648">
        <v>415502.17307428597</v>
      </c>
    </row>
    <row r="193" spans="1:4" ht="16.5" thickTop="1" thickBot="1">
      <c r="A193" s="666" t="s">
        <v>481</v>
      </c>
      <c r="B193" s="666" t="s">
        <v>233</v>
      </c>
      <c r="C193" s="667" t="s">
        <v>482</v>
      </c>
      <c r="D193" s="648">
        <v>1745.397435160427</v>
      </c>
    </row>
    <row r="194" spans="1:4" ht="16.5" thickTop="1" thickBot="1">
      <c r="A194" s="666" t="s">
        <v>492</v>
      </c>
      <c r="B194" s="666" t="s">
        <v>92</v>
      </c>
      <c r="C194" s="667" t="s">
        <v>493</v>
      </c>
      <c r="D194" s="648">
        <v>790.68246555787118</v>
      </c>
    </row>
    <row r="195" spans="1:4" ht="16.5" thickTop="1" thickBot="1">
      <c r="A195" s="666" t="s">
        <v>483</v>
      </c>
      <c r="B195" s="666" t="s">
        <v>422</v>
      </c>
      <c r="C195" s="667" t="s">
        <v>2278</v>
      </c>
      <c r="D195" s="648">
        <v>809.40933596120976</v>
      </c>
    </row>
    <row r="196" spans="1:4" ht="16.5" thickTop="1" thickBot="1">
      <c r="A196" s="666" t="s">
        <v>484</v>
      </c>
      <c r="B196" s="666" t="s">
        <v>92</v>
      </c>
      <c r="C196" s="667" t="s">
        <v>485</v>
      </c>
      <c r="D196" s="648">
        <v>34736.270153984922</v>
      </c>
    </row>
    <row r="197" spans="1:4" ht="16.5" thickTop="1" thickBot="1">
      <c r="A197" s="666" t="s">
        <v>486</v>
      </c>
      <c r="B197" s="666" t="s">
        <v>144</v>
      </c>
      <c r="C197" s="667" t="s">
        <v>487</v>
      </c>
      <c r="D197" s="648">
        <v>937.14986444463386</v>
      </c>
    </row>
    <row r="198" spans="1:4" ht="16.5" thickTop="1" thickBot="1">
      <c r="A198" s="666" t="s">
        <v>494</v>
      </c>
      <c r="B198" s="666" t="s">
        <v>92</v>
      </c>
      <c r="C198" s="667" t="s">
        <v>495</v>
      </c>
      <c r="D198" s="648">
        <v>19504.171234347152</v>
      </c>
    </row>
    <row r="199" spans="1:4" ht="16.5" thickTop="1" thickBot="1">
      <c r="A199" s="666" t="s">
        <v>925</v>
      </c>
      <c r="B199" s="666" t="s">
        <v>92</v>
      </c>
      <c r="C199" s="667" t="s">
        <v>926</v>
      </c>
      <c r="D199" s="648">
        <v>83153.42857025651</v>
      </c>
    </row>
    <row r="200" spans="1:4" ht="31.5" thickTop="1" thickBot="1">
      <c r="A200" s="666" t="s">
        <v>929</v>
      </c>
      <c r="B200" s="666" t="s">
        <v>92</v>
      </c>
      <c r="C200" s="667" t="s">
        <v>930</v>
      </c>
      <c r="D200" s="648">
        <v>109966.58017823014</v>
      </c>
    </row>
    <row r="201" spans="1:4" ht="16.5" thickTop="1" thickBot="1">
      <c r="A201" s="666" t="s">
        <v>927</v>
      </c>
      <c r="B201" s="666" t="s">
        <v>92</v>
      </c>
      <c r="C201" s="667" t="s">
        <v>928</v>
      </c>
      <c r="D201" s="648">
        <v>108334.24922140838</v>
      </c>
    </row>
    <row r="202" spans="1:4" ht="16.5" thickTop="1" thickBot="1">
      <c r="A202" s="666" t="s">
        <v>931</v>
      </c>
      <c r="B202" s="666" t="s">
        <v>233</v>
      </c>
      <c r="C202" s="667" t="s">
        <v>932</v>
      </c>
      <c r="D202" s="648">
        <v>21053.212757249967</v>
      </c>
    </row>
    <row r="203" spans="1:4" ht="16.5" thickTop="1" thickBot="1">
      <c r="A203" s="666" t="s">
        <v>920</v>
      </c>
      <c r="B203" s="666" t="s">
        <v>233</v>
      </c>
      <c r="C203" s="667" t="s">
        <v>2279</v>
      </c>
      <c r="D203" s="648">
        <v>11280.507627574298</v>
      </c>
    </row>
    <row r="204" spans="1:4" ht="16.5" thickTop="1" thickBot="1">
      <c r="A204" s="666" t="s">
        <v>923</v>
      </c>
      <c r="B204" s="666" t="s">
        <v>92</v>
      </c>
      <c r="C204" s="667" t="s">
        <v>924</v>
      </c>
      <c r="D204" s="648">
        <v>200676.28399969207</v>
      </c>
    </row>
    <row r="205" spans="1:4" ht="16.5" thickTop="1" thickBot="1">
      <c r="A205" s="666" t="s">
        <v>921</v>
      </c>
      <c r="B205" s="666" t="s">
        <v>92</v>
      </c>
      <c r="C205" s="667" t="s">
        <v>922</v>
      </c>
      <c r="D205" s="648">
        <v>130107.63951373</v>
      </c>
    </row>
    <row r="206" spans="1:4" ht="16.5" thickTop="1" thickBot="1">
      <c r="A206" s="666" t="s">
        <v>496</v>
      </c>
      <c r="B206" s="666" t="s">
        <v>144</v>
      </c>
      <c r="C206" s="667" t="s">
        <v>1916</v>
      </c>
      <c r="D206" s="648">
        <v>81755.680432524663</v>
      </c>
    </row>
    <row r="207" spans="1:4" ht="16.5" thickTop="1" thickBot="1">
      <c r="A207" s="666" t="s">
        <v>505</v>
      </c>
      <c r="B207" s="666" t="s">
        <v>144</v>
      </c>
      <c r="C207" s="667" t="s">
        <v>506</v>
      </c>
      <c r="D207" s="648">
        <v>79745.559007604897</v>
      </c>
    </row>
    <row r="208" spans="1:4" ht="16.5" thickTop="1" thickBot="1">
      <c r="A208" s="666" t="s">
        <v>507</v>
      </c>
      <c r="B208" s="666" t="s">
        <v>144</v>
      </c>
      <c r="C208" s="667" t="s">
        <v>508</v>
      </c>
      <c r="D208" s="648">
        <v>6884.0020906735454</v>
      </c>
    </row>
    <row r="209" spans="1:4" ht="16.5" thickTop="1" thickBot="1">
      <c r="A209" s="666" t="s">
        <v>509</v>
      </c>
      <c r="B209" s="666" t="s">
        <v>233</v>
      </c>
      <c r="C209" s="667" t="s">
        <v>510</v>
      </c>
      <c r="D209" s="648">
        <v>12999.611867986108</v>
      </c>
    </row>
    <row r="210" spans="1:4" ht="16.5" thickTop="1" thickBot="1">
      <c r="A210" s="666" t="s">
        <v>512</v>
      </c>
      <c r="B210" s="666" t="s">
        <v>233</v>
      </c>
      <c r="C210" s="667" t="s">
        <v>1918</v>
      </c>
      <c r="D210" s="648">
        <v>12999.611867986108</v>
      </c>
    </row>
    <row r="211" spans="1:4" ht="16.5" thickTop="1" thickBot="1">
      <c r="A211" s="666" t="s">
        <v>511</v>
      </c>
      <c r="B211" s="666" t="s">
        <v>233</v>
      </c>
      <c r="C211" s="667" t="s">
        <v>1917</v>
      </c>
      <c r="D211" s="648">
        <v>5396.3692388789914</v>
      </c>
    </row>
    <row r="212" spans="1:4" ht="16.5" thickTop="1" thickBot="1">
      <c r="A212" s="666" t="s">
        <v>519</v>
      </c>
      <c r="B212" s="666" t="s">
        <v>387</v>
      </c>
      <c r="C212" s="667" t="s">
        <v>520</v>
      </c>
      <c r="D212" s="648">
        <v>31238.328814821129</v>
      </c>
    </row>
    <row r="213" spans="1:4" ht="16.5" thickTop="1" thickBot="1">
      <c r="A213" s="666" t="s">
        <v>515</v>
      </c>
      <c r="B213" s="666" t="s">
        <v>387</v>
      </c>
      <c r="C213" s="667" t="s">
        <v>516</v>
      </c>
      <c r="D213" s="648">
        <v>39568.549832106764</v>
      </c>
    </row>
    <row r="214" spans="1:4" ht="16.5" thickTop="1" thickBot="1">
      <c r="A214" s="666" t="s">
        <v>513</v>
      </c>
      <c r="B214" s="666" t="s">
        <v>387</v>
      </c>
      <c r="C214" s="667" t="s">
        <v>514</v>
      </c>
      <c r="D214" s="648">
        <v>31238.328814821129</v>
      </c>
    </row>
    <row r="215" spans="1:4" ht="16.5" thickTop="1" thickBot="1">
      <c r="A215" s="666" t="s">
        <v>521</v>
      </c>
      <c r="B215" s="666" t="s">
        <v>387</v>
      </c>
      <c r="C215" s="667" t="s">
        <v>522</v>
      </c>
      <c r="D215" s="648">
        <v>41651.105086428171</v>
      </c>
    </row>
    <row r="216" spans="1:4" ht="16.5" thickTop="1" thickBot="1">
      <c r="A216" s="666" t="s">
        <v>525</v>
      </c>
      <c r="B216" s="666" t="s">
        <v>387</v>
      </c>
      <c r="C216" s="667" t="s">
        <v>526</v>
      </c>
      <c r="D216" s="648">
        <v>41651.105086428171</v>
      </c>
    </row>
    <row r="217" spans="1:4" ht="16.5" thickTop="1" thickBot="1">
      <c r="A217" s="666" t="s">
        <v>527</v>
      </c>
      <c r="B217" s="666" t="s">
        <v>387</v>
      </c>
      <c r="C217" s="667" t="s">
        <v>528</v>
      </c>
      <c r="D217" s="648">
        <v>41651.105086428171</v>
      </c>
    </row>
    <row r="218" spans="1:4" ht="16.5" thickTop="1" thickBot="1">
      <c r="A218" s="666" t="s">
        <v>529</v>
      </c>
      <c r="B218" s="666" t="s">
        <v>387</v>
      </c>
      <c r="C218" s="667" t="s">
        <v>530</v>
      </c>
      <c r="D218" s="648">
        <v>41651.105086428171</v>
      </c>
    </row>
    <row r="219" spans="1:4" ht="16.5" thickTop="1" thickBot="1">
      <c r="A219" s="666" t="s">
        <v>531</v>
      </c>
      <c r="B219" s="666" t="s">
        <v>387</v>
      </c>
      <c r="C219" s="667" t="s">
        <v>532</v>
      </c>
      <c r="D219" s="648">
        <v>41651.105086428171</v>
      </c>
    </row>
    <row r="220" spans="1:4" ht="16.5" thickTop="1" thickBot="1">
      <c r="A220" s="666" t="s">
        <v>523</v>
      </c>
      <c r="B220" s="666" t="s">
        <v>387</v>
      </c>
      <c r="C220" s="667" t="s">
        <v>524</v>
      </c>
      <c r="D220" s="648">
        <v>6891.7856395350436</v>
      </c>
    </row>
    <row r="221" spans="1:4" ht="16.5" thickTop="1" thickBot="1">
      <c r="A221" s="666" t="s">
        <v>533</v>
      </c>
      <c r="B221" s="666" t="s">
        <v>387</v>
      </c>
      <c r="C221" s="667" t="s">
        <v>534</v>
      </c>
      <c r="D221" s="648">
        <v>20970.062650725107</v>
      </c>
    </row>
    <row r="222" spans="1:4" ht="16.5" thickTop="1" thickBot="1">
      <c r="A222" s="666" t="s">
        <v>540</v>
      </c>
      <c r="B222" s="666" t="s">
        <v>387</v>
      </c>
      <c r="C222" s="667" t="s">
        <v>541</v>
      </c>
      <c r="D222" s="648">
        <v>26031.940679017607</v>
      </c>
    </row>
    <row r="223" spans="1:4" ht="16.5" thickTop="1" thickBot="1">
      <c r="A223" s="666" t="s">
        <v>551</v>
      </c>
      <c r="B223" s="666" t="s">
        <v>387</v>
      </c>
      <c r="C223" s="667" t="s">
        <v>1856</v>
      </c>
      <c r="D223" s="648">
        <v>4189.6374045655029</v>
      </c>
    </row>
    <row r="224" spans="1:4" ht="16.5" thickTop="1" thickBot="1">
      <c r="A224" s="666" t="s">
        <v>535</v>
      </c>
      <c r="B224" s="666" t="s">
        <v>387</v>
      </c>
      <c r="C224" s="667" t="s">
        <v>2280</v>
      </c>
      <c r="D224" s="648">
        <v>39568.549832106764</v>
      </c>
    </row>
    <row r="225" spans="1:4" ht="16.5" thickTop="1" thickBot="1">
      <c r="A225" s="666" t="s">
        <v>536</v>
      </c>
      <c r="B225" s="666" t="s">
        <v>387</v>
      </c>
      <c r="C225" s="667" t="s">
        <v>2281</v>
      </c>
      <c r="D225" s="648">
        <v>31238.328814821129</v>
      </c>
    </row>
    <row r="226" spans="1:4" ht="16.5" thickTop="1" thickBot="1">
      <c r="A226" s="666" t="s">
        <v>537</v>
      </c>
      <c r="B226" s="666" t="s">
        <v>387</v>
      </c>
      <c r="C226" s="667" t="s">
        <v>1919</v>
      </c>
      <c r="D226" s="648">
        <v>41651.105086428171</v>
      </c>
    </row>
    <row r="227" spans="1:4" ht="16.5" thickTop="1" thickBot="1">
      <c r="A227" s="666" t="s">
        <v>538</v>
      </c>
      <c r="B227" s="666" t="s">
        <v>387</v>
      </c>
      <c r="C227" s="667" t="s">
        <v>2282</v>
      </c>
      <c r="D227" s="648">
        <v>41651.105086428171</v>
      </c>
    </row>
    <row r="228" spans="1:4" ht="16.5" thickTop="1" thickBot="1">
      <c r="A228" s="666" t="s">
        <v>539</v>
      </c>
      <c r="B228" s="666" t="s">
        <v>387</v>
      </c>
      <c r="C228" s="667" t="s">
        <v>2283</v>
      </c>
      <c r="D228" s="648">
        <v>41606.824487059675</v>
      </c>
    </row>
    <row r="229" spans="1:4" ht="16.5" thickTop="1" thickBot="1">
      <c r="A229" s="666" t="s">
        <v>542</v>
      </c>
      <c r="B229" s="666" t="s">
        <v>387</v>
      </c>
      <c r="C229" s="667" t="s">
        <v>543</v>
      </c>
      <c r="D229" s="648">
        <v>52063.881358035214</v>
      </c>
    </row>
    <row r="230" spans="1:4" ht="16.5" thickTop="1" thickBot="1">
      <c r="A230" s="666" t="s">
        <v>544</v>
      </c>
      <c r="B230" s="666" t="s">
        <v>387</v>
      </c>
      <c r="C230" s="667" t="s">
        <v>545</v>
      </c>
      <c r="D230" s="648">
        <v>46857.493222231693</v>
      </c>
    </row>
    <row r="231" spans="1:4" ht="16.5" thickTop="1" thickBot="1">
      <c r="A231" s="666" t="s">
        <v>517</v>
      </c>
      <c r="B231" s="666" t="s">
        <v>387</v>
      </c>
      <c r="C231" s="667" t="s">
        <v>518</v>
      </c>
      <c r="D231" s="648">
        <v>39568.549832106764</v>
      </c>
    </row>
    <row r="232" spans="1:4" ht="16.5" thickTop="1" thickBot="1">
      <c r="A232" s="666" t="s">
        <v>546</v>
      </c>
      <c r="B232" s="666" t="s">
        <v>387</v>
      </c>
      <c r="C232" s="667" t="s">
        <v>547</v>
      </c>
      <c r="D232" s="648">
        <v>31238.328814821129</v>
      </c>
    </row>
    <row r="233" spans="1:4" ht="16.5" thickTop="1" thickBot="1">
      <c r="A233" s="666" t="s">
        <v>548</v>
      </c>
      <c r="B233" s="666" t="s">
        <v>387</v>
      </c>
      <c r="C233" s="667" t="s">
        <v>549</v>
      </c>
      <c r="D233" s="648">
        <v>36444.71695062465</v>
      </c>
    </row>
    <row r="234" spans="1:4" ht="16.5" thickTop="1" thickBot="1">
      <c r="A234" s="666" t="s">
        <v>550</v>
      </c>
      <c r="B234" s="666" t="s">
        <v>387</v>
      </c>
      <c r="C234" s="667" t="s">
        <v>2284</v>
      </c>
      <c r="D234" s="648">
        <v>26031.940679017607</v>
      </c>
    </row>
    <row r="235" spans="1:4" ht="16.5" thickTop="1" thickBot="1">
      <c r="A235" s="666" t="s">
        <v>552</v>
      </c>
      <c r="B235" s="666" t="s">
        <v>144</v>
      </c>
      <c r="C235" s="667" t="s">
        <v>553</v>
      </c>
      <c r="D235" s="648">
        <v>1278.6889261533449</v>
      </c>
    </row>
    <row r="236" spans="1:4" ht="16.5" thickTop="1" thickBot="1">
      <c r="A236" s="666" t="s">
        <v>556</v>
      </c>
      <c r="B236" s="666" t="s">
        <v>387</v>
      </c>
      <c r="C236" s="667" t="s">
        <v>2285</v>
      </c>
      <c r="D236" s="648">
        <v>271712.53914588998</v>
      </c>
    </row>
    <row r="237" spans="1:4" ht="16.5" thickTop="1" thickBot="1">
      <c r="A237" s="666" t="s">
        <v>557</v>
      </c>
      <c r="B237" s="666" t="s">
        <v>387</v>
      </c>
      <c r="C237" s="667" t="s">
        <v>2286</v>
      </c>
      <c r="D237" s="648">
        <v>276352.54944974993</v>
      </c>
    </row>
    <row r="238" spans="1:4" ht="16.5" thickTop="1" thickBot="1">
      <c r="A238" s="666" t="s">
        <v>558</v>
      </c>
      <c r="B238" s="666" t="s">
        <v>387</v>
      </c>
      <c r="C238" s="667" t="s">
        <v>2287</v>
      </c>
      <c r="D238" s="648">
        <v>286082.55612266884</v>
      </c>
    </row>
    <row r="239" spans="1:4" ht="16.5" thickTop="1" thickBot="1">
      <c r="A239" s="666" t="s">
        <v>570</v>
      </c>
      <c r="B239" s="666" t="s">
        <v>571</v>
      </c>
      <c r="C239" s="667" t="s">
        <v>572</v>
      </c>
      <c r="D239" s="648">
        <v>235870.3702729076</v>
      </c>
    </row>
    <row r="240" spans="1:4" ht="16.5" thickTop="1" thickBot="1">
      <c r="A240" s="666" t="s">
        <v>559</v>
      </c>
      <c r="B240" s="666" t="s">
        <v>387</v>
      </c>
      <c r="C240" s="667" t="s">
        <v>1920</v>
      </c>
      <c r="D240" s="648">
        <v>240013.42542009064</v>
      </c>
    </row>
    <row r="241" spans="1:4" ht="16.5" thickTop="1" thickBot="1">
      <c r="A241" s="666" t="s">
        <v>560</v>
      </c>
      <c r="B241" s="666" t="s">
        <v>387</v>
      </c>
      <c r="C241" s="667" t="s">
        <v>2011</v>
      </c>
      <c r="D241" s="648">
        <v>230456.86918269441</v>
      </c>
    </row>
    <row r="242" spans="1:4" ht="16.5" thickTop="1" thickBot="1">
      <c r="A242" s="668" t="s">
        <v>2013</v>
      </c>
      <c r="B242" s="666" t="s">
        <v>387</v>
      </c>
      <c r="C242" s="667" t="s">
        <v>2012</v>
      </c>
      <c r="D242" s="648">
        <v>267369.81609460415</v>
      </c>
    </row>
    <row r="243" spans="1:4" ht="16.5" thickTop="1" thickBot="1">
      <c r="A243" s="666" t="s">
        <v>561</v>
      </c>
      <c r="B243" s="666" t="s">
        <v>387</v>
      </c>
      <c r="C243" s="667" t="s">
        <v>562</v>
      </c>
      <c r="D243" s="648">
        <v>385272.72204946057</v>
      </c>
    </row>
    <row r="244" spans="1:4" ht="16.5" thickTop="1" thickBot="1">
      <c r="A244" s="666" t="s">
        <v>563</v>
      </c>
      <c r="B244" s="666" t="s">
        <v>387</v>
      </c>
      <c r="C244" s="667" t="s">
        <v>564</v>
      </c>
      <c r="D244" s="648">
        <v>364447.16950624652</v>
      </c>
    </row>
    <row r="245" spans="1:4" ht="16.5" thickTop="1" thickBot="1">
      <c r="A245" s="666" t="s">
        <v>565</v>
      </c>
      <c r="B245" s="666" t="s">
        <v>387</v>
      </c>
      <c r="C245" s="667" t="s">
        <v>566</v>
      </c>
      <c r="D245" s="648">
        <v>354034.39323463943</v>
      </c>
    </row>
    <row r="246" spans="1:4" ht="16.5" thickTop="1" thickBot="1">
      <c r="A246" s="666" t="s">
        <v>567</v>
      </c>
      <c r="B246" s="666" t="s">
        <v>387</v>
      </c>
      <c r="C246" s="667" t="s">
        <v>2014</v>
      </c>
      <c r="D246" s="648">
        <v>245283.0608877739</v>
      </c>
    </row>
    <row r="247" spans="1:4" ht="16.5" thickTop="1" thickBot="1">
      <c r="A247" s="666" t="s">
        <v>568</v>
      </c>
      <c r="B247" s="666" t="s">
        <v>387</v>
      </c>
      <c r="C247" s="667" t="s">
        <v>569</v>
      </c>
      <c r="D247" s="648">
        <v>246242.29542860849</v>
      </c>
    </row>
    <row r="248" spans="1:4" ht="16.5" thickTop="1" thickBot="1">
      <c r="A248" s="666" t="s">
        <v>573</v>
      </c>
      <c r="B248" s="666" t="s">
        <v>387</v>
      </c>
      <c r="C248" s="667" t="s">
        <v>574</v>
      </c>
      <c r="D248" s="648">
        <v>246673.82913656579</v>
      </c>
    </row>
    <row r="249" spans="1:4" ht="16.5" thickTop="1" thickBot="1">
      <c r="A249" s="666" t="s">
        <v>575</v>
      </c>
      <c r="B249" s="666" t="s">
        <v>387</v>
      </c>
      <c r="C249" s="667" t="s">
        <v>576</v>
      </c>
      <c r="D249" s="648">
        <v>233663.17789700255</v>
      </c>
    </row>
    <row r="250" spans="1:4" ht="16.5" thickTop="1" thickBot="1">
      <c r="A250" s="666" t="s">
        <v>577</v>
      </c>
      <c r="B250" s="666" t="s">
        <v>387</v>
      </c>
      <c r="C250" s="667" t="s">
        <v>578</v>
      </c>
      <c r="D250" s="648">
        <v>177811.20496563264</v>
      </c>
    </row>
    <row r="251" spans="1:4" ht="16.5" thickTop="1" thickBot="1">
      <c r="A251" s="666" t="s">
        <v>579</v>
      </c>
      <c r="B251" s="666" t="s">
        <v>387</v>
      </c>
      <c r="C251" s="667" t="s">
        <v>580</v>
      </c>
      <c r="D251" s="648">
        <v>182755.78854115889</v>
      </c>
    </row>
    <row r="252" spans="1:4" ht="16.5" thickTop="1" thickBot="1">
      <c r="A252" s="666" t="s">
        <v>581</v>
      </c>
      <c r="B252" s="666" t="s">
        <v>387</v>
      </c>
      <c r="C252" s="667" t="s">
        <v>2288</v>
      </c>
      <c r="D252" s="648">
        <v>195057.27593040792</v>
      </c>
    </row>
    <row r="253" spans="1:4" ht="16.5" thickTop="1" thickBot="1">
      <c r="A253" s="666" t="s">
        <v>582</v>
      </c>
      <c r="B253" s="666" t="s">
        <v>387</v>
      </c>
      <c r="C253" s="667" t="s">
        <v>2289</v>
      </c>
      <c r="D253" s="648">
        <v>156343.90545961144</v>
      </c>
    </row>
    <row r="254" spans="1:4" ht="16.5" thickTop="1" thickBot="1">
      <c r="A254" s="666" t="s">
        <v>584</v>
      </c>
      <c r="B254" s="666" t="s">
        <v>233</v>
      </c>
      <c r="C254" s="667" t="s">
        <v>1921</v>
      </c>
      <c r="D254" s="648">
        <v>13394.6853420109</v>
      </c>
    </row>
    <row r="255" spans="1:4" ht="16.5" thickTop="1" thickBot="1">
      <c r="A255" s="666" t="s">
        <v>583</v>
      </c>
      <c r="B255" s="666" t="s">
        <v>387</v>
      </c>
      <c r="C255" s="667" t="s">
        <v>2290</v>
      </c>
      <c r="D255" s="648">
        <v>252204.43209492834</v>
      </c>
    </row>
    <row r="256" spans="1:4" ht="16.5" thickTop="1" thickBot="1">
      <c r="A256" s="666" t="s">
        <v>554</v>
      </c>
      <c r="B256" s="666" t="s">
        <v>387</v>
      </c>
      <c r="C256" s="667" t="s">
        <v>555</v>
      </c>
      <c r="D256" s="648">
        <v>250654.10116793722</v>
      </c>
    </row>
    <row r="257" spans="1:4" ht="16.5" thickTop="1" thickBot="1">
      <c r="A257" s="666" t="s">
        <v>585</v>
      </c>
      <c r="B257" s="666" t="s">
        <v>387</v>
      </c>
      <c r="C257" s="667" t="s">
        <v>586</v>
      </c>
      <c r="D257" s="648">
        <v>370744.81659531442</v>
      </c>
    </row>
    <row r="258" spans="1:4" ht="16.5" thickTop="1" thickBot="1">
      <c r="A258" s="666" t="s">
        <v>587</v>
      </c>
      <c r="B258" s="666" t="s">
        <v>387</v>
      </c>
      <c r="C258" s="667" t="s">
        <v>588</v>
      </c>
      <c r="D258" s="648">
        <v>409281.46029890492</v>
      </c>
    </row>
    <row r="259" spans="1:4" ht="16.5" thickTop="1" thickBot="1">
      <c r="A259" s="666" t="s">
        <v>497</v>
      </c>
      <c r="B259" s="666" t="s">
        <v>387</v>
      </c>
      <c r="C259" s="667" t="s">
        <v>498</v>
      </c>
      <c r="D259" s="648">
        <v>409281.46029890492</v>
      </c>
    </row>
    <row r="260" spans="1:4" ht="16.5" thickTop="1" thickBot="1">
      <c r="A260" s="666" t="s">
        <v>1669</v>
      </c>
      <c r="B260" s="666" t="s">
        <v>387</v>
      </c>
      <c r="C260" s="667" t="s">
        <v>1670</v>
      </c>
      <c r="D260" s="648">
        <v>6182720.8916998319</v>
      </c>
    </row>
    <row r="261" spans="1:4" ht="16.5" thickTop="1" thickBot="1">
      <c r="A261" s="666" t="s">
        <v>499</v>
      </c>
      <c r="B261" s="666" t="s">
        <v>377</v>
      </c>
      <c r="C261" s="667" t="s">
        <v>500</v>
      </c>
      <c r="D261" s="648">
        <v>2773.0181752853032</v>
      </c>
    </row>
    <row r="262" spans="1:4" ht="31.5" thickTop="1" thickBot="1">
      <c r="A262" s="666" t="s">
        <v>589</v>
      </c>
      <c r="B262" s="666" t="s">
        <v>377</v>
      </c>
      <c r="C262" s="667" t="s">
        <v>2291</v>
      </c>
      <c r="D262" s="648">
        <v>2429.0593991686014</v>
      </c>
    </row>
    <row r="263" spans="1:4" ht="16.5" thickTop="1" thickBot="1">
      <c r="A263" s="666" t="s">
        <v>590</v>
      </c>
      <c r="B263" s="666" t="s">
        <v>233</v>
      </c>
      <c r="C263" s="667" t="s">
        <v>2292</v>
      </c>
      <c r="D263" s="648">
        <v>35749.173461937447</v>
      </c>
    </row>
    <row r="264" spans="1:4" ht="16.5" thickTop="1" thickBot="1">
      <c r="A264" s="666" t="s">
        <v>591</v>
      </c>
      <c r="B264" s="666" t="s">
        <v>377</v>
      </c>
      <c r="C264" s="667" t="s">
        <v>2293</v>
      </c>
      <c r="D264" s="648">
        <v>10514.714720077505</v>
      </c>
    </row>
    <row r="265" spans="1:4" ht="16.5" thickTop="1" thickBot="1">
      <c r="A265" s="666" t="s">
        <v>592</v>
      </c>
      <c r="B265" s="666" t="s">
        <v>144</v>
      </c>
      <c r="C265" s="667" t="s">
        <v>2294</v>
      </c>
      <c r="D265" s="648">
        <v>4956.4815052849526</v>
      </c>
    </row>
    <row r="266" spans="1:4" ht="16.5" thickTop="1" thickBot="1">
      <c r="A266" s="666" t="s">
        <v>593</v>
      </c>
      <c r="B266" s="666" t="s">
        <v>92</v>
      </c>
      <c r="C266" s="667" t="s">
        <v>2295</v>
      </c>
      <c r="D266" s="648">
        <v>30668.229313950644</v>
      </c>
    </row>
    <row r="267" spans="1:4" ht="16.5" thickTop="1" thickBot="1">
      <c r="A267" s="666" t="s">
        <v>594</v>
      </c>
      <c r="B267" s="666" t="s">
        <v>92</v>
      </c>
      <c r="C267" s="667" t="s">
        <v>2296</v>
      </c>
      <c r="D267" s="648">
        <v>27372.910846749786</v>
      </c>
    </row>
    <row r="268" spans="1:4" ht="16.5" thickTop="1" thickBot="1">
      <c r="A268" s="666" t="s">
        <v>595</v>
      </c>
      <c r="B268" s="666" t="s">
        <v>92</v>
      </c>
      <c r="C268" s="667" t="s">
        <v>2297</v>
      </c>
      <c r="D268" s="648">
        <v>45963.156517458767</v>
      </c>
    </row>
    <row r="269" spans="1:4" ht="16.5" thickTop="1" thickBot="1">
      <c r="A269" s="666" t="s">
        <v>596</v>
      </c>
      <c r="B269" s="666" t="s">
        <v>377</v>
      </c>
      <c r="C269" s="667" t="s">
        <v>597</v>
      </c>
      <c r="D269" s="648">
        <v>35921.921397937978</v>
      </c>
    </row>
    <row r="270" spans="1:4" ht="16.5" thickTop="1" thickBot="1">
      <c r="A270" s="666" t="s">
        <v>599</v>
      </c>
      <c r="B270" s="666" t="s">
        <v>144</v>
      </c>
      <c r="C270" s="667" t="s">
        <v>600</v>
      </c>
      <c r="D270" s="648">
        <v>142131.00812126326</v>
      </c>
    </row>
    <row r="271" spans="1:4" ht="16.5" thickTop="1" thickBot="1">
      <c r="A271" s="666" t="s">
        <v>601</v>
      </c>
      <c r="B271" s="666" t="s">
        <v>387</v>
      </c>
      <c r="C271" s="667" t="s">
        <v>1922</v>
      </c>
      <c r="D271" s="648">
        <v>31238.328814821129</v>
      </c>
    </row>
    <row r="272" spans="1:4" ht="16.5" thickTop="1" thickBot="1">
      <c r="A272" s="666" t="s">
        <v>598</v>
      </c>
      <c r="B272" s="666" t="s">
        <v>387</v>
      </c>
      <c r="C272" s="667" t="s">
        <v>2298</v>
      </c>
      <c r="D272" s="648">
        <v>31238.328814821129</v>
      </c>
    </row>
    <row r="273" spans="1:4" ht="16.5" thickTop="1" thickBot="1">
      <c r="A273" s="666" t="s">
        <v>602</v>
      </c>
      <c r="B273" s="666" t="s">
        <v>387</v>
      </c>
      <c r="C273" s="667" t="s">
        <v>2299</v>
      </c>
      <c r="D273" s="648">
        <v>36444.71695062465</v>
      </c>
    </row>
    <row r="274" spans="1:4" ht="16.5" thickTop="1" thickBot="1">
      <c r="A274" s="666" t="s">
        <v>603</v>
      </c>
      <c r="B274" s="666" t="s">
        <v>144</v>
      </c>
      <c r="C274" s="667" t="s">
        <v>2300</v>
      </c>
      <c r="D274" s="648">
        <v>40880.180441880817</v>
      </c>
    </row>
    <row r="275" spans="1:4" ht="16.5" thickTop="1" thickBot="1">
      <c r="A275" s="666" t="s">
        <v>604</v>
      </c>
      <c r="B275" s="666" t="s">
        <v>144</v>
      </c>
      <c r="C275" s="667" t="s">
        <v>2301</v>
      </c>
      <c r="D275" s="648">
        <v>38254.073494446144</v>
      </c>
    </row>
    <row r="276" spans="1:4" ht="16.5" thickTop="1" thickBot="1">
      <c r="A276" s="666" t="s">
        <v>605</v>
      </c>
      <c r="B276" s="666" t="s">
        <v>606</v>
      </c>
      <c r="C276" s="667" t="s">
        <v>2302</v>
      </c>
      <c r="D276" s="648">
        <v>65079.851697544014</v>
      </c>
    </row>
    <row r="277" spans="1:4" ht="16.5" thickTop="1" thickBot="1">
      <c r="A277" s="666" t="s">
        <v>607</v>
      </c>
      <c r="B277" s="666" t="s">
        <v>606</v>
      </c>
      <c r="C277" s="667" t="s">
        <v>1923</v>
      </c>
      <c r="D277" s="648">
        <v>65079.851697544014</v>
      </c>
    </row>
    <row r="278" spans="1:4" ht="16.5" thickTop="1" thickBot="1">
      <c r="A278" s="666" t="s">
        <v>608</v>
      </c>
      <c r="B278" s="666" t="s">
        <v>606</v>
      </c>
      <c r="C278" s="667" t="s">
        <v>609</v>
      </c>
      <c r="D278" s="648">
        <v>36340.589187908576</v>
      </c>
    </row>
    <row r="279" spans="1:4" ht="16.5" thickTop="1" thickBot="1">
      <c r="A279" s="666" t="s">
        <v>501</v>
      </c>
      <c r="B279" s="666" t="s">
        <v>141</v>
      </c>
      <c r="C279" s="667" t="s">
        <v>502</v>
      </c>
      <c r="D279" s="648">
        <v>97666.545901203222</v>
      </c>
    </row>
    <row r="280" spans="1:4" ht="16.5" thickTop="1" thickBot="1">
      <c r="A280" s="666" t="s">
        <v>503</v>
      </c>
      <c r="B280" s="666" t="s">
        <v>141</v>
      </c>
      <c r="C280" s="667" t="s">
        <v>504</v>
      </c>
      <c r="D280" s="648">
        <v>88508.598308659857</v>
      </c>
    </row>
    <row r="281" spans="1:4" ht="16.5" thickTop="1" thickBot="1">
      <c r="A281" s="666" t="s">
        <v>610</v>
      </c>
      <c r="B281" s="666" t="s">
        <v>92</v>
      </c>
      <c r="C281" s="667" t="s">
        <v>2303</v>
      </c>
      <c r="D281" s="648">
        <v>53100.291247141649</v>
      </c>
    </row>
    <row r="282" spans="1:4" ht="16.5" thickTop="1" thickBot="1">
      <c r="A282" s="666" t="s">
        <v>611</v>
      </c>
      <c r="B282" s="666" t="s">
        <v>377</v>
      </c>
      <c r="C282" s="667" t="s">
        <v>2304</v>
      </c>
      <c r="D282" s="648">
        <v>6488.5721329489015</v>
      </c>
    </row>
    <row r="283" spans="1:4" ht="16.5" thickTop="1" thickBot="1">
      <c r="A283" s="666" t="s">
        <v>612</v>
      </c>
      <c r="B283" s="666" t="s">
        <v>144</v>
      </c>
      <c r="C283" s="667" t="s">
        <v>2305</v>
      </c>
      <c r="D283" s="648">
        <v>4526.9197748269225</v>
      </c>
    </row>
    <row r="284" spans="1:4" ht="16.5" thickTop="1" thickBot="1">
      <c r="A284" s="666" t="s">
        <v>613</v>
      </c>
      <c r="B284" s="666" t="s">
        <v>92</v>
      </c>
      <c r="C284" s="667" t="s">
        <v>614</v>
      </c>
      <c r="D284" s="648">
        <v>10949.164338699915</v>
      </c>
    </row>
    <row r="285" spans="1:4" ht="16.5" thickTop="1" thickBot="1">
      <c r="A285" s="666" t="s">
        <v>615</v>
      </c>
      <c r="B285" s="666" t="s">
        <v>92</v>
      </c>
      <c r="C285" s="667" t="s">
        <v>2306</v>
      </c>
      <c r="D285" s="648">
        <v>192636.36102473029</v>
      </c>
    </row>
    <row r="286" spans="1:4" ht="16.5" thickTop="1" thickBot="1">
      <c r="A286" s="666" t="s">
        <v>616</v>
      </c>
      <c r="B286" s="666" t="s">
        <v>92</v>
      </c>
      <c r="C286" s="667" t="s">
        <v>617</v>
      </c>
      <c r="D286" s="648">
        <v>80336.55777571621</v>
      </c>
    </row>
    <row r="287" spans="1:4" ht="16.5" thickTop="1" thickBot="1">
      <c r="A287" s="666" t="s">
        <v>620</v>
      </c>
      <c r="B287" s="666" t="s">
        <v>92</v>
      </c>
      <c r="C287" s="667" t="s">
        <v>621</v>
      </c>
      <c r="D287" s="648">
        <v>29155.773560499718</v>
      </c>
    </row>
    <row r="288" spans="1:4" ht="16.5" thickTop="1" thickBot="1">
      <c r="A288" s="666" t="s">
        <v>618</v>
      </c>
      <c r="B288" s="666" t="s">
        <v>92</v>
      </c>
      <c r="C288" s="667" t="s">
        <v>2307</v>
      </c>
      <c r="D288" s="648">
        <v>29155.773560499718</v>
      </c>
    </row>
    <row r="289" spans="1:4" ht="16.5" thickTop="1" thickBot="1">
      <c r="A289" s="666" t="s">
        <v>619</v>
      </c>
      <c r="B289" s="666" t="s">
        <v>92</v>
      </c>
      <c r="C289" s="667" t="s">
        <v>2308</v>
      </c>
      <c r="D289" s="648">
        <v>134235.14948725604</v>
      </c>
    </row>
    <row r="290" spans="1:4" ht="16.5" thickTop="1" thickBot="1">
      <c r="A290" s="666" t="s">
        <v>622</v>
      </c>
      <c r="B290" s="666" t="s">
        <v>454</v>
      </c>
      <c r="C290" s="667" t="s">
        <v>623</v>
      </c>
      <c r="D290" s="648">
        <v>3097.8009408030953</v>
      </c>
    </row>
    <row r="291" spans="1:4" ht="16.5" thickTop="1" thickBot="1">
      <c r="A291" s="666" t="s">
        <v>624</v>
      </c>
      <c r="B291" s="666" t="s">
        <v>422</v>
      </c>
      <c r="C291" s="667" t="s">
        <v>1924</v>
      </c>
      <c r="D291" s="648">
        <v>48316.392797646986</v>
      </c>
    </row>
    <row r="292" spans="1:4" ht="16.5" thickTop="1" thickBot="1">
      <c r="A292" s="666" t="s">
        <v>625</v>
      </c>
      <c r="B292" s="666" t="s">
        <v>377</v>
      </c>
      <c r="C292" s="667" t="s">
        <v>2309</v>
      </c>
      <c r="D292" s="648">
        <v>3390.2333496149072</v>
      </c>
    </row>
    <row r="293" spans="1:4" ht="16.5" thickTop="1" thickBot="1">
      <c r="A293" s="666" t="s">
        <v>626</v>
      </c>
      <c r="B293" s="666" t="s">
        <v>377</v>
      </c>
      <c r="C293" s="667" t="s">
        <v>1925</v>
      </c>
      <c r="D293" s="648">
        <v>20825.552543214086</v>
      </c>
    </row>
    <row r="294" spans="1:4" ht="16.5" thickTop="1" thickBot="1">
      <c r="A294" s="666" t="s">
        <v>627</v>
      </c>
      <c r="B294" s="666" t="s">
        <v>92</v>
      </c>
      <c r="C294" s="667" t="s">
        <v>628</v>
      </c>
      <c r="D294" s="648">
        <v>1970.8495809659846</v>
      </c>
    </row>
    <row r="295" spans="1:4" ht="16.5" thickTop="1" thickBot="1">
      <c r="A295" s="666" t="s">
        <v>633</v>
      </c>
      <c r="B295" s="666" t="s">
        <v>92</v>
      </c>
      <c r="C295" s="667" t="s">
        <v>1926</v>
      </c>
      <c r="D295" s="648">
        <v>46857.493222231693</v>
      </c>
    </row>
    <row r="296" spans="1:4" ht="16.5" thickTop="1" thickBot="1">
      <c r="A296" s="666" t="s">
        <v>629</v>
      </c>
      <c r="B296" s="666" t="s">
        <v>92</v>
      </c>
      <c r="C296" s="667" t="s">
        <v>630</v>
      </c>
      <c r="D296" s="648">
        <v>57270.269493838736</v>
      </c>
    </row>
    <row r="297" spans="1:4" ht="16.5" thickTop="1" thickBot="1">
      <c r="A297" s="666" t="s">
        <v>631</v>
      </c>
      <c r="B297" s="666" t="s">
        <v>92</v>
      </c>
      <c r="C297" s="667" t="s">
        <v>632</v>
      </c>
      <c r="D297" s="648">
        <v>46857.493222231693</v>
      </c>
    </row>
    <row r="298" spans="1:4" ht="16.5" thickTop="1" thickBot="1">
      <c r="A298" s="666" t="s">
        <v>646</v>
      </c>
      <c r="B298" s="666" t="s">
        <v>144</v>
      </c>
      <c r="C298" s="667" t="s">
        <v>647</v>
      </c>
      <c r="D298" s="648">
        <v>5647.7228570827474</v>
      </c>
    </row>
    <row r="299" spans="1:4" ht="16.5" thickTop="1" thickBot="1">
      <c r="A299" s="666" t="s">
        <v>634</v>
      </c>
      <c r="B299" s="666" t="s">
        <v>377</v>
      </c>
      <c r="C299" s="667" t="s">
        <v>635</v>
      </c>
      <c r="D299" s="648">
        <v>15619.164407410564</v>
      </c>
    </row>
    <row r="300" spans="1:4" ht="16.5" thickTop="1" thickBot="1">
      <c r="A300" s="666" t="s">
        <v>650</v>
      </c>
      <c r="B300" s="666" t="s">
        <v>377</v>
      </c>
      <c r="C300" s="667" t="s">
        <v>651</v>
      </c>
      <c r="D300" s="648">
        <v>31238.328814821129</v>
      </c>
    </row>
    <row r="301" spans="1:4" ht="31.5" thickTop="1" thickBot="1">
      <c r="A301" s="666" t="s">
        <v>652</v>
      </c>
      <c r="B301" s="666" t="s">
        <v>92</v>
      </c>
      <c r="C301" s="667" t="s">
        <v>2310</v>
      </c>
      <c r="D301" s="648">
        <v>432338.47079712444</v>
      </c>
    </row>
    <row r="302" spans="1:4" ht="31.5" thickTop="1" thickBot="1">
      <c r="A302" s="666" t="s">
        <v>653</v>
      </c>
      <c r="B302" s="666" t="s">
        <v>92</v>
      </c>
      <c r="C302" s="667" t="s">
        <v>2311</v>
      </c>
      <c r="D302" s="648">
        <v>382461.2724561267</v>
      </c>
    </row>
    <row r="303" spans="1:4" ht="31.5" thickTop="1" thickBot="1">
      <c r="A303" s="666" t="s">
        <v>654</v>
      </c>
      <c r="B303" s="666" t="s">
        <v>92</v>
      </c>
      <c r="C303" s="667" t="s">
        <v>2312</v>
      </c>
      <c r="D303" s="648">
        <v>309284.44592978101</v>
      </c>
    </row>
    <row r="304" spans="1:4" ht="31.5" thickTop="1" thickBot="1">
      <c r="A304" s="666" t="s">
        <v>655</v>
      </c>
      <c r="B304" s="666" t="s">
        <v>92</v>
      </c>
      <c r="C304" s="667" t="s">
        <v>2313</v>
      </c>
      <c r="D304" s="648">
        <v>463926.66889467154</v>
      </c>
    </row>
    <row r="305" spans="1:4" ht="31.5" thickTop="1" thickBot="1">
      <c r="A305" s="666" t="s">
        <v>656</v>
      </c>
      <c r="B305" s="666" t="s">
        <v>92</v>
      </c>
      <c r="C305" s="667" t="s">
        <v>2314</v>
      </c>
      <c r="D305" s="648">
        <v>429974.7705834696</v>
      </c>
    </row>
    <row r="306" spans="1:4" ht="31.5" thickTop="1" thickBot="1">
      <c r="A306" s="666" t="s">
        <v>657</v>
      </c>
      <c r="B306" s="666" t="s">
        <v>233</v>
      </c>
      <c r="C306" s="667" t="s">
        <v>2315</v>
      </c>
      <c r="D306" s="648">
        <v>655296.41981372354</v>
      </c>
    </row>
    <row r="307" spans="1:4" ht="16.5" thickTop="1" thickBot="1">
      <c r="A307" s="666" t="s">
        <v>658</v>
      </c>
      <c r="B307" s="666" t="s">
        <v>92</v>
      </c>
      <c r="C307" s="667" t="s">
        <v>659</v>
      </c>
      <c r="D307" s="648">
        <v>296764.12374080071</v>
      </c>
    </row>
    <row r="308" spans="1:4" ht="16.5" thickTop="1" thickBot="1">
      <c r="A308" s="666" t="s">
        <v>636</v>
      </c>
      <c r="B308" s="666" t="s">
        <v>377</v>
      </c>
      <c r="C308" s="667" t="s">
        <v>637</v>
      </c>
      <c r="D308" s="648">
        <v>45878.029621483351</v>
      </c>
    </row>
    <row r="309" spans="1:4" ht="16.5" thickTop="1" thickBot="1">
      <c r="A309" s="666" t="s">
        <v>642</v>
      </c>
      <c r="B309" s="666" t="s">
        <v>377</v>
      </c>
      <c r="C309" s="667" t="s">
        <v>643</v>
      </c>
      <c r="D309" s="648">
        <v>6928.7654588900423</v>
      </c>
    </row>
    <row r="310" spans="1:4" ht="16.5" thickTop="1" thickBot="1">
      <c r="A310" s="666" t="s">
        <v>640</v>
      </c>
      <c r="B310" s="666" t="s">
        <v>377</v>
      </c>
      <c r="C310" s="667" t="s">
        <v>641</v>
      </c>
      <c r="D310" s="648">
        <v>17818.603075380761</v>
      </c>
    </row>
    <row r="311" spans="1:4" ht="16.5" thickTop="1" thickBot="1">
      <c r="A311" s="666" t="s">
        <v>638</v>
      </c>
      <c r="B311" s="666" t="s">
        <v>377</v>
      </c>
      <c r="C311" s="667" t="s">
        <v>639</v>
      </c>
      <c r="D311" s="648">
        <v>80588.293583933162</v>
      </c>
    </row>
    <row r="312" spans="1:4" ht="16.5" thickTop="1" thickBot="1">
      <c r="A312" s="666" t="s">
        <v>644</v>
      </c>
      <c r="B312" s="666" t="s">
        <v>377</v>
      </c>
      <c r="C312" s="667" t="s">
        <v>645</v>
      </c>
      <c r="D312" s="648">
        <v>14098.232654074554</v>
      </c>
    </row>
    <row r="313" spans="1:4" ht="16.5" thickTop="1" thickBot="1">
      <c r="A313" s="666" t="s">
        <v>660</v>
      </c>
      <c r="B313" s="666" t="s">
        <v>377</v>
      </c>
      <c r="C313" s="667" t="s">
        <v>661</v>
      </c>
      <c r="D313" s="648">
        <v>7335.9401069289434</v>
      </c>
    </row>
    <row r="314" spans="1:4" ht="16.5" thickTop="1" thickBot="1">
      <c r="A314" s="666" t="s">
        <v>662</v>
      </c>
      <c r="B314" s="666" t="s">
        <v>377</v>
      </c>
      <c r="C314" s="667" t="s">
        <v>663</v>
      </c>
      <c r="D314" s="648">
        <v>8211.8732540249366</v>
      </c>
    </row>
    <row r="315" spans="1:4" ht="16.5" thickTop="1" thickBot="1">
      <c r="A315" s="666" t="s">
        <v>667</v>
      </c>
      <c r="B315" s="666" t="s">
        <v>377</v>
      </c>
      <c r="C315" s="667" t="s">
        <v>2316</v>
      </c>
      <c r="D315" s="648">
        <v>7907.7435015323044</v>
      </c>
    </row>
    <row r="316" spans="1:4" ht="16.5" thickTop="1" thickBot="1">
      <c r="A316" s="666" t="s">
        <v>664</v>
      </c>
      <c r="B316" s="666" t="s">
        <v>92</v>
      </c>
      <c r="C316" s="667" t="s">
        <v>2317</v>
      </c>
      <c r="D316" s="648">
        <v>43675.121630640089</v>
      </c>
    </row>
    <row r="317" spans="1:4" ht="16.5" thickTop="1" thickBot="1">
      <c r="A317" s="666" t="s">
        <v>665</v>
      </c>
      <c r="B317" s="666" t="s">
        <v>377</v>
      </c>
      <c r="C317" s="667" t="s">
        <v>666</v>
      </c>
      <c r="D317" s="648">
        <v>0</v>
      </c>
    </row>
    <row r="318" spans="1:4" ht="16.5" thickTop="1" thickBot="1">
      <c r="A318" s="666" t="s">
        <v>668</v>
      </c>
      <c r="B318" s="666" t="s">
        <v>606</v>
      </c>
      <c r="C318" s="667" t="s">
        <v>2318</v>
      </c>
      <c r="D318" s="648">
        <v>12571.461301264886</v>
      </c>
    </row>
    <row r="319" spans="1:4" ht="16.5" thickTop="1" thickBot="1">
      <c r="A319" s="666" t="s">
        <v>669</v>
      </c>
      <c r="B319" s="666" t="s">
        <v>92</v>
      </c>
      <c r="C319" s="667" t="s">
        <v>2319</v>
      </c>
      <c r="D319" s="648">
        <v>7809.5822037052822</v>
      </c>
    </row>
    <row r="320" spans="1:4" ht="16.5" thickTop="1" thickBot="1">
      <c r="A320" s="666" t="s">
        <v>673</v>
      </c>
      <c r="B320" s="666" t="s">
        <v>92</v>
      </c>
      <c r="C320" s="667" t="s">
        <v>2320</v>
      </c>
      <c r="D320" s="648">
        <v>67266.534714581489</v>
      </c>
    </row>
    <row r="321" spans="1:4" ht="16.5" thickTop="1" thickBot="1">
      <c r="A321" s="666" t="s">
        <v>674</v>
      </c>
      <c r="B321" s="666" t="s">
        <v>92</v>
      </c>
      <c r="C321" s="667" t="s">
        <v>2321</v>
      </c>
      <c r="D321" s="648">
        <v>197217.98258423738</v>
      </c>
    </row>
    <row r="322" spans="1:4" ht="16.5" thickTop="1" thickBot="1">
      <c r="A322" s="666" t="s">
        <v>672</v>
      </c>
      <c r="B322" s="666" t="s">
        <v>92</v>
      </c>
      <c r="C322" s="667" t="s">
        <v>2322</v>
      </c>
      <c r="D322" s="648">
        <v>168686.97560003409</v>
      </c>
    </row>
    <row r="323" spans="1:4" ht="31.5" thickTop="1" thickBot="1">
      <c r="A323" s="666" t="s">
        <v>671</v>
      </c>
      <c r="B323" s="666" t="s">
        <v>92</v>
      </c>
      <c r="C323" s="667" t="s">
        <v>2323</v>
      </c>
      <c r="D323" s="648">
        <v>382461.2724561267</v>
      </c>
    </row>
    <row r="324" spans="1:4" ht="16.5" thickTop="1" thickBot="1">
      <c r="A324" s="666" t="s">
        <v>675</v>
      </c>
      <c r="B324" s="666" t="s">
        <v>92</v>
      </c>
      <c r="C324" s="667" t="s">
        <v>676</v>
      </c>
      <c r="D324" s="648">
        <v>165396.53829820626</v>
      </c>
    </row>
    <row r="325" spans="1:4" ht="16.5" thickTop="1" thickBot="1">
      <c r="A325" s="666" t="s">
        <v>678</v>
      </c>
      <c r="B325" s="666" t="s">
        <v>92</v>
      </c>
      <c r="C325" s="667" t="s">
        <v>679</v>
      </c>
      <c r="D325" s="648">
        <v>8850.8598308659857</v>
      </c>
    </row>
    <row r="326" spans="1:4" ht="16.5" thickTop="1" thickBot="1">
      <c r="A326" s="666" t="s">
        <v>670</v>
      </c>
      <c r="B326" s="666" t="s">
        <v>92</v>
      </c>
      <c r="C326" s="667" t="s">
        <v>2324</v>
      </c>
      <c r="D326" s="648">
        <v>16139.803220990916</v>
      </c>
    </row>
    <row r="327" spans="1:4" ht="16.5" thickTop="1" thickBot="1">
      <c r="A327" s="666" t="s">
        <v>677</v>
      </c>
      <c r="B327" s="666" t="s">
        <v>92</v>
      </c>
      <c r="C327" s="667" t="s">
        <v>2325</v>
      </c>
      <c r="D327" s="648">
        <v>8850.8598308659857</v>
      </c>
    </row>
    <row r="328" spans="1:4" ht="16.5" thickTop="1" thickBot="1">
      <c r="A328" s="666" t="s">
        <v>680</v>
      </c>
      <c r="B328" s="666" t="s">
        <v>92</v>
      </c>
      <c r="C328" s="667" t="s">
        <v>2326</v>
      </c>
      <c r="D328" s="648">
        <v>65679.103799537363</v>
      </c>
    </row>
    <row r="329" spans="1:4" ht="16.5" thickTop="1" thickBot="1">
      <c r="A329" s="666" t="s">
        <v>681</v>
      </c>
      <c r="B329" s="666" t="s">
        <v>92</v>
      </c>
      <c r="C329" s="667" t="s">
        <v>682</v>
      </c>
      <c r="D329" s="648">
        <v>4336.9213171243337</v>
      </c>
    </row>
    <row r="330" spans="1:4" ht="16.5" thickTop="1" thickBot="1">
      <c r="A330" s="666" t="s">
        <v>683</v>
      </c>
      <c r="B330" s="666" t="s">
        <v>92</v>
      </c>
      <c r="C330" s="667" t="s">
        <v>2327</v>
      </c>
      <c r="D330" s="648">
        <v>4165.110508642817</v>
      </c>
    </row>
    <row r="331" spans="1:4" ht="16.5" thickTop="1" thickBot="1">
      <c r="A331" s="666" t="s">
        <v>684</v>
      </c>
      <c r="B331" s="666" t="s">
        <v>92</v>
      </c>
      <c r="C331" s="667" t="s">
        <v>2328</v>
      </c>
      <c r="D331" s="648">
        <v>1068.3508454668827</v>
      </c>
    </row>
    <row r="332" spans="1:4" ht="16.5" thickTop="1" thickBot="1">
      <c r="A332" s="666" t="s">
        <v>686</v>
      </c>
      <c r="B332" s="666" t="s">
        <v>387</v>
      </c>
      <c r="C332" s="667" t="s">
        <v>687</v>
      </c>
      <c r="D332" s="648">
        <v>33320.884069142536</v>
      </c>
    </row>
    <row r="333" spans="1:4" ht="16.5" thickTop="1" thickBot="1">
      <c r="A333" s="666" t="s">
        <v>685</v>
      </c>
      <c r="B333" s="666" t="s">
        <v>387</v>
      </c>
      <c r="C333" s="667" t="s">
        <v>2329</v>
      </c>
      <c r="D333" s="648">
        <v>2082.5552543214085</v>
      </c>
    </row>
    <row r="334" spans="1:4" ht="16.5" thickTop="1" thickBot="1">
      <c r="A334" s="666" t="s">
        <v>690</v>
      </c>
      <c r="B334" s="666" t="s">
        <v>92</v>
      </c>
      <c r="C334" s="667" t="s">
        <v>1929</v>
      </c>
      <c r="D334" s="648">
        <v>602.46240952264031</v>
      </c>
    </row>
    <row r="335" spans="1:4" ht="16.5" thickTop="1" thickBot="1">
      <c r="A335" s="666" t="s">
        <v>688</v>
      </c>
      <c r="B335" s="666" t="s">
        <v>92</v>
      </c>
      <c r="C335" s="667" t="s">
        <v>689</v>
      </c>
      <c r="D335" s="648">
        <v>4190.2889890778124</v>
      </c>
    </row>
    <row r="336" spans="1:4" ht="16.5" thickTop="1" thickBot="1">
      <c r="A336" s="666" t="s">
        <v>691</v>
      </c>
      <c r="B336" s="666" t="s">
        <v>377</v>
      </c>
      <c r="C336" s="667" t="s">
        <v>692</v>
      </c>
      <c r="D336" s="648">
        <v>4398.0890593574522</v>
      </c>
    </row>
    <row r="337" spans="1:4" ht="16.5" thickTop="1" thickBot="1">
      <c r="A337" s="666" t="s">
        <v>696</v>
      </c>
      <c r="B337" s="666" t="s">
        <v>92</v>
      </c>
      <c r="C337" s="667" t="s">
        <v>697</v>
      </c>
      <c r="D337" s="648">
        <v>406931.29669440322</v>
      </c>
    </row>
    <row r="338" spans="1:4" ht="16.5" thickTop="1" thickBot="1">
      <c r="A338" s="666" t="s">
        <v>694</v>
      </c>
      <c r="B338" s="666" t="s">
        <v>92</v>
      </c>
      <c r="C338" s="667" t="s">
        <v>695</v>
      </c>
      <c r="D338" s="648">
        <v>57270.269493838736</v>
      </c>
    </row>
    <row r="339" spans="1:4" ht="16.5" thickTop="1" thickBot="1">
      <c r="A339" s="666" t="s">
        <v>693</v>
      </c>
      <c r="B339" s="666" t="s">
        <v>144</v>
      </c>
      <c r="C339" s="667" t="s">
        <v>2330</v>
      </c>
      <c r="D339" s="648">
        <v>406931.29669440322</v>
      </c>
    </row>
    <row r="340" spans="1:4" ht="31.5" thickTop="1" thickBot="1">
      <c r="A340" s="666" t="s">
        <v>648</v>
      </c>
      <c r="B340" s="666" t="s">
        <v>92</v>
      </c>
      <c r="C340" s="667" t="s">
        <v>1927</v>
      </c>
      <c r="D340" s="648">
        <v>1282818.5024149367</v>
      </c>
    </row>
    <row r="341" spans="1:4" ht="31.5" thickTop="1" thickBot="1">
      <c r="A341" s="666" t="s">
        <v>698</v>
      </c>
      <c r="B341" s="666" t="s">
        <v>92</v>
      </c>
      <c r="C341" s="667" t="s">
        <v>699</v>
      </c>
      <c r="D341" s="648">
        <v>1306830.1364644857</v>
      </c>
    </row>
    <row r="342" spans="1:4" ht="31.5" thickTop="1" thickBot="1">
      <c r="A342" s="666" t="s">
        <v>649</v>
      </c>
      <c r="B342" s="666" t="s">
        <v>92</v>
      </c>
      <c r="C342" s="667" t="s">
        <v>1928</v>
      </c>
      <c r="D342" s="648">
        <v>832708.80435194494</v>
      </c>
    </row>
    <row r="343" spans="1:4" ht="31.5" thickTop="1" thickBot="1">
      <c r="A343" s="666" t="s">
        <v>700</v>
      </c>
      <c r="B343" s="666" t="s">
        <v>92</v>
      </c>
      <c r="C343" s="667" t="s">
        <v>701</v>
      </c>
      <c r="D343" s="648">
        <v>801409.19722933939</v>
      </c>
    </row>
    <row r="344" spans="1:4" ht="16.5" thickTop="1" thickBot="1">
      <c r="A344" s="666" t="s">
        <v>737</v>
      </c>
      <c r="B344" s="666" t="s">
        <v>387</v>
      </c>
      <c r="C344" s="667" t="s">
        <v>2331</v>
      </c>
      <c r="D344" s="648">
        <v>72889.4339012493</v>
      </c>
    </row>
    <row r="345" spans="1:4" ht="16.5" thickTop="1" thickBot="1">
      <c r="A345" s="666" t="s">
        <v>702</v>
      </c>
      <c r="B345" s="666" t="s">
        <v>377</v>
      </c>
      <c r="C345" s="667" t="s">
        <v>2332</v>
      </c>
      <c r="D345" s="648">
        <v>50434.821569676424</v>
      </c>
    </row>
    <row r="346" spans="1:4" ht="16.5" thickTop="1" thickBot="1">
      <c r="A346" s="666" t="s">
        <v>703</v>
      </c>
      <c r="B346" s="666" t="s">
        <v>144</v>
      </c>
      <c r="C346" s="667" t="s">
        <v>2333</v>
      </c>
      <c r="D346" s="648">
        <v>34052.289208559225</v>
      </c>
    </row>
    <row r="347" spans="1:4" ht="16.5" thickTop="1" thickBot="1">
      <c r="A347" s="666" t="s">
        <v>708</v>
      </c>
      <c r="B347" s="666" t="s">
        <v>92</v>
      </c>
      <c r="C347" s="667" t="s">
        <v>2334</v>
      </c>
      <c r="D347" s="648">
        <v>58483.889558890638</v>
      </c>
    </row>
    <row r="348" spans="1:4" ht="16.5" thickTop="1" thickBot="1">
      <c r="A348" s="666" t="s">
        <v>713</v>
      </c>
      <c r="B348" s="666" t="s">
        <v>144</v>
      </c>
      <c r="C348" s="667" t="s">
        <v>1931</v>
      </c>
      <c r="D348" s="648">
        <v>13997.374503107767</v>
      </c>
    </row>
    <row r="349" spans="1:4" ht="16.5" thickTop="1" thickBot="1">
      <c r="A349" s="666" t="s">
        <v>704</v>
      </c>
      <c r="B349" s="666" t="s">
        <v>144</v>
      </c>
      <c r="C349" s="667" t="s">
        <v>2335</v>
      </c>
      <c r="D349" s="648">
        <v>41383.275203097459</v>
      </c>
    </row>
    <row r="350" spans="1:4" ht="16.5" thickTop="1" thickBot="1">
      <c r="A350" s="666" t="s">
        <v>705</v>
      </c>
      <c r="B350" s="666" t="s">
        <v>144</v>
      </c>
      <c r="C350" s="667" t="s">
        <v>2336</v>
      </c>
      <c r="D350" s="648">
        <v>8157.1274323314356</v>
      </c>
    </row>
    <row r="351" spans="1:4" ht="16.5" thickTop="1" thickBot="1">
      <c r="A351" s="666" t="s">
        <v>736</v>
      </c>
      <c r="B351" s="666" t="s">
        <v>144</v>
      </c>
      <c r="C351" s="667" t="s">
        <v>1933</v>
      </c>
      <c r="D351" s="648">
        <v>114249.59208611447</v>
      </c>
    </row>
    <row r="352" spans="1:4" ht="16.5" thickTop="1" thickBot="1">
      <c r="A352" s="666" t="s">
        <v>709</v>
      </c>
      <c r="B352" s="666" t="s">
        <v>144</v>
      </c>
      <c r="C352" s="667" t="s">
        <v>710</v>
      </c>
      <c r="D352" s="648">
        <v>375566.73299185862</v>
      </c>
    </row>
    <row r="353" spans="1:4" ht="16.5" thickTop="1" thickBot="1">
      <c r="A353" s="666" t="s">
        <v>711</v>
      </c>
      <c r="B353" s="666" t="s">
        <v>144</v>
      </c>
      <c r="C353" s="667" t="s">
        <v>712</v>
      </c>
      <c r="D353" s="648">
        <v>1041610.3554117216</v>
      </c>
    </row>
    <row r="354" spans="1:4" ht="16.5" thickTop="1" thickBot="1">
      <c r="A354" s="666" t="s">
        <v>707</v>
      </c>
      <c r="B354" s="666" t="s">
        <v>144</v>
      </c>
      <c r="C354" s="667" t="s">
        <v>2337</v>
      </c>
      <c r="D354" s="648">
        <v>4253.445560680284</v>
      </c>
    </row>
    <row r="355" spans="1:4" ht="16.5" thickTop="1" thickBot="1">
      <c r="A355" s="666" t="s">
        <v>706</v>
      </c>
      <c r="B355" s="666" t="s">
        <v>144</v>
      </c>
      <c r="C355" s="667" t="s">
        <v>1930</v>
      </c>
      <c r="D355" s="648">
        <v>4253.6191069514771</v>
      </c>
    </row>
    <row r="356" spans="1:4" ht="16.5" thickTop="1" thickBot="1">
      <c r="A356" s="666" t="s">
        <v>716</v>
      </c>
      <c r="B356" s="666" t="s">
        <v>144</v>
      </c>
      <c r="C356" s="667" t="s">
        <v>717</v>
      </c>
      <c r="D356" s="648">
        <v>25183.077979009806</v>
      </c>
    </row>
    <row r="357" spans="1:4" ht="16.5" thickTop="1" thickBot="1">
      <c r="A357" s="666" t="s">
        <v>714</v>
      </c>
      <c r="B357" s="666" t="s">
        <v>144</v>
      </c>
      <c r="C357" s="667" t="s">
        <v>2338</v>
      </c>
      <c r="D357" s="648">
        <v>359344.90913315903</v>
      </c>
    </row>
    <row r="358" spans="1:4" ht="16.5" thickTop="1" thickBot="1">
      <c r="A358" s="666" t="s">
        <v>715</v>
      </c>
      <c r="B358" s="666" t="s">
        <v>144</v>
      </c>
      <c r="C358" s="667" t="s">
        <v>2339</v>
      </c>
      <c r="D358" s="648">
        <v>346953.70536994666</v>
      </c>
    </row>
    <row r="359" spans="1:4" ht="16.5" thickTop="1" thickBot="1">
      <c r="A359" s="666" t="s">
        <v>718</v>
      </c>
      <c r="B359" s="666" t="s">
        <v>144</v>
      </c>
      <c r="C359" s="667" t="s">
        <v>719</v>
      </c>
      <c r="D359" s="648">
        <v>102847.48708115188</v>
      </c>
    </row>
    <row r="360" spans="1:4" ht="16.5" thickTop="1" thickBot="1">
      <c r="A360" s="666" t="s">
        <v>720</v>
      </c>
      <c r="B360" s="666" t="s">
        <v>144</v>
      </c>
      <c r="C360" s="667" t="s">
        <v>721</v>
      </c>
      <c r="D360" s="648">
        <v>123912.03763212379</v>
      </c>
    </row>
    <row r="361" spans="1:4" ht="16.5" thickTop="1" thickBot="1">
      <c r="A361" s="666" t="s">
        <v>722</v>
      </c>
      <c r="B361" s="666" t="s">
        <v>144</v>
      </c>
      <c r="C361" s="667" t="s">
        <v>723</v>
      </c>
      <c r="D361" s="648">
        <v>161085.64892176096</v>
      </c>
    </row>
    <row r="362" spans="1:4" ht="16.5" thickTop="1" thickBot="1">
      <c r="A362" s="666" t="s">
        <v>724</v>
      </c>
      <c r="B362" s="666" t="s">
        <v>144</v>
      </c>
      <c r="C362" s="667" t="s">
        <v>725</v>
      </c>
      <c r="D362" s="648">
        <v>229237.26961942905</v>
      </c>
    </row>
    <row r="363" spans="1:4" ht="16.5" thickTop="1" thickBot="1">
      <c r="A363" s="666" t="s">
        <v>726</v>
      </c>
      <c r="B363" s="666" t="s">
        <v>144</v>
      </c>
      <c r="C363" s="667" t="s">
        <v>2340</v>
      </c>
      <c r="D363" s="648">
        <v>127242.57047698979</v>
      </c>
    </row>
    <row r="364" spans="1:4" ht="16.5" thickTop="1" thickBot="1">
      <c r="A364" s="666" t="s">
        <v>738</v>
      </c>
      <c r="B364" s="666" t="s">
        <v>144</v>
      </c>
      <c r="C364" s="667" t="s">
        <v>2341</v>
      </c>
      <c r="D364" s="648">
        <v>116725.71103671119</v>
      </c>
    </row>
    <row r="365" spans="1:4" ht="16.5" thickTop="1" thickBot="1">
      <c r="A365" s="666" t="s">
        <v>727</v>
      </c>
      <c r="B365" s="666" t="s">
        <v>144</v>
      </c>
      <c r="C365" s="667" t="s">
        <v>728</v>
      </c>
      <c r="D365" s="648">
        <v>53698.596817230369</v>
      </c>
    </row>
    <row r="366" spans="1:4" ht="16.5" thickTop="1" thickBot="1">
      <c r="A366" s="666" t="s">
        <v>729</v>
      </c>
      <c r="B366" s="666" t="s">
        <v>144</v>
      </c>
      <c r="C366" s="667" t="s">
        <v>1932</v>
      </c>
      <c r="D366" s="648">
        <v>51930.359960123278</v>
      </c>
    </row>
    <row r="367" spans="1:4" ht="16.5" thickTop="1" thickBot="1">
      <c r="A367" s="666" t="s">
        <v>730</v>
      </c>
      <c r="B367" s="666" t="s">
        <v>92</v>
      </c>
      <c r="C367" s="667" t="s">
        <v>2342</v>
      </c>
      <c r="D367" s="648">
        <v>60469.074364476415</v>
      </c>
    </row>
    <row r="368" spans="1:4" ht="16.5" thickTop="1" thickBot="1">
      <c r="A368" s="666" t="s">
        <v>732</v>
      </c>
      <c r="B368" s="666" t="s">
        <v>92</v>
      </c>
      <c r="C368" s="667" t="s">
        <v>733</v>
      </c>
      <c r="D368" s="648">
        <v>3774.6313984575531</v>
      </c>
    </row>
    <row r="369" spans="1:4" ht="16.5" thickTop="1" thickBot="1">
      <c r="A369" s="666" t="s">
        <v>731</v>
      </c>
      <c r="B369" s="666" t="s">
        <v>92</v>
      </c>
      <c r="C369" s="667" t="s">
        <v>2343</v>
      </c>
      <c r="D369" s="648">
        <v>920.48942241006262</v>
      </c>
    </row>
    <row r="370" spans="1:4" ht="16.5" thickTop="1" thickBot="1">
      <c r="A370" s="666" t="s">
        <v>734</v>
      </c>
      <c r="B370" s="666" t="s">
        <v>92</v>
      </c>
      <c r="C370" s="667" t="s">
        <v>735</v>
      </c>
      <c r="D370" s="648">
        <v>33302.59989616635</v>
      </c>
    </row>
    <row r="371" spans="1:4" ht="16.5" thickTop="1" thickBot="1">
      <c r="A371" s="666" t="s">
        <v>741</v>
      </c>
      <c r="B371" s="666" t="s">
        <v>92</v>
      </c>
      <c r="C371" s="667" t="s">
        <v>1934</v>
      </c>
      <c r="D371" s="648">
        <v>30812.699073710795</v>
      </c>
    </row>
    <row r="372" spans="1:4" ht="16.5" thickTop="1" thickBot="1">
      <c r="A372" s="666" t="s">
        <v>739</v>
      </c>
      <c r="B372" s="666" t="s">
        <v>377</v>
      </c>
      <c r="C372" s="667" t="s">
        <v>740</v>
      </c>
      <c r="D372" s="648">
        <v>2855.1160744728991</v>
      </c>
    </row>
    <row r="373" spans="1:4" ht="16.5" thickTop="1" thickBot="1">
      <c r="A373" s="191"/>
      <c r="B373" s="191"/>
      <c r="C373" s="196"/>
      <c r="D373" s="645"/>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20"/>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7.140625" style="183" customWidth="1"/>
  </cols>
  <sheetData>
    <row r="1" spans="1:5" ht="99.75" customHeight="1" thickTop="1" thickBot="1">
      <c r="A1" s="690" t="s">
        <v>1850</v>
      </c>
      <c r="B1" s="691"/>
      <c r="C1" s="691"/>
      <c r="D1" s="692"/>
    </row>
    <row r="2" spans="1:5" ht="16.5" thickTop="1" thickBot="1">
      <c r="A2" s="689" t="s">
        <v>1409</v>
      </c>
      <c r="B2" s="689"/>
      <c r="C2" s="689"/>
      <c r="D2" s="689"/>
    </row>
    <row r="3" spans="1:5" ht="16.5" thickTop="1" thickBot="1">
      <c r="A3" s="693"/>
      <c r="B3" s="693"/>
      <c r="C3" s="693"/>
      <c r="D3" s="693"/>
    </row>
    <row r="4" spans="1:5" ht="16.5" thickTop="1" thickBot="1">
      <c r="A4" s="694"/>
      <c r="B4" s="694"/>
      <c r="C4" s="694"/>
      <c r="D4" s="694"/>
    </row>
    <row r="5" spans="1:5" ht="30" customHeight="1" thickTop="1" thickBot="1">
      <c r="A5" s="198"/>
      <c r="B5" s="100"/>
      <c r="C5" s="101"/>
      <c r="D5" s="646"/>
    </row>
    <row r="6" spans="1:5" ht="30" customHeight="1" thickTop="1" thickBot="1">
      <c r="A6" s="199" t="s">
        <v>1266</v>
      </c>
      <c r="B6" s="100" t="s">
        <v>339</v>
      </c>
      <c r="C6" s="102" t="s">
        <v>2026</v>
      </c>
      <c r="D6" s="650">
        <v>759.78838183221592</v>
      </c>
    </row>
    <row r="7" spans="1:5" ht="30" customHeight="1" thickTop="1" thickBot="1">
      <c r="A7" s="199" t="s">
        <v>1352</v>
      </c>
      <c r="B7" s="100" t="s">
        <v>339</v>
      </c>
      <c r="C7" s="102" t="s">
        <v>2025</v>
      </c>
      <c r="D7" s="650">
        <v>759.78838183221592</v>
      </c>
      <c r="E7" s="103"/>
    </row>
    <row r="8" spans="1:5" ht="30" customHeight="1" thickTop="1" thickBot="1">
      <c r="A8" s="199" t="s">
        <v>1364</v>
      </c>
      <c r="B8" s="100" t="s">
        <v>339</v>
      </c>
      <c r="C8" s="102" t="s">
        <v>2027</v>
      </c>
      <c r="D8" s="650">
        <v>759.78838183221592</v>
      </c>
    </row>
    <row r="9" spans="1:5" ht="30" customHeight="1" thickTop="1" thickBot="1">
      <c r="A9" s="199" t="s">
        <v>1225</v>
      </c>
      <c r="B9" s="100" t="s">
        <v>1223</v>
      </c>
      <c r="C9" s="102" t="s">
        <v>1226</v>
      </c>
      <c r="D9" s="650">
        <v>812.88531247861022</v>
      </c>
    </row>
    <row r="10" spans="1:5" ht="30" customHeight="1" thickTop="1" thickBot="1">
      <c r="A10" s="199" t="s">
        <v>1388</v>
      </c>
      <c r="B10" s="100" t="s">
        <v>339</v>
      </c>
      <c r="C10" s="102" t="s">
        <v>1389</v>
      </c>
      <c r="D10" s="650">
        <v>812.88531247861022</v>
      </c>
    </row>
    <row r="11" spans="1:5" ht="30" customHeight="1" thickTop="1" thickBot="1">
      <c r="A11" s="199" t="s">
        <v>1329</v>
      </c>
      <c r="B11" s="100" t="s">
        <v>339</v>
      </c>
      <c r="C11" s="102" t="s">
        <v>1330</v>
      </c>
      <c r="D11" s="650">
        <v>759.78838183221592</v>
      </c>
    </row>
    <row r="12" spans="1:5" ht="30" customHeight="1" thickTop="1" thickBot="1">
      <c r="A12" s="199" t="s">
        <v>1331</v>
      </c>
      <c r="B12" s="100" t="s">
        <v>339</v>
      </c>
      <c r="C12" s="102" t="s">
        <v>1332</v>
      </c>
      <c r="D12" s="650">
        <v>759.78838183221592</v>
      </c>
    </row>
    <row r="13" spans="1:5" ht="30" customHeight="1" thickTop="1" thickBot="1">
      <c r="A13" s="199" t="s">
        <v>1333</v>
      </c>
      <c r="B13" s="100" t="s">
        <v>339</v>
      </c>
      <c r="C13" s="102" t="s">
        <v>1334</v>
      </c>
      <c r="D13" s="650">
        <v>759.78838183221592</v>
      </c>
    </row>
    <row r="14" spans="1:5" ht="30" customHeight="1" thickTop="1" thickBot="1">
      <c r="A14" s="199" t="s">
        <v>1335</v>
      </c>
      <c r="B14" s="100" t="s">
        <v>339</v>
      </c>
      <c r="C14" s="102" t="s">
        <v>1336</v>
      </c>
      <c r="D14" s="650">
        <v>759.78838183221592</v>
      </c>
    </row>
    <row r="15" spans="1:5" ht="30" customHeight="1" thickTop="1" thickBot="1">
      <c r="A15" s="199" t="s">
        <v>1317</v>
      </c>
      <c r="B15" s="100" t="s">
        <v>339</v>
      </c>
      <c r="C15" s="102" t="s">
        <v>1860</v>
      </c>
      <c r="D15" s="650">
        <v>812.88531247861022</v>
      </c>
    </row>
    <row r="16" spans="1:5" ht="30" customHeight="1" thickTop="1" thickBot="1">
      <c r="A16" s="199" t="s">
        <v>1227</v>
      </c>
      <c r="B16" s="100" t="s">
        <v>339</v>
      </c>
      <c r="C16" s="102" t="s">
        <v>1228</v>
      </c>
      <c r="D16" s="650">
        <v>812.88531247861022</v>
      </c>
    </row>
    <row r="17" spans="1:4" ht="30" customHeight="1" thickTop="1" thickBot="1">
      <c r="A17" s="199" t="s">
        <v>1229</v>
      </c>
      <c r="B17" s="100" t="s">
        <v>339</v>
      </c>
      <c r="C17" s="102" t="s">
        <v>1230</v>
      </c>
      <c r="D17" s="650">
        <v>812.88531247861022</v>
      </c>
    </row>
    <row r="18" spans="1:4" ht="30" customHeight="1" thickTop="1" thickBot="1">
      <c r="A18" s="199" t="s">
        <v>1231</v>
      </c>
      <c r="B18" s="100" t="s">
        <v>339</v>
      </c>
      <c r="C18" s="102" t="s">
        <v>1232</v>
      </c>
      <c r="D18" s="650">
        <v>812.88531247861022</v>
      </c>
    </row>
    <row r="19" spans="1:4" ht="30" customHeight="1" thickTop="1" thickBot="1">
      <c r="A19" s="199" t="s">
        <v>1235</v>
      </c>
      <c r="B19" s="100" t="s">
        <v>339</v>
      </c>
      <c r="C19" s="102" t="s">
        <v>1236</v>
      </c>
      <c r="D19" s="650">
        <v>812.88531247861022</v>
      </c>
    </row>
    <row r="20" spans="1:4" ht="30" customHeight="1" thickTop="1" thickBot="1">
      <c r="A20" s="199" t="s">
        <v>1407</v>
      </c>
      <c r="B20" s="100" t="s">
        <v>339</v>
      </c>
      <c r="C20" s="102" t="s">
        <v>1869</v>
      </c>
      <c r="D20" s="650">
        <v>759.78838183221592</v>
      </c>
    </row>
    <row r="21" spans="1:4" ht="30" customHeight="1" thickTop="1" thickBot="1">
      <c r="A21" s="199" t="s">
        <v>1239</v>
      </c>
      <c r="B21" s="100" t="s">
        <v>339</v>
      </c>
      <c r="C21" s="102" t="s">
        <v>1240</v>
      </c>
      <c r="D21" s="650">
        <v>1581.4554263093744</v>
      </c>
    </row>
    <row r="22" spans="1:4" ht="30" customHeight="1" thickTop="1" thickBot="1">
      <c r="A22" s="199" t="s">
        <v>1390</v>
      </c>
      <c r="B22" s="100" t="s">
        <v>339</v>
      </c>
      <c r="C22" s="102" t="s">
        <v>1391</v>
      </c>
      <c r="D22" s="650">
        <v>1581.4554263093744</v>
      </c>
    </row>
    <row r="23" spans="1:4" ht="30" customHeight="1" thickTop="1" thickBot="1">
      <c r="A23" s="199" t="s">
        <v>1247</v>
      </c>
      <c r="B23" s="100" t="s">
        <v>339</v>
      </c>
      <c r="C23" s="102" t="s">
        <v>1248</v>
      </c>
      <c r="D23" s="650">
        <v>812.88531247861022</v>
      </c>
    </row>
    <row r="24" spans="1:4" ht="30" customHeight="1" thickTop="1" thickBot="1">
      <c r="A24" s="199" t="s">
        <v>1269</v>
      </c>
      <c r="B24" s="100" t="s">
        <v>339</v>
      </c>
      <c r="C24" s="102" t="s">
        <v>1270</v>
      </c>
      <c r="D24" s="650">
        <v>812.88531247861022</v>
      </c>
    </row>
    <row r="25" spans="1:4" ht="30" customHeight="1" thickTop="1" thickBot="1">
      <c r="A25" s="199" t="s">
        <v>1241</v>
      </c>
      <c r="B25" s="100" t="s">
        <v>339</v>
      </c>
      <c r="C25" s="102" t="s">
        <v>1242</v>
      </c>
      <c r="D25" s="650">
        <v>812.88531247861022</v>
      </c>
    </row>
    <row r="26" spans="1:4" ht="30" customHeight="1" thickTop="1" thickBot="1">
      <c r="A26" s="199" t="s">
        <v>1246</v>
      </c>
      <c r="B26" s="100" t="s">
        <v>339</v>
      </c>
      <c r="C26" s="102" t="s">
        <v>1242</v>
      </c>
      <c r="D26" s="650">
        <v>812.88531247861022</v>
      </c>
    </row>
    <row r="27" spans="1:4" ht="30" customHeight="1" thickTop="1" thickBot="1">
      <c r="A27" s="199" t="s">
        <v>1303</v>
      </c>
      <c r="B27" s="100" t="s">
        <v>339</v>
      </c>
      <c r="C27" s="102" t="s">
        <v>1304</v>
      </c>
      <c r="D27" s="650">
        <v>812.88531247861022</v>
      </c>
    </row>
    <row r="28" spans="1:4" ht="30" customHeight="1" thickTop="1" thickBot="1">
      <c r="A28" s="199" t="s">
        <v>1249</v>
      </c>
      <c r="B28" s="100" t="s">
        <v>339</v>
      </c>
      <c r="C28" s="102" t="s">
        <v>1250</v>
      </c>
      <c r="D28" s="650">
        <v>812.88531247861022</v>
      </c>
    </row>
    <row r="29" spans="1:4" ht="30" customHeight="1" thickTop="1" thickBot="1">
      <c r="A29" s="199" t="s">
        <v>1254</v>
      </c>
      <c r="B29" s="100" t="s">
        <v>339</v>
      </c>
      <c r="C29" s="102" t="s">
        <v>1255</v>
      </c>
      <c r="D29" s="650">
        <v>812.88531247861022</v>
      </c>
    </row>
    <row r="30" spans="1:4" ht="30" customHeight="1" thickTop="1" thickBot="1">
      <c r="A30" s="199" t="s">
        <v>1252</v>
      </c>
      <c r="B30" s="100" t="s">
        <v>339</v>
      </c>
      <c r="C30" s="102" t="s">
        <v>1253</v>
      </c>
      <c r="D30" s="650">
        <v>812.88531247861022</v>
      </c>
    </row>
    <row r="31" spans="1:4" ht="30" customHeight="1" thickTop="1" thickBot="1">
      <c r="A31" s="199" t="s">
        <v>1267</v>
      </c>
      <c r="B31" s="100" t="s">
        <v>339</v>
      </c>
      <c r="C31" s="102" t="s">
        <v>1268</v>
      </c>
      <c r="D31" s="650">
        <v>812.88531247861022</v>
      </c>
    </row>
    <row r="32" spans="1:4" ht="30" customHeight="1" thickTop="1" thickBot="1">
      <c r="A32" s="199" t="s">
        <v>1256</v>
      </c>
      <c r="B32" s="100" t="s">
        <v>339</v>
      </c>
      <c r="C32" s="102" t="s">
        <v>1257</v>
      </c>
      <c r="D32" s="650">
        <v>812.88531247861022</v>
      </c>
    </row>
    <row r="33" spans="1:4" ht="30" customHeight="1" thickTop="1" thickBot="1">
      <c r="A33" s="199" t="s">
        <v>1272</v>
      </c>
      <c r="B33" s="100" t="s">
        <v>339</v>
      </c>
      <c r="C33" s="102" t="s">
        <v>1257</v>
      </c>
      <c r="D33" s="650">
        <v>812.88531247861022</v>
      </c>
    </row>
    <row r="34" spans="1:4" ht="30" customHeight="1" thickTop="1" thickBot="1">
      <c r="A34" s="199" t="s">
        <v>1273</v>
      </c>
      <c r="B34" s="100" t="s">
        <v>339</v>
      </c>
      <c r="C34" s="102" t="s">
        <v>1274</v>
      </c>
      <c r="D34" s="650">
        <v>812.88531247861022</v>
      </c>
    </row>
    <row r="35" spans="1:4" ht="30" customHeight="1" thickTop="1" thickBot="1">
      <c r="A35" s="199" t="s">
        <v>1323</v>
      </c>
      <c r="B35" s="100" t="s">
        <v>339</v>
      </c>
      <c r="C35" s="102" t="s">
        <v>1864</v>
      </c>
      <c r="D35" s="650">
        <v>812.88531247861022</v>
      </c>
    </row>
    <row r="36" spans="1:4" ht="30" customHeight="1" thickTop="1" thickBot="1">
      <c r="A36" s="199" t="s">
        <v>1404</v>
      </c>
      <c r="B36" s="100" t="s">
        <v>339</v>
      </c>
      <c r="C36" s="102" t="s">
        <v>1405</v>
      </c>
      <c r="D36" s="650">
        <v>812.88531247861022</v>
      </c>
    </row>
    <row r="37" spans="1:4" ht="30" customHeight="1" thickTop="1" thickBot="1">
      <c r="A37" s="199" t="s">
        <v>1385</v>
      </c>
      <c r="B37" s="100" t="s">
        <v>339</v>
      </c>
      <c r="C37" s="102" t="s">
        <v>1386</v>
      </c>
      <c r="D37" s="650">
        <v>812.88531247861022</v>
      </c>
    </row>
    <row r="38" spans="1:4" ht="30" customHeight="1" thickTop="1" thickBot="1">
      <c r="A38" s="199" t="s">
        <v>1264</v>
      </c>
      <c r="B38" s="100" t="s">
        <v>339</v>
      </c>
      <c r="C38" s="102" t="s">
        <v>1265</v>
      </c>
      <c r="D38" s="650">
        <v>812.88531247861022</v>
      </c>
    </row>
    <row r="39" spans="1:4" ht="30" customHeight="1" thickTop="1" thickBot="1">
      <c r="A39" s="199" t="s">
        <v>1221</v>
      </c>
      <c r="B39" s="100" t="s">
        <v>1223</v>
      </c>
      <c r="C39" s="102" t="s">
        <v>1280</v>
      </c>
      <c r="D39" s="650">
        <v>812.88531247861022</v>
      </c>
    </row>
    <row r="40" spans="1:4" ht="30" customHeight="1" thickTop="1" thickBot="1">
      <c r="A40" s="199" t="s">
        <v>1261</v>
      </c>
      <c r="B40" s="100" t="s">
        <v>339</v>
      </c>
      <c r="C40" s="102" t="s">
        <v>1262</v>
      </c>
      <c r="D40" s="650">
        <v>812.88531247861022</v>
      </c>
    </row>
    <row r="41" spans="1:4" ht="30" customHeight="1" thickTop="1" thickBot="1">
      <c r="A41" s="199" t="s">
        <v>1259</v>
      </c>
      <c r="B41" s="100" t="s">
        <v>339</v>
      </c>
      <c r="C41" s="102" t="s">
        <v>1260</v>
      </c>
      <c r="D41" s="650">
        <v>812.88531247861022</v>
      </c>
    </row>
    <row r="42" spans="1:4" ht="30" customHeight="1" thickTop="1" thickBot="1">
      <c r="A42" s="199" t="s">
        <v>1392</v>
      </c>
      <c r="B42" s="100" t="s">
        <v>339</v>
      </c>
      <c r="C42" s="102" t="s">
        <v>1260</v>
      </c>
      <c r="D42" s="650">
        <v>812.88531247861022</v>
      </c>
    </row>
    <row r="43" spans="1:4" ht="30" customHeight="1" thickTop="1" thickBot="1">
      <c r="A43" s="199" t="s">
        <v>1233</v>
      </c>
      <c r="B43" s="100" t="s">
        <v>339</v>
      </c>
      <c r="C43" s="102" t="s">
        <v>1234</v>
      </c>
      <c r="D43" s="650">
        <v>812.88531247861022</v>
      </c>
    </row>
    <row r="44" spans="1:4" ht="30" customHeight="1" thickTop="1" thickBot="1">
      <c r="A44" s="199" t="s">
        <v>1387</v>
      </c>
      <c r="B44" s="100" t="s">
        <v>339</v>
      </c>
      <c r="C44" s="102" t="s">
        <v>1234</v>
      </c>
      <c r="D44" s="650">
        <v>812.88531247861022</v>
      </c>
    </row>
    <row r="45" spans="1:4" ht="30" customHeight="1" thickTop="1" thickBot="1">
      <c r="A45" s="199" t="s">
        <v>1278</v>
      </c>
      <c r="B45" s="100" t="s">
        <v>339</v>
      </c>
      <c r="C45" s="102" t="s">
        <v>1279</v>
      </c>
      <c r="D45" s="650">
        <v>812.88531247861022</v>
      </c>
    </row>
    <row r="46" spans="1:4" ht="30" customHeight="1" thickTop="1" thickBot="1">
      <c r="A46" s="199" t="s">
        <v>1287</v>
      </c>
      <c r="B46" s="100" t="s">
        <v>339</v>
      </c>
      <c r="C46" s="102" t="s">
        <v>1288</v>
      </c>
      <c r="D46" s="650">
        <v>812.88531247861022</v>
      </c>
    </row>
    <row r="47" spans="1:4" ht="30" customHeight="1" thickTop="1" thickBot="1">
      <c r="A47" s="199" t="s">
        <v>1291</v>
      </c>
      <c r="B47" s="100" t="s">
        <v>339</v>
      </c>
      <c r="C47" s="102" t="s">
        <v>1292</v>
      </c>
      <c r="D47" s="650">
        <v>812.88531247861022</v>
      </c>
    </row>
    <row r="48" spans="1:4" ht="30" customHeight="1" thickTop="1" thickBot="1">
      <c r="A48" s="199" t="s">
        <v>1283</v>
      </c>
      <c r="B48" s="100" t="s">
        <v>1223</v>
      </c>
      <c r="C48" s="102" t="s">
        <v>1284</v>
      </c>
      <c r="D48" s="650">
        <v>759.78838183221592</v>
      </c>
    </row>
    <row r="49" spans="1:4" ht="30" customHeight="1" thickTop="1" thickBot="1">
      <c r="A49" s="199" t="s">
        <v>1281</v>
      </c>
      <c r="B49" s="100" t="s">
        <v>339</v>
      </c>
      <c r="C49" s="102" t="s">
        <v>1282</v>
      </c>
      <c r="D49" s="650">
        <v>812.88531247861022</v>
      </c>
    </row>
    <row r="50" spans="1:4" ht="30" customHeight="1" thickTop="1" thickBot="1">
      <c r="A50" s="199" t="s">
        <v>1285</v>
      </c>
      <c r="B50" s="100" t="s">
        <v>339</v>
      </c>
      <c r="C50" s="102" t="s">
        <v>1286</v>
      </c>
      <c r="D50" s="650">
        <v>812.88531247861022</v>
      </c>
    </row>
    <row r="51" spans="1:4" ht="30" customHeight="1" thickTop="1" thickBot="1">
      <c r="A51" s="199" t="s">
        <v>1314</v>
      </c>
      <c r="B51" s="100" t="s">
        <v>1306</v>
      </c>
      <c r="C51" s="102" t="s">
        <v>1315</v>
      </c>
      <c r="D51" s="650">
        <v>812.88531247861022</v>
      </c>
    </row>
    <row r="52" spans="1:4" ht="30" customHeight="1" thickTop="1" thickBot="1">
      <c r="A52" s="199" t="s">
        <v>1316</v>
      </c>
      <c r="B52" s="100" t="s">
        <v>1306</v>
      </c>
      <c r="C52" s="102" t="s">
        <v>1315</v>
      </c>
      <c r="D52" s="650">
        <v>812.88531247861022</v>
      </c>
    </row>
    <row r="53" spans="1:4" ht="30" customHeight="1" thickTop="1" thickBot="1">
      <c r="A53" s="199" t="s">
        <v>1289</v>
      </c>
      <c r="B53" s="100" t="s">
        <v>339</v>
      </c>
      <c r="C53" s="102" t="s">
        <v>1290</v>
      </c>
      <c r="D53" s="650">
        <v>812.88531247861022</v>
      </c>
    </row>
    <row r="54" spans="1:4" ht="30" customHeight="1" thickTop="1" thickBot="1">
      <c r="A54" s="199" t="s">
        <v>1293</v>
      </c>
      <c r="B54" s="100" t="s">
        <v>339</v>
      </c>
      <c r="C54" s="102" t="s">
        <v>1294</v>
      </c>
      <c r="D54" s="650">
        <v>1265.1643410474996</v>
      </c>
    </row>
    <row r="55" spans="1:4" ht="30" customHeight="1" thickTop="1" thickBot="1">
      <c r="A55" s="199" t="s">
        <v>1378</v>
      </c>
      <c r="B55" s="100" t="s">
        <v>339</v>
      </c>
      <c r="C55" s="102" t="s">
        <v>2029</v>
      </c>
      <c r="D55" s="650">
        <v>1265.1643410474996</v>
      </c>
    </row>
    <row r="56" spans="1:4" ht="30" customHeight="1" thickTop="1" thickBot="1">
      <c r="A56" s="199" t="s">
        <v>1379</v>
      </c>
      <c r="B56" s="100" t="s">
        <v>339</v>
      </c>
      <c r="C56" s="102" t="s">
        <v>2030</v>
      </c>
      <c r="D56" s="650">
        <v>1265.1643410474996</v>
      </c>
    </row>
    <row r="57" spans="1:4" ht="30" customHeight="1" thickTop="1" thickBot="1">
      <c r="A57" s="199" t="s">
        <v>1380</v>
      </c>
      <c r="B57" s="100" t="s">
        <v>339</v>
      </c>
      <c r="C57" s="102" t="s">
        <v>2031</v>
      </c>
      <c r="D57" s="650">
        <v>1265.1643410474996</v>
      </c>
    </row>
    <row r="58" spans="1:4" ht="30" customHeight="1" thickTop="1" thickBot="1">
      <c r="A58" s="199" t="s">
        <v>1357</v>
      </c>
      <c r="B58" s="100" t="s">
        <v>339</v>
      </c>
      <c r="C58" s="102" t="s">
        <v>1867</v>
      </c>
      <c r="D58" s="650">
        <v>1265.1643410474996</v>
      </c>
    </row>
    <row r="59" spans="1:4" ht="30" customHeight="1" thickTop="1" thickBot="1">
      <c r="A59" s="199" t="s">
        <v>1295</v>
      </c>
      <c r="B59" s="100" t="s">
        <v>339</v>
      </c>
      <c r="C59" s="102" t="s">
        <v>1296</v>
      </c>
      <c r="D59" s="650">
        <v>759.78838183221592</v>
      </c>
    </row>
    <row r="60" spans="1:4" ht="30" customHeight="1" thickTop="1" thickBot="1">
      <c r="A60" s="199" t="s">
        <v>1376</v>
      </c>
      <c r="B60" s="100" t="s">
        <v>339</v>
      </c>
      <c r="C60" s="102" t="s">
        <v>1377</v>
      </c>
      <c r="D60" s="650">
        <v>759.78838183221592</v>
      </c>
    </row>
    <row r="61" spans="1:4" ht="30" customHeight="1" thickTop="1" thickBot="1">
      <c r="A61" s="199" t="s">
        <v>1362</v>
      </c>
      <c r="B61" s="100" t="s">
        <v>339</v>
      </c>
      <c r="C61" s="102" t="s">
        <v>1363</v>
      </c>
      <c r="D61" s="650">
        <v>759.78838183221592</v>
      </c>
    </row>
    <row r="62" spans="1:4" ht="30" customHeight="1" thickTop="1" thickBot="1">
      <c r="A62" s="199" t="s">
        <v>1369</v>
      </c>
      <c r="B62" s="100" t="s">
        <v>339</v>
      </c>
      <c r="C62" s="102" t="s">
        <v>1370</v>
      </c>
      <c r="D62" s="650">
        <v>759.78838183221592</v>
      </c>
    </row>
    <row r="63" spans="1:4" ht="30" customHeight="1" thickTop="1" thickBot="1">
      <c r="A63" s="199" t="s">
        <v>1373</v>
      </c>
      <c r="B63" s="100" t="s">
        <v>339</v>
      </c>
      <c r="C63" s="102" t="s">
        <v>1374</v>
      </c>
      <c r="D63" s="650">
        <v>759.78838183221592</v>
      </c>
    </row>
    <row r="64" spans="1:4" ht="30" customHeight="1" thickTop="1" thickBot="1">
      <c r="A64" s="199" t="s">
        <v>1360</v>
      </c>
      <c r="B64" s="100" t="s">
        <v>339</v>
      </c>
      <c r="C64" s="102" t="s">
        <v>1361</v>
      </c>
      <c r="D64" s="650">
        <v>759.78838183221592</v>
      </c>
    </row>
    <row r="65" spans="1:4" ht="30" customHeight="1" thickTop="1" thickBot="1">
      <c r="A65" s="199" t="s">
        <v>1297</v>
      </c>
      <c r="B65" s="100" t="s">
        <v>339</v>
      </c>
      <c r="C65" s="102" t="s">
        <v>1298</v>
      </c>
      <c r="D65" s="650">
        <v>759.78838183221592</v>
      </c>
    </row>
    <row r="66" spans="1:4" ht="30" customHeight="1" thickTop="1" thickBot="1">
      <c r="A66" s="199" t="s">
        <v>1367</v>
      </c>
      <c r="B66" s="100" t="s">
        <v>339</v>
      </c>
      <c r="C66" s="102" t="s">
        <v>1368</v>
      </c>
      <c r="D66" s="650">
        <v>759.78838183221592</v>
      </c>
    </row>
    <row r="67" spans="1:4" ht="30" customHeight="1" thickTop="1" thickBot="1">
      <c r="A67" s="199" t="s">
        <v>1371</v>
      </c>
      <c r="B67" s="100" t="s">
        <v>339</v>
      </c>
      <c r="C67" s="102" t="s">
        <v>1372</v>
      </c>
      <c r="D67" s="650">
        <v>759.78838183221592</v>
      </c>
    </row>
    <row r="68" spans="1:4" ht="30" customHeight="1" thickTop="1" thickBot="1">
      <c r="A68" s="199" t="s">
        <v>1343</v>
      </c>
      <c r="B68" s="100" t="s">
        <v>339</v>
      </c>
      <c r="C68" s="102" t="s">
        <v>1344</v>
      </c>
      <c r="D68" s="650">
        <v>759.78838183221592</v>
      </c>
    </row>
    <row r="69" spans="1:4" ht="30" customHeight="1" thickTop="1" thickBot="1">
      <c r="A69" s="199" t="s">
        <v>1383</v>
      </c>
      <c r="B69" s="100" t="s">
        <v>339</v>
      </c>
      <c r="C69" s="102" t="s">
        <v>2033</v>
      </c>
      <c r="D69" s="650">
        <v>759.78838183221592</v>
      </c>
    </row>
    <row r="70" spans="1:4" ht="30" customHeight="1" thickTop="1" thickBot="1">
      <c r="A70" s="199" t="s">
        <v>1384</v>
      </c>
      <c r="B70" s="100" t="s">
        <v>339</v>
      </c>
      <c r="C70" s="102" t="s">
        <v>2034</v>
      </c>
      <c r="D70" s="650">
        <v>759.78838183221592</v>
      </c>
    </row>
    <row r="71" spans="1:4" ht="30" customHeight="1" thickTop="1" thickBot="1">
      <c r="A71" s="199" t="s">
        <v>1381</v>
      </c>
      <c r="B71" s="100" t="s">
        <v>339</v>
      </c>
      <c r="C71" s="102" t="s">
        <v>2035</v>
      </c>
      <c r="D71" s="650">
        <v>759.78838183221592</v>
      </c>
    </row>
    <row r="72" spans="1:4" ht="30" customHeight="1" thickTop="1" thickBot="1">
      <c r="A72" s="199" t="s">
        <v>1382</v>
      </c>
      <c r="B72" s="100" t="s">
        <v>339</v>
      </c>
      <c r="C72" s="102" t="s">
        <v>2036</v>
      </c>
      <c r="D72" s="650">
        <v>759.78838183221592</v>
      </c>
    </row>
    <row r="73" spans="1:4" ht="30" customHeight="1" thickTop="1" thickBot="1">
      <c r="A73" s="199" t="s">
        <v>1350</v>
      </c>
      <c r="B73" s="100" t="s">
        <v>339</v>
      </c>
      <c r="C73" s="102" t="s">
        <v>1351</v>
      </c>
      <c r="D73" s="650">
        <v>759.78838183221592</v>
      </c>
    </row>
    <row r="74" spans="1:4" ht="30" customHeight="1" thickTop="1" thickBot="1">
      <c r="A74" s="199" t="s">
        <v>1349</v>
      </c>
      <c r="B74" s="100" t="s">
        <v>339</v>
      </c>
      <c r="C74" s="102" t="s">
        <v>1866</v>
      </c>
      <c r="D74" s="650">
        <v>759.78838183221592</v>
      </c>
    </row>
    <row r="75" spans="1:4" ht="30" customHeight="1" thickTop="1" thickBot="1">
      <c r="A75" s="199" t="s">
        <v>1347</v>
      </c>
      <c r="B75" s="100" t="s">
        <v>339</v>
      </c>
      <c r="C75" s="102" t="s">
        <v>1348</v>
      </c>
      <c r="D75" s="650">
        <v>759.78838183221592</v>
      </c>
    </row>
    <row r="76" spans="1:4" ht="30" customHeight="1" thickTop="1" thickBot="1">
      <c r="A76" s="199" t="s">
        <v>1375</v>
      </c>
      <c r="B76" s="100" t="s">
        <v>339</v>
      </c>
      <c r="C76" s="102" t="s">
        <v>2028</v>
      </c>
      <c r="D76" s="650">
        <v>759.78838183221592</v>
      </c>
    </row>
    <row r="77" spans="1:4" ht="30" customHeight="1" thickTop="1" thickBot="1">
      <c r="A77" s="199" t="s">
        <v>1353</v>
      </c>
      <c r="B77" s="100" t="s">
        <v>339</v>
      </c>
      <c r="C77" s="102" t="s">
        <v>1354</v>
      </c>
      <c r="D77" s="650">
        <v>759.78838183221592</v>
      </c>
    </row>
    <row r="78" spans="1:4" ht="30" customHeight="1" thickTop="1" thickBot="1">
      <c r="A78" s="199" t="s">
        <v>1355</v>
      </c>
      <c r="B78" s="100" t="s">
        <v>339</v>
      </c>
      <c r="C78" s="102" t="s">
        <v>1356</v>
      </c>
      <c r="D78" s="650">
        <v>759.78838183221592</v>
      </c>
    </row>
    <row r="79" spans="1:4" ht="30" customHeight="1" thickTop="1" thickBot="1">
      <c r="A79" s="199" t="s">
        <v>1358</v>
      </c>
      <c r="B79" s="100" t="s">
        <v>339</v>
      </c>
      <c r="C79" s="102" t="s">
        <v>1359</v>
      </c>
      <c r="D79" s="650">
        <v>759.78838183221592</v>
      </c>
    </row>
    <row r="80" spans="1:4" ht="30" customHeight="1" thickTop="1" thickBot="1">
      <c r="A80" s="199" t="s">
        <v>1337</v>
      </c>
      <c r="B80" s="100" t="s">
        <v>339</v>
      </c>
      <c r="C80" s="102" t="s">
        <v>1338</v>
      </c>
      <c r="D80" s="650">
        <v>759.78838183221592</v>
      </c>
    </row>
    <row r="81" spans="1:4" ht="30" customHeight="1" thickTop="1" thickBot="1">
      <c r="A81" s="199" t="s">
        <v>1341</v>
      </c>
      <c r="B81" s="100" t="s">
        <v>339</v>
      </c>
      <c r="C81" s="102" t="s">
        <v>1342</v>
      </c>
      <c r="D81" s="650">
        <v>759.78838183221592</v>
      </c>
    </row>
    <row r="82" spans="1:4" ht="30" customHeight="1" thickTop="1" thickBot="1">
      <c r="A82" s="199" t="s">
        <v>1345</v>
      </c>
      <c r="B82" s="100" t="s">
        <v>339</v>
      </c>
      <c r="C82" s="102" t="s">
        <v>1346</v>
      </c>
      <c r="D82" s="650">
        <v>759.78838183221592</v>
      </c>
    </row>
    <row r="83" spans="1:4" ht="30" customHeight="1" thickTop="1" thickBot="1">
      <c r="A83" s="199" t="s">
        <v>1339</v>
      </c>
      <c r="B83" s="100" t="s">
        <v>339</v>
      </c>
      <c r="C83" s="102" t="s">
        <v>1340</v>
      </c>
      <c r="D83" s="650">
        <v>759.78838183221592</v>
      </c>
    </row>
    <row r="84" spans="1:4" ht="30" customHeight="1" thickTop="1" thickBot="1">
      <c r="A84" s="199" t="s">
        <v>1305</v>
      </c>
      <c r="B84" s="100" t="s">
        <v>339</v>
      </c>
      <c r="C84" s="102" t="s">
        <v>1307</v>
      </c>
      <c r="D84" s="650">
        <v>812.88531247861022</v>
      </c>
    </row>
    <row r="85" spans="1:4" ht="30" customHeight="1" thickTop="1" thickBot="1">
      <c r="A85" s="199" t="s">
        <v>1308</v>
      </c>
      <c r="B85" s="100" t="s">
        <v>339</v>
      </c>
      <c r="C85" s="102" t="s">
        <v>1859</v>
      </c>
      <c r="D85" s="650">
        <v>812.88531247861022</v>
      </c>
    </row>
    <row r="86" spans="1:4" ht="30" customHeight="1" thickTop="1" thickBot="1">
      <c r="A86" s="199" t="s">
        <v>1309</v>
      </c>
      <c r="B86" s="100" t="s">
        <v>1306</v>
      </c>
      <c r="C86" s="102" t="s">
        <v>1310</v>
      </c>
      <c r="D86" s="650">
        <v>812.88531247861022</v>
      </c>
    </row>
    <row r="87" spans="1:4" ht="30" customHeight="1" thickTop="1" thickBot="1">
      <c r="A87" s="199" t="s">
        <v>1311</v>
      </c>
      <c r="B87" s="100" t="s">
        <v>339</v>
      </c>
      <c r="C87" s="102" t="s">
        <v>1312</v>
      </c>
      <c r="D87" s="650">
        <v>812.88531247861022</v>
      </c>
    </row>
    <row r="88" spans="1:4" ht="30" customHeight="1" thickTop="1" thickBot="1">
      <c r="A88" s="199" t="s">
        <v>1313</v>
      </c>
      <c r="B88" s="100" t="s">
        <v>339</v>
      </c>
      <c r="C88" s="102" t="s">
        <v>1312</v>
      </c>
      <c r="D88" s="650">
        <v>812.88531247861022</v>
      </c>
    </row>
    <row r="89" spans="1:4" ht="30" customHeight="1" thickTop="1" thickBot="1">
      <c r="A89" s="199" t="s">
        <v>1243</v>
      </c>
      <c r="B89" s="100" t="s">
        <v>339</v>
      </c>
      <c r="C89" s="102" t="s">
        <v>1852</v>
      </c>
      <c r="D89" s="650">
        <v>759.78838183221592</v>
      </c>
    </row>
    <row r="90" spans="1:4" ht="30" customHeight="1" thickTop="1" thickBot="1">
      <c r="A90" s="199" t="s">
        <v>1365</v>
      </c>
      <c r="B90" s="100" t="s">
        <v>339</v>
      </c>
      <c r="C90" s="102" t="s">
        <v>1366</v>
      </c>
      <c r="D90" s="650">
        <v>812.88531247861022</v>
      </c>
    </row>
    <row r="91" spans="1:4" ht="30" customHeight="1" thickTop="1" thickBot="1">
      <c r="A91" s="199" t="s">
        <v>1244</v>
      </c>
      <c r="B91" s="100" t="s">
        <v>339</v>
      </c>
      <c r="C91" s="102" t="s">
        <v>1245</v>
      </c>
      <c r="D91" s="650">
        <v>812.88531247861022</v>
      </c>
    </row>
    <row r="92" spans="1:4" ht="30" customHeight="1" thickTop="1" thickBot="1">
      <c r="A92" s="199" t="s">
        <v>1277</v>
      </c>
      <c r="B92" s="100" t="s">
        <v>339</v>
      </c>
      <c r="C92" s="102" t="s">
        <v>1858</v>
      </c>
      <c r="D92" s="650">
        <v>759.78838183221592</v>
      </c>
    </row>
    <row r="93" spans="1:4" ht="30" customHeight="1" thickTop="1" thickBot="1">
      <c r="A93" s="199" t="s">
        <v>1408</v>
      </c>
      <c r="B93" s="100" t="s">
        <v>1406</v>
      </c>
      <c r="C93" s="102" t="s">
        <v>1870</v>
      </c>
      <c r="D93" s="650">
        <v>40.951349578828527</v>
      </c>
    </row>
    <row r="94" spans="1:4" ht="30" customHeight="1" thickTop="1" thickBot="1">
      <c r="A94" s="199" t="s">
        <v>1399</v>
      </c>
      <c r="B94" s="100" t="s">
        <v>92</v>
      </c>
      <c r="C94" s="102" t="s">
        <v>1868</v>
      </c>
      <c r="D94" s="650">
        <v>262010.23573449245</v>
      </c>
    </row>
    <row r="95" spans="1:4" ht="30" customHeight="1" thickTop="1" thickBot="1">
      <c r="A95" s="199" t="s">
        <v>1222</v>
      </c>
      <c r="B95" s="100" t="s">
        <v>1223</v>
      </c>
      <c r="C95" s="102" t="s">
        <v>1224</v>
      </c>
      <c r="D95" s="650">
        <v>0.45337102049344868</v>
      </c>
    </row>
    <row r="96" spans="1:4" ht="30" customHeight="1" thickTop="1" thickBot="1">
      <c r="A96" s="199" t="s">
        <v>1631</v>
      </c>
      <c r="B96" s="100" t="s">
        <v>339</v>
      </c>
      <c r="C96" s="102" t="s">
        <v>1851</v>
      </c>
      <c r="D96" s="650">
        <v>1496.2660325593959</v>
      </c>
    </row>
    <row r="97" spans="1:4" ht="30" customHeight="1" thickTop="1" thickBot="1">
      <c r="A97" s="199" t="s">
        <v>1412</v>
      </c>
      <c r="B97" s="100" t="s">
        <v>339</v>
      </c>
      <c r="C97" s="102" t="s">
        <v>1411</v>
      </c>
      <c r="D97" s="650">
        <v>792.60086910941595</v>
      </c>
    </row>
    <row r="98" spans="1:4" ht="30" customHeight="1" thickTop="1" thickBot="1">
      <c r="A98" s="199" t="s">
        <v>1237</v>
      </c>
      <c r="B98" s="100" t="s">
        <v>92</v>
      </c>
      <c r="C98" s="102" t="s">
        <v>1238</v>
      </c>
      <c r="D98" s="650">
        <v>22326.669537340065</v>
      </c>
    </row>
    <row r="99" spans="1:4" ht="30" customHeight="1" thickTop="1" thickBot="1">
      <c r="A99" s="199" t="s">
        <v>1251</v>
      </c>
      <c r="B99" s="100" t="s">
        <v>339</v>
      </c>
      <c r="C99" s="102" t="s">
        <v>1853</v>
      </c>
      <c r="D99" s="650">
        <v>1496.2660325593959</v>
      </c>
    </row>
    <row r="100" spans="1:4" ht="30" customHeight="1" thickTop="1" thickBot="1">
      <c r="A100" s="199" t="s">
        <v>1320</v>
      </c>
      <c r="B100" s="100" t="s">
        <v>1306</v>
      </c>
      <c r="C100" s="102" t="s">
        <v>1863</v>
      </c>
      <c r="D100" s="650">
        <v>1603.1421777422099</v>
      </c>
    </row>
    <row r="101" spans="1:4" ht="30" customHeight="1" thickTop="1" thickBot="1">
      <c r="A101" s="199" t="s">
        <v>1393</v>
      </c>
      <c r="B101" s="100" t="s">
        <v>339</v>
      </c>
      <c r="C101" s="102" t="s">
        <v>1394</v>
      </c>
      <c r="D101" s="650">
        <v>5342.7383907913472</v>
      </c>
    </row>
    <row r="102" spans="1:4" ht="30" customHeight="1" thickTop="1" thickBot="1">
      <c r="A102" s="199" t="s">
        <v>1395</v>
      </c>
      <c r="B102" s="100" t="s">
        <v>141</v>
      </c>
      <c r="C102" s="102" t="s">
        <v>1396</v>
      </c>
      <c r="D102" s="650">
        <v>130709.35078144885</v>
      </c>
    </row>
    <row r="103" spans="1:4" ht="30" customHeight="1" thickTop="1" thickBot="1">
      <c r="A103" s="199" t="s">
        <v>1327</v>
      </c>
      <c r="B103" s="100" t="s">
        <v>344</v>
      </c>
      <c r="C103" s="102" t="s">
        <v>1328</v>
      </c>
      <c r="D103" s="650">
        <v>0.47880513041900669</v>
      </c>
    </row>
    <row r="104" spans="1:4" ht="30" customHeight="1" thickTop="1" thickBot="1">
      <c r="A104" s="199" t="s">
        <v>1325</v>
      </c>
      <c r="B104" s="100" t="s">
        <v>344</v>
      </c>
      <c r="C104" s="102" t="s">
        <v>1326</v>
      </c>
      <c r="D104" s="650">
        <v>0.45337102049344868</v>
      </c>
    </row>
    <row r="105" spans="1:4" ht="30" customHeight="1" thickTop="1" thickBot="1">
      <c r="A105" s="199" t="s">
        <v>1275</v>
      </c>
      <c r="B105" s="100" t="s">
        <v>339</v>
      </c>
      <c r="C105" s="102" t="s">
        <v>1276</v>
      </c>
      <c r="D105" s="650">
        <v>2311.7009186629043</v>
      </c>
    </row>
    <row r="106" spans="1:4" ht="30" customHeight="1" thickTop="1" thickBot="1">
      <c r="A106" s="199" t="s">
        <v>1402</v>
      </c>
      <c r="B106" s="100" t="s">
        <v>92</v>
      </c>
      <c r="C106" s="102" t="s">
        <v>1403</v>
      </c>
      <c r="D106" s="650">
        <v>125085.45357488158</v>
      </c>
    </row>
    <row r="107" spans="1:4" ht="30" customHeight="1" thickTop="1" thickBot="1">
      <c r="A107" s="199" t="s">
        <v>1301</v>
      </c>
      <c r="B107" s="100" t="s">
        <v>339</v>
      </c>
      <c r="C107" s="102" t="s">
        <v>1302</v>
      </c>
      <c r="D107" s="650">
        <v>957.70604333749918</v>
      </c>
    </row>
    <row r="108" spans="1:4" ht="30" customHeight="1" thickTop="1" thickBot="1">
      <c r="A108" s="199" t="s">
        <v>1263</v>
      </c>
      <c r="B108" s="100" t="s">
        <v>339</v>
      </c>
      <c r="C108" s="102" t="s">
        <v>1855</v>
      </c>
      <c r="D108" s="650">
        <v>1389.389887376582</v>
      </c>
    </row>
    <row r="109" spans="1:4" ht="30" customHeight="1" thickTop="1" thickBot="1">
      <c r="A109" s="199" t="s">
        <v>1258</v>
      </c>
      <c r="B109" s="100" t="s">
        <v>339</v>
      </c>
      <c r="C109" s="102" t="s">
        <v>1854</v>
      </c>
      <c r="D109" s="650">
        <v>1140.4879713938622</v>
      </c>
    </row>
    <row r="110" spans="1:4" ht="30" customHeight="1" thickTop="1" thickBot="1">
      <c r="A110" s="199" t="s">
        <v>1397</v>
      </c>
      <c r="B110" s="100" t="s">
        <v>339</v>
      </c>
      <c r="C110" s="102" t="s">
        <v>1398</v>
      </c>
      <c r="D110" s="650">
        <v>1496.2660325593959</v>
      </c>
    </row>
    <row r="111" spans="1:4" ht="30" customHeight="1" thickTop="1" thickBot="1">
      <c r="A111" s="199" t="s">
        <v>1318</v>
      </c>
      <c r="B111" s="100" t="s">
        <v>1306</v>
      </c>
      <c r="C111" s="102" t="s">
        <v>1861</v>
      </c>
      <c r="D111" s="650">
        <v>841.16776463396218</v>
      </c>
    </row>
    <row r="112" spans="1:4" ht="30" customHeight="1" thickTop="1" thickBot="1">
      <c r="A112" s="199" t="s">
        <v>1319</v>
      </c>
      <c r="B112" s="100" t="s">
        <v>344</v>
      </c>
      <c r="C112" s="102" t="s">
        <v>1862</v>
      </c>
      <c r="D112" s="650">
        <v>3.063421277205213</v>
      </c>
    </row>
    <row r="113" spans="1:4" ht="30" customHeight="1" thickTop="1" thickBot="1">
      <c r="A113" s="199" t="s">
        <v>1324</v>
      </c>
      <c r="B113" s="100" t="s">
        <v>1306</v>
      </c>
      <c r="C113" s="102" t="s">
        <v>1865</v>
      </c>
      <c r="D113" s="650">
        <v>661.47522180591409</v>
      </c>
    </row>
    <row r="114" spans="1:4" ht="30" customHeight="1" thickTop="1" thickBot="1">
      <c r="A114" s="199" t="s">
        <v>1400</v>
      </c>
      <c r="B114" s="100" t="s">
        <v>92</v>
      </c>
      <c r="C114" s="102" t="s">
        <v>1401</v>
      </c>
      <c r="D114" s="650">
        <v>1081813.1304699276</v>
      </c>
    </row>
    <row r="115" spans="1:4" ht="30" customHeight="1" thickTop="1" thickBot="1">
      <c r="A115" s="199" t="s">
        <v>1321</v>
      </c>
      <c r="B115" s="100" t="s">
        <v>92</v>
      </c>
      <c r="C115" s="102" t="s">
        <v>1322</v>
      </c>
      <c r="D115" s="650">
        <v>892.26137502849849</v>
      </c>
    </row>
    <row r="116" spans="1:4" ht="30" customHeight="1" thickTop="1" thickBot="1">
      <c r="A116" s="199" t="s">
        <v>1271</v>
      </c>
      <c r="B116" s="100" t="s">
        <v>339</v>
      </c>
      <c r="C116" s="102" t="s">
        <v>1857</v>
      </c>
      <c r="D116" s="650">
        <v>21.268084356656626</v>
      </c>
    </row>
    <row r="117" spans="1:4" ht="30" customHeight="1" thickTop="1" thickBot="1">
      <c r="A117" s="199" t="s">
        <v>1299</v>
      </c>
      <c r="B117" s="100" t="s">
        <v>92</v>
      </c>
      <c r="C117" s="102" t="s">
        <v>1300</v>
      </c>
      <c r="D117" s="650">
        <v>508730.45107019466</v>
      </c>
    </row>
    <row r="118" spans="1:4" ht="16.5" thickTop="1" thickBot="1">
      <c r="D118" s="647"/>
    </row>
    <row r="119" spans="1:4" ht="16.5" thickTop="1" thickBot="1">
      <c r="D119" s="647"/>
    </row>
    <row r="120"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1" customWidth="1"/>
    <col min="2" max="2" width="15.42578125" style="531" customWidth="1"/>
    <col min="3" max="3" width="7.28515625" style="531" customWidth="1"/>
    <col min="4" max="4" width="11.42578125" style="531"/>
    <col min="5" max="5" width="5.7109375" style="531" customWidth="1"/>
    <col min="6" max="6" width="5.7109375" style="531" hidden="1" customWidth="1"/>
    <col min="7" max="7" width="9.5703125" style="531" customWidth="1"/>
    <col min="8" max="8" width="14" style="531" customWidth="1"/>
    <col min="9" max="9" width="16.28515625" style="531" customWidth="1"/>
    <col min="10" max="10" width="15.85546875" style="531" customWidth="1"/>
    <col min="11" max="11" width="11.7109375" style="531" customWidth="1"/>
    <col min="12" max="12" width="8.28515625" style="531" customWidth="1"/>
    <col min="13" max="13" width="16.5703125" style="531" customWidth="1"/>
    <col min="14" max="256" width="11.42578125" style="531"/>
    <col min="257" max="257" width="22.7109375" style="531" customWidth="1"/>
    <col min="258" max="258" width="15.42578125" style="531" customWidth="1"/>
    <col min="259" max="259" width="7.28515625" style="531" customWidth="1"/>
    <col min="260" max="260" width="11.42578125" style="531"/>
    <col min="261" max="261" width="5.7109375" style="531" customWidth="1"/>
    <col min="262" max="262" width="0" style="531" hidden="1" customWidth="1"/>
    <col min="263" max="263" width="9.5703125" style="531" customWidth="1"/>
    <col min="264" max="264" width="14" style="531" customWidth="1"/>
    <col min="265" max="265" width="16.28515625" style="531" customWidth="1"/>
    <col min="266" max="266" width="15.85546875" style="531" customWidth="1"/>
    <col min="267" max="267" width="11.7109375" style="531" customWidth="1"/>
    <col min="268" max="268" width="8.28515625" style="531" customWidth="1"/>
    <col min="269" max="269" width="16.5703125" style="531" customWidth="1"/>
    <col min="270" max="512" width="11.42578125" style="531"/>
    <col min="513" max="513" width="22.7109375" style="531" customWidth="1"/>
    <col min="514" max="514" width="15.42578125" style="531" customWidth="1"/>
    <col min="515" max="515" width="7.28515625" style="531" customWidth="1"/>
    <col min="516" max="516" width="11.42578125" style="531"/>
    <col min="517" max="517" width="5.7109375" style="531" customWidth="1"/>
    <col min="518" max="518" width="0" style="531" hidden="1" customWidth="1"/>
    <col min="519" max="519" width="9.5703125" style="531" customWidth="1"/>
    <col min="520" max="520" width="14" style="531" customWidth="1"/>
    <col min="521" max="521" width="16.28515625" style="531" customWidth="1"/>
    <col min="522" max="522" width="15.85546875" style="531" customWidth="1"/>
    <col min="523" max="523" width="11.7109375" style="531" customWidth="1"/>
    <col min="524" max="524" width="8.28515625" style="531" customWidth="1"/>
    <col min="525" max="525" width="16.5703125" style="531" customWidth="1"/>
    <col min="526" max="768" width="11.42578125" style="531"/>
    <col min="769" max="769" width="22.7109375" style="531" customWidth="1"/>
    <col min="770" max="770" width="15.42578125" style="531" customWidth="1"/>
    <col min="771" max="771" width="7.28515625" style="531" customWidth="1"/>
    <col min="772" max="772" width="11.42578125" style="531"/>
    <col min="773" max="773" width="5.7109375" style="531" customWidth="1"/>
    <col min="774" max="774" width="0" style="531" hidden="1" customWidth="1"/>
    <col min="775" max="775" width="9.5703125" style="531" customWidth="1"/>
    <col min="776" max="776" width="14" style="531" customWidth="1"/>
    <col min="777" max="777" width="16.28515625" style="531" customWidth="1"/>
    <col min="778" max="778" width="15.85546875" style="531" customWidth="1"/>
    <col min="779" max="779" width="11.7109375" style="531" customWidth="1"/>
    <col min="780" max="780" width="8.28515625" style="531" customWidth="1"/>
    <col min="781" max="781" width="16.5703125" style="531" customWidth="1"/>
    <col min="782" max="1024" width="11.42578125" style="531"/>
    <col min="1025" max="1025" width="22.7109375" style="531" customWidth="1"/>
    <col min="1026" max="1026" width="15.42578125" style="531" customWidth="1"/>
    <col min="1027" max="1027" width="7.28515625" style="531" customWidth="1"/>
    <col min="1028" max="1028" width="11.42578125" style="531"/>
    <col min="1029" max="1029" width="5.7109375" style="531" customWidth="1"/>
    <col min="1030" max="1030" width="0" style="531" hidden="1" customWidth="1"/>
    <col min="1031" max="1031" width="9.5703125" style="531" customWidth="1"/>
    <col min="1032" max="1032" width="14" style="531" customWidth="1"/>
    <col min="1033" max="1033" width="16.28515625" style="531" customWidth="1"/>
    <col min="1034" max="1034" width="15.85546875" style="531" customWidth="1"/>
    <col min="1035" max="1035" width="11.7109375" style="531" customWidth="1"/>
    <col min="1036" max="1036" width="8.28515625" style="531" customWidth="1"/>
    <col min="1037" max="1037" width="16.5703125" style="531" customWidth="1"/>
    <col min="1038" max="1280" width="11.42578125" style="531"/>
    <col min="1281" max="1281" width="22.7109375" style="531" customWidth="1"/>
    <col min="1282" max="1282" width="15.42578125" style="531" customWidth="1"/>
    <col min="1283" max="1283" width="7.28515625" style="531" customWidth="1"/>
    <col min="1284" max="1284" width="11.42578125" style="531"/>
    <col min="1285" max="1285" width="5.7109375" style="531" customWidth="1"/>
    <col min="1286" max="1286" width="0" style="531" hidden="1" customWidth="1"/>
    <col min="1287" max="1287" width="9.5703125" style="531" customWidth="1"/>
    <col min="1288" max="1288" width="14" style="531" customWidth="1"/>
    <col min="1289" max="1289" width="16.28515625" style="531" customWidth="1"/>
    <col min="1290" max="1290" width="15.85546875" style="531" customWidth="1"/>
    <col min="1291" max="1291" width="11.7109375" style="531" customWidth="1"/>
    <col min="1292" max="1292" width="8.28515625" style="531" customWidth="1"/>
    <col min="1293" max="1293" width="16.5703125" style="531" customWidth="1"/>
    <col min="1294" max="1536" width="11.42578125" style="531"/>
    <col min="1537" max="1537" width="22.7109375" style="531" customWidth="1"/>
    <col min="1538" max="1538" width="15.42578125" style="531" customWidth="1"/>
    <col min="1539" max="1539" width="7.28515625" style="531" customWidth="1"/>
    <col min="1540" max="1540" width="11.42578125" style="531"/>
    <col min="1541" max="1541" width="5.7109375" style="531" customWidth="1"/>
    <col min="1542" max="1542" width="0" style="531" hidden="1" customWidth="1"/>
    <col min="1543" max="1543" width="9.5703125" style="531" customWidth="1"/>
    <col min="1544" max="1544" width="14" style="531" customWidth="1"/>
    <col min="1545" max="1545" width="16.28515625" style="531" customWidth="1"/>
    <col min="1546" max="1546" width="15.85546875" style="531" customWidth="1"/>
    <col min="1547" max="1547" width="11.7109375" style="531" customWidth="1"/>
    <col min="1548" max="1548" width="8.28515625" style="531" customWidth="1"/>
    <col min="1549" max="1549" width="16.5703125" style="531" customWidth="1"/>
    <col min="1550" max="1792" width="11.42578125" style="531"/>
    <col min="1793" max="1793" width="22.7109375" style="531" customWidth="1"/>
    <col min="1794" max="1794" width="15.42578125" style="531" customWidth="1"/>
    <col min="1795" max="1795" width="7.28515625" style="531" customWidth="1"/>
    <col min="1796" max="1796" width="11.42578125" style="531"/>
    <col min="1797" max="1797" width="5.7109375" style="531" customWidth="1"/>
    <col min="1798" max="1798" width="0" style="531" hidden="1" customWidth="1"/>
    <col min="1799" max="1799" width="9.5703125" style="531" customWidth="1"/>
    <col min="1800" max="1800" width="14" style="531" customWidth="1"/>
    <col min="1801" max="1801" width="16.28515625" style="531" customWidth="1"/>
    <col min="1802" max="1802" width="15.85546875" style="531" customWidth="1"/>
    <col min="1803" max="1803" width="11.7109375" style="531" customWidth="1"/>
    <col min="1804" max="1804" width="8.28515625" style="531" customWidth="1"/>
    <col min="1805" max="1805" width="16.5703125" style="531" customWidth="1"/>
    <col min="1806" max="2048" width="11.42578125" style="531"/>
    <col min="2049" max="2049" width="22.7109375" style="531" customWidth="1"/>
    <col min="2050" max="2050" width="15.42578125" style="531" customWidth="1"/>
    <col min="2051" max="2051" width="7.28515625" style="531" customWidth="1"/>
    <col min="2052" max="2052" width="11.42578125" style="531"/>
    <col min="2053" max="2053" width="5.7109375" style="531" customWidth="1"/>
    <col min="2054" max="2054" width="0" style="531" hidden="1" customWidth="1"/>
    <col min="2055" max="2055" width="9.5703125" style="531" customWidth="1"/>
    <col min="2056" max="2056" width="14" style="531" customWidth="1"/>
    <col min="2057" max="2057" width="16.28515625" style="531" customWidth="1"/>
    <col min="2058" max="2058" width="15.85546875" style="531" customWidth="1"/>
    <col min="2059" max="2059" width="11.7109375" style="531" customWidth="1"/>
    <col min="2060" max="2060" width="8.28515625" style="531" customWidth="1"/>
    <col min="2061" max="2061" width="16.5703125" style="531" customWidth="1"/>
    <col min="2062" max="2304" width="11.42578125" style="531"/>
    <col min="2305" max="2305" width="22.7109375" style="531" customWidth="1"/>
    <col min="2306" max="2306" width="15.42578125" style="531" customWidth="1"/>
    <col min="2307" max="2307" width="7.28515625" style="531" customWidth="1"/>
    <col min="2308" max="2308" width="11.42578125" style="531"/>
    <col min="2309" max="2309" width="5.7109375" style="531" customWidth="1"/>
    <col min="2310" max="2310" width="0" style="531" hidden="1" customWidth="1"/>
    <col min="2311" max="2311" width="9.5703125" style="531" customWidth="1"/>
    <col min="2312" max="2312" width="14" style="531" customWidth="1"/>
    <col min="2313" max="2313" width="16.28515625" style="531" customWidth="1"/>
    <col min="2314" max="2314" width="15.85546875" style="531" customWidth="1"/>
    <col min="2315" max="2315" width="11.7109375" style="531" customWidth="1"/>
    <col min="2316" max="2316" width="8.28515625" style="531" customWidth="1"/>
    <col min="2317" max="2317" width="16.5703125" style="531" customWidth="1"/>
    <col min="2318" max="2560" width="11.42578125" style="531"/>
    <col min="2561" max="2561" width="22.7109375" style="531" customWidth="1"/>
    <col min="2562" max="2562" width="15.42578125" style="531" customWidth="1"/>
    <col min="2563" max="2563" width="7.28515625" style="531" customWidth="1"/>
    <col min="2564" max="2564" width="11.42578125" style="531"/>
    <col min="2565" max="2565" width="5.7109375" style="531" customWidth="1"/>
    <col min="2566" max="2566" width="0" style="531" hidden="1" customWidth="1"/>
    <col min="2567" max="2567" width="9.5703125" style="531" customWidth="1"/>
    <col min="2568" max="2568" width="14" style="531" customWidth="1"/>
    <col min="2569" max="2569" width="16.28515625" style="531" customWidth="1"/>
    <col min="2570" max="2570" width="15.85546875" style="531" customWidth="1"/>
    <col min="2571" max="2571" width="11.7109375" style="531" customWidth="1"/>
    <col min="2572" max="2572" width="8.28515625" style="531" customWidth="1"/>
    <col min="2573" max="2573" width="16.5703125" style="531" customWidth="1"/>
    <col min="2574" max="2816" width="11.42578125" style="531"/>
    <col min="2817" max="2817" width="22.7109375" style="531" customWidth="1"/>
    <col min="2818" max="2818" width="15.42578125" style="531" customWidth="1"/>
    <col min="2819" max="2819" width="7.28515625" style="531" customWidth="1"/>
    <col min="2820" max="2820" width="11.42578125" style="531"/>
    <col min="2821" max="2821" width="5.7109375" style="531" customWidth="1"/>
    <col min="2822" max="2822" width="0" style="531" hidden="1" customWidth="1"/>
    <col min="2823" max="2823" width="9.5703125" style="531" customWidth="1"/>
    <col min="2824" max="2824" width="14" style="531" customWidth="1"/>
    <col min="2825" max="2825" width="16.28515625" style="531" customWidth="1"/>
    <col min="2826" max="2826" width="15.85546875" style="531" customWidth="1"/>
    <col min="2827" max="2827" width="11.7109375" style="531" customWidth="1"/>
    <col min="2828" max="2828" width="8.28515625" style="531" customWidth="1"/>
    <col min="2829" max="2829" width="16.5703125" style="531" customWidth="1"/>
    <col min="2830" max="3072" width="11.42578125" style="531"/>
    <col min="3073" max="3073" width="22.7109375" style="531" customWidth="1"/>
    <col min="3074" max="3074" width="15.42578125" style="531" customWidth="1"/>
    <col min="3075" max="3075" width="7.28515625" style="531" customWidth="1"/>
    <col min="3076" max="3076" width="11.42578125" style="531"/>
    <col min="3077" max="3077" width="5.7109375" style="531" customWidth="1"/>
    <col min="3078" max="3078" width="0" style="531" hidden="1" customWidth="1"/>
    <col min="3079" max="3079" width="9.5703125" style="531" customWidth="1"/>
    <col min="3080" max="3080" width="14" style="531" customWidth="1"/>
    <col min="3081" max="3081" width="16.28515625" style="531" customWidth="1"/>
    <col min="3082" max="3082" width="15.85546875" style="531" customWidth="1"/>
    <col min="3083" max="3083" width="11.7109375" style="531" customWidth="1"/>
    <col min="3084" max="3084" width="8.28515625" style="531" customWidth="1"/>
    <col min="3085" max="3085" width="16.5703125" style="531" customWidth="1"/>
    <col min="3086" max="3328" width="11.42578125" style="531"/>
    <col min="3329" max="3329" width="22.7109375" style="531" customWidth="1"/>
    <col min="3330" max="3330" width="15.42578125" style="531" customWidth="1"/>
    <col min="3331" max="3331" width="7.28515625" style="531" customWidth="1"/>
    <col min="3332" max="3332" width="11.42578125" style="531"/>
    <col min="3333" max="3333" width="5.7109375" style="531" customWidth="1"/>
    <col min="3334" max="3334" width="0" style="531" hidden="1" customWidth="1"/>
    <col min="3335" max="3335" width="9.5703125" style="531" customWidth="1"/>
    <col min="3336" max="3336" width="14" style="531" customWidth="1"/>
    <col min="3337" max="3337" width="16.28515625" style="531" customWidth="1"/>
    <col min="3338" max="3338" width="15.85546875" style="531" customWidth="1"/>
    <col min="3339" max="3339" width="11.7109375" style="531" customWidth="1"/>
    <col min="3340" max="3340" width="8.28515625" style="531" customWidth="1"/>
    <col min="3341" max="3341" width="16.5703125" style="531" customWidth="1"/>
    <col min="3342" max="3584" width="11.42578125" style="531"/>
    <col min="3585" max="3585" width="22.7109375" style="531" customWidth="1"/>
    <col min="3586" max="3586" width="15.42578125" style="531" customWidth="1"/>
    <col min="3587" max="3587" width="7.28515625" style="531" customWidth="1"/>
    <col min="3588" max="3588" width="11.42578125" style="531"/>
    <col min="3589" max="3589" width="5.7109375" style="531" customWidth="1"/>
    <col min="3590" max="3590" width="0" style="531" hidden="1" customWidth="1"/>
    <col min="3591" max="3591" width="9.5703125" style="531" customWidth="1"/>
    <col min="3592" max="3592" width="14" style="531" customWidth="1"/>
    <col min="3593" max="3593" width="16.28515625" style="531" customWidth="1"/>
    <col min="3594" max="3594" width="15.85546875" style="531" customWidth="1"/>
    <col min="3595" max="3595" width="11.7109375" style="531" customWidth="1"/>
    <col min="3596" max="3596" width="8.28515625" style="531" customWidth="1"/>
    <col min="3597" max="3597" width="16.5703125" style="531" customWidth="1"/>
    <col min="3598" max="3840" width="11.42578125" style="531"/>
    <col min="3841" max="3841" width="22.7109375" style="531" customWidth="1"/>
    <col min="3842" max="3842" width="15.42578125" style="531" customWidth="1"/>
    <col min="3843" max="3843" width="7.28515625" style="531" customWidth="1"/>
    <col min="3844" max="3844" width="11.42578125" style="531"/>
    <col min="3845" max="3845" width="5.7109375" style="531" customWidth="1"/>
    <col min="3846" max="3846" width="0" style="531" hidden="1" customWidth="1"/>
    <col min="3847" max="3847" width="9.5703125" style="531" customWidth="1"/>
    <col min="3848" max="3848" width="14" style="531" customWidth="1"/>
    <col min="3849" max="3849" width="16.28515625" style="531" customWidth="1"/>
    <col min="3850" max="3850" width="15.85546875" style="531" customWidth="1"/>
    <col min="3851" max="3851" width="11.7109375" style="531" customWidth="1"/>
    <col min="3852" max="3852" width="8.28515625" style="531" customWidth="1"/>
    <col min="3853" max="3853" width="16.5703125" style="531" customWidth="1"/>
    <col min="3854" max="4096" width="11.42578125" style="531"/>
    <col min="4097" max="4097" width="22.7109375" style="531" customWidth="1"/>
    <col min="4098" max="4098" width="15.42578125" style="531" customWidth="1"/>
    <col min="4099" max="4099" width="7.28515625" style="531" customWidth="1"/>
    <col min="4100" max="4100" width="11.42578125" style="531"/>
    <col min="4101" max="4101" width="5.7109375" style="531" customWidth="1"/>
    <col min="4102" max="4102" width="0" style="531" hidden="1" customWidth="1"/>
    <col min="4103" max="4103" width="9.5703125" style="531" customWidth="1"/>
    <col min="4104" max="4104" width="14" style="531" customWidth="1"/>
    <col min="4105" max="4105" width="16.28515625" style="531" customWidth="1"/>
    <col min="4106" max="4106" width="15.85546875" style="531" customWidth="1"/>
    <col min="4107" max="4107" width="11.7109375" style="531" customWidth="1"/>
    <col min="4108" max="4108" width="8.28515625" style="531" customWidth="1"/>
    <col min="4109" max="4109" width="16.5703125" style="531" customWidth="1"/>
    <col min="4110" max="4352" width="11.42578125" style="531"/>
    <col min="4353" max="4353" width="22.7109375" style="531" customWidth="1"/>
    <col min="4354" max="4354" width="15.42578125" style="531" customWidth="1"/>
    <col min="4355" max="4355" width="7.28515625" style="531" customWidth="1"/>
    <col min="4356" max="4356" width="11.42578125" style="531"/>
    <col min="4357" max="4357" width="5.7109375" style="531" customWidth="1"/>
    <col min="4358" max="4358" width="0" style="531" hidden="1" customWidth="1"/>
    <col min="4359" max="4359" width="9.5703125" style="531" customWidth="1"/>
    <col min="4360" max="4360" width="14" style="531" customWidth="1"/>
    <col min="4361" max="4361" width="16.28515625" style="531" customWidth="1"/>
    <col min="4362" max="4362" width="15.85546875" style="531" customWidth="1"/>
    <col min="4363" max="4363" width="11.7109375" style="531" customWidth="1"/>
    <col min="4364" max="4364" width="8.28515625" style="531" customWidth="1"/>
    <col min="4365" max="4365" width="16.5703125" style="531" customWidth="1"/>
    <col min="4366" max="4608" width="11.42578125" style="531"/>
    <col min="4609" max="4609" width="22.7109375" style="531" customWidth="1"/>
    <col min="4610" max="4610" width="15.42578125" style="531" customWidth="1"/>
    <col min="4611" max="4611" width="7.28515625" style="531" customWidth="1"/>
    <col min="4612" max="4612" width="11.42578125" style="531"/>
    <col min="4613" max="4613" width="5.7109375" style="531" customWidth="1"/>
    <col min="4614" max="4614" width="0" style="531" hidden="1" customWidth="1"/>
    <col min="4615" max="4615" width="9.5703125" style="531" customWidth="1"/>
    <col min="4616" max="4616" width="14" style="531" customWidth="1"/>
    <col min="4617" max="4617" width="16.28515625" style="531" customWidth="1"/>
    <col min="4618" max="4618" width="15.85546875" style="531" customWidth="1"/>
    <col min="4619" max="4619" width="11.7109375" style="531" customWidth="1"/>
    <col min="4620" max="4620" width="8.28515625" style="531" customWidth="1"/>
    <col min="4621" max="4621" width="16.5703125" style="531" customWidth="1"/>
    <col min="4622" max="4864" width="11.42578125" style="531"/>
    <col min="4865" max="4865" width="22.7109375" style="531" customWidth="1"/>
    <col min="4866" max="4866" width="15.42578125" style="531" customWidth="1"/>
    <col min="4867" max="4867" width="7.28515625" style="531" customWidth="1"/>
    <col min="4868" max="4868" width="11.42578125" style="531"/>
    <col min="4869" max="4869" width="5.7109375" style="531" customWidth="1"/>
    <col min="4870" max="4870" width="0" style="531" hidden="1" customWidth="1"/>
    <col min="4871" max="4871" width="9.5703125" style="531" customWidth="1"/>
    <col min="4872" max="4872" width="14" style="531" customWidth="1"/>
    <col min="4873" max="4873" width="16.28515625" style="531" customWidth="1"/>
    <col min="4874" max="4874" width="15.85546875" style="531" customWidth="1"/>
    <col min="4875" max="4875" width="11.7109375" style="531" customWidth="1"/>
    <col min="4876" max="4876" width="8.28515625" style="531" customWidth="1"/>
    <col min="4877" max="4877" width="16.5703125" style="531" customWidth="1"/>
    <col min="4878" max="5120" width="11.42578125" style="531"/>
    <col min="5121" max="5121" width="22.7109375" style="531" customWidth="1"/>
    <col min="5122" max="5122" width="15.42578125" style="531" customWidth="1"/>
    <col min="5123" max="5123" width="7.28515625" style="531" customWidth="1"/>
    <col min="5124" max="5124" width="11.42578125" style="531"/>
    <col min="5125" max="5125" width="5.7109375" style="531" customWidth="1"/>
    <col min="5126" max="5126" width="0" style="531" hidden="1" customWidth="1"/>
    <col min="5127" max="5127" width="9.5703125" style="531" customWidth="1"/>
    <col min="5128" max="5128" width="14" style="531" customWidth="1"/>
    <col min="5129" max="5129" width="16.28515625" style="531" customWidth="1"/>
    <col min="5130" max="5130" width="15.85546875" style="531" customWidth="1"/>
    <col min="5131" max="5131" width="11.7109375" style="531" customWidth="1"/>
    <col min="5132" max="5132" width="8.28515625" style="531" customWidth="1"/>
    <col min="5133" max="5133" width="16.5703125" style="531" customWidth="1"/>
    <col min="5134" max="5376" width="11.42578125" style="531"/>
    <col min="5377" max="5377" width="22.7109375" style="531" customWidth="1"/>
    <col min="5378" max="5378" width="15.42578125" style="531" customWidth="1"/>
    <col min="5379" max="5379" width="7.28515625" style="531" customWidth="1"/>
    <col min="5380" max="5380" width="11.42578125" style="531"/>
    <col min="5381" max="5381" width="5.7109375" style="531" customWidth="1"/>
    <col min="5382" max="5382" width="0" style="531" hidden="1" customWidth="1"/>
    <col min="5383" max="5383" width="9.5703125" style="531" customWidth="1"/>
    <col min="5384" max="5384" width="14" style="531" customWidth="1"/>
    <col min="5385" max="5385" width="16.28515625" style="531" customWidth="1"/>
    <col min="5386" max="5386" width="15.85546875" style="531" customWidth="1"/>
    <col min="5387" max="5387" width="11.7109375" style="531" customWidth="1"/>
    <col min="5388" max="5388" width="8.28515625" style="531" customWidth="1"/>
    <col min="5389" max="5389" width="16.5703125" style="531" customWidth="1"/>
    <col min="5390" max="5632" width="11.42578125" style="531"/>
    <col min="5633" max="5633" width="22.7109375" style="531" customWidth="1"/>
    <col min="5634" max="5634" width="15.42578125" style="531" customWidth="1"/>
    <col min="5635" max="5635" width="7.28515625" style="531" customWidth="1"/>
    <col min="5636" max="5636" width="11.42578125" style="531"/>
    <col min="5637" max="5637" width="5.7109375" style="531" customWidth="1"/>
    <col min="5638" max="5638" width="0" style="531" hidden="1" customWidth="1"/>
    <col min="5639" max="5639" width="9.5703125" style="531" customWidth="1"/>
    <col min="5640" max="5640" width="14" style="531" customWidth="1"/>
    <col min="5641" max="5641" width="16.28515625" style="531" customWidth="1"/>
    <col min="5642" max="5642" width="15.85546875" style="531" customWidth="1"/>
    <col min="5643" max="5643" width="11.7109375" style="531" customWidth="1"/>
    <col min="5644" max="5644" width="8.28515625" style="531" customWidth="1"/>
    <col min="5645" max="5645" width="16.5703125" style="531" customWidth="1"/>
    <col min="5646" max="5888" width="11.42578125" style="531"/>
    <col min="5889" max="5889" width="22.7109375" style="531" customWidth="1"/>
    <col min="5890" max="5890" width="15.42578125" style="531" customWidth="1"/>
    <col min="5891" max="5891" width="7.28515625" style="531" customWidth="1"/>
    <col min="5892" max="5892" width="11.42578125" style="531"/>
    <col min="5893" max="5893" width="5.7109375" style="531" customWidth="1"/>
    <col min="5894" max="5894" width="0" style="531" hidden="1" customWidth="1"/>
    <col min="5895" max="5895" width="9.5703125" style="531" customWidth="1"/>
    <col min="5896" max="5896" width="14" style="531" customWidth="1"/>
    <col min="5897" max="5897" width="16.28515625" style="531" customWidth="1"/>
    <col min="5898" max="5898" width="15.85546875" style="531" customWidth="1"/>
    <col min="5899" max="5899" width="11.7109375" style="531" customWidth="1"/>
    <col min="5900" max="5900" width="8.28515625" style="531" customWidth="1"/>
    <col min="5901" max="5901" width="16.5703125" style="531" customWidth="1"/>
    <col min="5902" max="6144" width="11.42578125" style="531"/>
    <col min="6145" max="6145" width="22.7109375" style="531" customWidth="1"/>
    <col min="6146" max="6146" width="15.42578125" style="531" customWidth="1"/>
    <col min="6147" max="6147" width="7.28515625" style="531" customWidth="1"/>
    <col min="6148" max="6148" width="11.42578125" style="531"/>
    <col min="6149" max="6149" width="5.7109375" style="531" customWidth="1"/>
    <col min="6150" max="6150" width="0" style="531" hidden="1" customWidth="1"/>
    <col min="6151" max="6151" width="9.5703125" style="531" customWidth="1"/>
    <col min="6152" max="6152" width="14" style="531" customWidth="1"/>
    <col min="6153" max="6153" width="16.28515625" style="531" customWidth="1"/>
    <col min="6154" max="6154" width="15.85546875" style="531" customWidth="1"/>
    <col min="6155" max="6155" width="11.7109375" style="531" customWidth="1"/>
    <col min="6156" max="6156" width="8.28515625" style="531" customWidth="1"/>
    <col min="6157" max="6157" width="16.5703125" style="531" customWidth="1"/>
    <col min="6158" max="6400" width="11.42578125" style="531"/>
    <col min="6401" max="6401" width="22.7109375" style="531" customWidth="1"/>
    <col min="6402" max="6402" width="15.42578125" style="531" customWidth="1"/>
    <col min="6403" max="6403" width="7.28515625" style="531" customWidth="1"/>
    <col min="6404" max="6404" width="11.42578125" style="531"/>
    <col min="6405" max="6405" width="5.7109375" style="531" customWidth="1"/>
    <col min="6406" max="6406" width="0" style="531" hidden="1" customWidth="1"/>
    <col min="6407" max="6407" width="9.5703125" style="531" customWidth="1"/>
    <col min="6408" max="6408" width="14" style="531" customWidth="1"/>
    <col min="6409" max="6409" width="16.28515625" style="531" customWidth="1"/>
    <col min="6410" max="6410" width="15.85546875" style="531" customWidth="1"/>
    <col min="6411" max="6411" width="11.7109375" style="531" customWidth="1"/>
    <col min="6412" max="6412" width="8.28515625" style="531" customWidth="1"/>
    <col min="6413" max="6413" width="16.5703125" style="531" customWidth="1"/>
    <col min="6414" max="6656" width="11.42578125" style="531"/>
    <col min="6657" max="6657" width="22.7109375" style="531" customWidth="1"/>
    <col min="6658" max="6658" width="15.42578125" style="531" customWidth="1"/>
    <col min="6659" max="6659" width="7.28515625" style="531" customWidth="1"/>
    <col min="6660" max="6660" width="11.42578125" style="531"/>
    <col min="6661" max="6661" width="5.7109375" style="531" customWidth="1"/>
    <col min="6662" max="6662" width="0" style="531" hidden="1" customWidth="1"/>
    <col min="6663" max="6663" width="9.5703125" style="531" customWidth="1"/>
    <col min="6664" max="6664" width="14" style="531" customWidth="1"/>
    <col min="6665" max="6665" width="16.28515625" style="531" customWidth="1"/>
    <col min="6666" max="6666" width="15.85546875" style="531" customWidth="1"/>
    <col min="6667" max="6667" width="11.7109375" style="531" customWidth="1"/>
    <col min="6668" max="6668" width="8.28515625" style="531" customWidth="1"/>
    <col min="6669" max="6669" width="16.5703125" style="531" customWidth="1"/>
    <col min="6670" max="6912" width="11.42578125" style="531"/>
    <col min="6913" max="6913" width="22.7109375" style="531" customWidth="1"/>
    <col min="6914" max="6914" width="15.42578125" style="531" customWidth="1"/>
    <col min="6915" max="6915" width="7.28515625" style="531" customWidth="1"/>
    <col min="6916" max="6916" width="11.42578125" style="531"/>
    <col min="6917" max="6917" width="5.7109375" style="531" customWidth="1"/>
    <col min="6918" max="6918" width="0" style="531" hidden="1" customWidth="1"/>
    <col min="6919" max="6919" width="9.5703125" style="531" customWidth="1"/>
    <col min="6920" max="6920" width="14" style="531" customWidth="1"/>
    <col min="6921" max="6921" width="16.28515625" style="531" customWidth="1"/>
    <col min="6922" max="6922" width="15.85546875" style="531" customWidth="1"/>
    <col min="6923" max="6923" width="11.7109375" style="531" customWidth="1"/>
    <col min="6924" max="6924" width="8.28515625" style="531" customWidth="1"/>
    <col min="6925" max="6925" width="16.5703125" style="531" customWidth="1"/>
    <col min="6926" max="7168" width="11.42578125" style="531"/>
    <col min="7169" max="7169" width="22.7109375" style="531" customWidth="1"/>
    <col min="7170" max="7170" width="15.42578125" style="531" customWidth="1"/>
    <col min="7171" max="7171" width="7.28515625" style="531" customWidth="1"/>
    <col min="7172" max="7172" width="11.42578125" style="531"/>
    <col min="7173" max="7173" width="5.7109375" style="531" customWidth="1"/>
    <col min="7174" max="7174" width="0" style="531" hidden="1" customWidth="1"/>
    <col min="7175" max="7175" width="9.5703125" style="531" customWidth="1"/>
    <col min="7176" max="7176" width="14" style="531" customWidth="1"/>
    <col min="7177" max="7177" width="16.28515625" style="531" customWidth="1"/>
    <col min="7178" max="7178" width="15.85546875" style="531" customWidth="1"/>
    <col min="7179" max="7179" width="11.7109375" style="531" customWidth="1"/>
    <col min="7180" max="7180" width="8.28515625" style="531" customWidth="1"/>
    <col min="7181" max="7181" width="16.5703125" style="531" customWidth="1"/>
    <col min="7182" max="7424" width="11.42578125" style="531"/>
    <col min="7425" max="7425" width="22.7109375" style="531" customWidth="1"/>
    <col min="7426" max="7426" width="15.42578125" style="531" customWidth="1"/>
    <col min="7427" max="7427" width="7.28515625" style="531" customWidth="1"/>
    <col min="7428" max="7428" width="11.42578125" style="531"/>
    <col min="7429" max="7429" width="5.7109375" style="531" customWidth="1"/>
    <col min="7430" max="7430" width="0" style="531" hidden="1" customWidth="1"/>
    <col min="7431" max="7431" width="9.5703125" style="531" customWidth="1"/>
    <col min="7432" max="7432" width="14" style="531" customWidth="1"/>
    <col min="7433" max="7433" width="16.28515625" style="531" customWidth="1"/>
    <col min="7434" max="7434" width="15.85546875" style="531" customWidth="1"/>
    <col min="7435" max="7435" width="11.7109375" style="531" customWidth="1"/>
    <col min="7436" max="7436" width="8.28515625" style="531" customWidth="1"/>
    <col min="7437" max="7437" width="16.5703125" style="531" customWidth="1"/>
    <col min="7438" max="7680" width="11.42578125" style="531"/>
    <col min="7681" max="7681" width="22.7109375" style="531" customWidth="1"/>
    <col min="7682" max="7682" width="15.42578125" style="531" customWidth="1"/>
    <col min="7683" max="7683" width="7.28515625" style="531" customWidth="1"/>
    <col min="7684" max="7684" width="11.42578125" style="531"/>
    <col min="7685" max="7685" width="5.7109375" style="531" customWidth="1"/>
    <col min="7686" max="7686" width="0" style="531" hidden="1" customWidth="1"/>
    <col min="7687" max="7687" width="9.5703125" style="531" customWidth="1"/>
    <col min="7688" max="7688" width="14" style="531" customWidth="1"/>
    <col min="7689" max="7689" width="16.28515625" style="531" customWidth="1"/>
    <col min="7690" max="7690" width="15.85546875" style="531" customWidth="1"/>
    <col min="7691" max="7691" width="11.7109375" style="531" customWidth="1"/>
    <col min="7692" max="7692" width="8.28515625" style="531" customWidth="1"/>
    <col min="7693" max="7693" width="16.5703125" style="531" customWidth="1"/>
    <col min="7694" max="7936" width="11.42578125" style="531"/>
    <col min="7937" max="7937" width="22.7109375" style="531" customWidth="1"/>
    <col min="7938" max="7938" width="15.42578125" style="531" customWidth="1"/>
    <col min="7939" max="7939" width="7.28515625" style="531" customWidth="1"/>
    <col min="7940" max="7940" width="11.42578125" style="531"/>
    <col min="7941" max="7941" width="5.7109375" style="531" customWidth="1"/>
    <col min="7942" max="7942" width="0" style="531" hidden="1" customWidth="1"/>
    <col min="7943" max="7943" width="9.5703125" style="531" customWidth="1"/>
    <col min="7944" max="7944" width="14" style="531" customWidth="1"/>
    <col min="7945" max="7945" width="16.28515625" style="531" customWidth="1"/>
    <col min="7946" max="7946" width="15.85546875" style="531" customWidth="1"/>
    <col min="7947" max="7947" width="11.7109375" style="531" customWidth="1"/>
    <col min="7948" max="7948" width="8.28515625" style="531" customWidth="1"/>
    <col min="7949" max="7949" width="16.5703125" style="531" customWidth="1"/>
    <col min="7950" max="8192" width="11.42578125" style="531"/>
    <col min="8193" max="8193" width="22.7109375" style="531" customWidth="1"/>
    <col min="8194" max="8194" width="15.42578125" style="531" customWidth="1"/>
    <col min="8195" max="8195" width="7.28515625" style="531" customWidth="1"/>
    <col min="8196" max="8196" width="11.42578125" style="531"/>
    <col min="8197" max="8197" width="5.7109375" style="531" customWidth="1"/>
    <col min="8198" max="8198" width="0" style="531" hidden="1" customWidth="1"/>
    <col min="8199" max="8199" width="9.5703125" style="531" customWidth="1"/>
    <col min="8200" max="8200" width="14" style="531" customWidth="1"/>
    <col min="8201" max="8201" width="16.28515625" style="531" customWidth="1"/>
    <col min="8202" max="8202" width="15.85546875" style="531" customWidth="1"/>
    <col min="8203" max="8203" width="11.7109375" style="531" customWidth="1"/>
    <col min="8204" max="8204" width="8.28515625" style="531" customWidth="1"/>
    <col min="8205" max="8205" width="16.5703125" style="531" customWidth="1"/>
    <col min="8206" max="8448" width="11.42578125" style="531"/>
    <col min="8449" max="8449" width="22.7109375" style="531" customWidth="1"/>
    <col min="8450" max="8450" width="15.42578125" style="531" customWidth="1"/>
    <col min="8451" max="8451" width="7.28515625" style="531" customWidth="1"/>
    <col min="8452" max="8452" width="11.42578125" style="531"/>
    <col min="8453" max="8453" width="5.7109375" style="531" customWidth="1"/>
    <col min="8454" max="8454" width="0" style="531" hidden="1" customWidth="1"/>
    <col min="8455" max="8455" width="9.5703125" style="531" customWidth="1"/>
    <col min="8456" max="8456" width="14" style="531" customWidth="1"/>
    <col min="8457" max="8457" width="16.28515625" style="531" customWidth="1"/>
    <col min="8458" max="8458" width="15.85546875" style="531" customWidth="1"/>
    <col min="8459" max="8459" width="11.7109375" style="531" customWidth="1"/>
    <col min="8460" max="8460" width="8.28515625" style="531" customWidth="1"/>
    <col min="8461" max="8461" width="16.5703125" style="531" customWidth="1"/>
    <col min="8462" max="8704" width="11.42578125" style="531"/>
    <col min="8705" max="8705" width="22.7109375" style="531" customWidth="1"/>
    <col min="8706" max="8706" width="15.42578125" style="531" customWidth="1"/>
    <col min="8707" max="8707" width="7.28515625" style="531" customWidth="1"/>
    <col min="8708" max="8708" width="11.42578125" style="531"/>
    <col min="8709" max="8709" width="5.7109375" style="531" customWidth="1"/>
    <col min="8710" max="8710" width="0" style="531" hidden="1" customWidth="1"/>
    <col min="8711" max="8711" width="9.5703125" style="531" customWidth="1"/>
    <col min="8712" max="8712" width="14" style="531" customWidth="1"/>
    <col min="8713" max="8713" width="16.28515625" style="531" customWidth="1"/>
    <col min="8714" max="8714" width="15.85546875" style="531" customWidth="1"/>
    <col min="8715" max="8715" width="11.7109375" style="531" customWidth="1"/>
    <col min="8716" max="8716" width="8.28515625" style="531" customWidth="1"/>
    <col min="8717" max="8717" width="16.5703125" style="531" customWidth="1"/>
    <col min="8718" max="8960" width="11.42578125" style="531"/>
    <col min="8961" max="8961" width="22.7109375" style="531" customWidth="1"/>
    <col min="8962" max="8962" width="15.42578125" style="531" customWidth="1"/>
    <col min="8963" max="8963" width="7.28515625" style="531" customWidth="1"/>
    <col min="8964" max="8964" width="11.42578125" style="531"/>
    <col min="8965" max="8965" width="5.7109375" style="531" customWidth="1"/>
    <col min="8966" max="8966" width="0" style="531" hidden="1" customWidth="1"/>
    <col min="8967" max="8967" width="9.5703125" style="531" customWidth="1"/>
    <col min="8968" max="8968" width="14" style="531" customWidth="1"/>
    <col min="8969" max="8969" width="16.28515625" style="531" customWidth="1"/>
    <col min="8970" max="8970" width="15.85546875" style="531" customWidth="1"/>
    <col min="8971" max="8971" width="11.7109375" style="531" customWidth="1"/>
    <col min="8972" max="8972" width="8.28515625" style="531" customWidth="1"/>
    <col min="8973" max="8973" width="16.5703125" style="531" customWidth="1"/>
    <col min="8974" max="9216" width="11.42578125" style="531"/>
    <col min="9217" max="9217" width="22.7109375" style="531" customWidth="1"/>
    <col min="9218" max="9218" width="15.42578125" style="531" customWidth="1"/>
    <col min="9219" max="9219" width="7.28515625" style="531" customWidth="1"/>
    <col min="9220" max="9220" width="11.42578125" style="531"/>
    <col min="9221" max="9221" width="5.7109375" style="531" customWidth="1"/>
    <col min="9222" max="9222" width="0" style="531" hidden="1" customWidth="1"/>
    <col min="9223" max="9223" width="9.5703125" style="531" customWidth="1"/>
    <col min="9224" max="9224" width="14" style="531" customWidth="1"/>
    <col min="9225" max="9225" width="16.28515625" style="531" customWidth="1"/>
    <col min="9226" max="9226" width="15.85546875" style="531" customWidth="1"/>
    <col min="9227" max="9227" width="11.7109375" style="531" customWidth="1"/>
    <col min="9228" max="9228" width="8.28515625" style="531" customWidth="1"/>
    <col min="9229" max="9229" width="16.5703125" style="531" customWidth="1"/>
    <col min="9230" max="9472" width="11.42578125" style="531"/>
    <col min="9473" max="9473" width="22.7109375" style="531" customWidth="1"/>
    <col min="9474" max="9474" width="15.42578125" style="531" customWidth="1"/>
    <col min="9475" max="9475" width="7.28515625" style="531" customWidth="1"/>
    <col min="9476" max="9476" width="11.42578125" style="531"/>
    <col min="9477" max="9477" width="5.7109375" style="531" customWidth="1"/>
    <col min="9478" max="9478" width="0" style="531" hidden="1" customWidth="1"/>
    <col min="9479" max="9479" width="9.5703125" style="531" customWidth="1"/>
    <col min="9480" max="9480" width="14" style="531" customWidth="1"/>
    <col min="9481" max="9481" width="16.28515625" style="531" customWidth="1"/>
    <col min="9482" max="9482" width="15.85546875" style="531" customWidth="1"/>
    <col min="9483" max="9483" width="11.7109375" style="531" customWidth="1"/>
    <col min="9484" max="9484" width="8.28515625" style="531" customWidth="1"/>
    <col min="9485" max="9485" width="16.5703125" style="531" customWidth="1"/>
    <col min="9486" max="9728" width="11.42578125" style="531"/>
    <col min="9729" max="9729" width="22.7109375" style="531" customWidth="1"/>
    <col min="9730" max="9730" width="15.42578125" style="531" customWidth="1"/>
    <col min="9731" max="9731" width="7.28515625" style="531" customWidth="1"/>
    <col min="9732" max="9732" width="11.42578125" style="531"/>
    <col min="9733" max="9733" width="5.7109375" style="531" customWidth="1"/>
    <col min="9734" max="9734" width="0" style="531" hidden="1" customWidth="1"/>
    <col min="9735" max="9735" width="9.5703125" style="531" customWidth="1"/>
    <col min="9736" max="9736" width="14" style="531" customWidth="1"/>
    <col min="9737" max="9737" width="16.28515625" style="531" customWidth="1"/>
    <col min="9738" max="9738" width="15.85546875" style="531" customWidth="1"/>
    <col min="9739" max="9739" width="11.7109375" style="531" customWidth="1"/>
    <col min="9740" max="9740" width="8.28515625" style="531" customWidth="1"/>
    <col min="9741" max="9741" width="16.5703125" style="531" customWidth="1"/>
    <col min="9742" max="9984" width="11.42578125" style="531"/>
    <col min="9985" max="9985" width="22.7109375" style="531" customWidth="1"/>
    <col min="9986" max="9986" width="15.42578125" style="531" customWidth="1"/>
    <col min="9987" max="9987" width="7.28515625" style="531" customWidth="1"/>
    <col min="9988" max="9988" width="11.42578125" style="531"/>
    <col min="9989" max="9989" width="5.7109375" style="531" customWidth="1"/>
    <col min="9990" max="9990" width="0" style="531" hidden="1" customWidth="1"/>
    <col min="9991" max="9991" width="9.5703125" style="531" customWidth="1"/>
    <col min="9992" max="9992" width="14" style="531" customWidth="1"/>
    <col min="9993" max="9993" width="16.28515625" style="531" customWidth="1"/>
    <col min="9994" max="9994" width="15.85546875" style="531" customWidth="1"/>
    <col min="9995" max="9995" width="11.7109375" style="531" customWidth="1"/>
    <col min="9996" max="9996" width="8.28515625" style="531" customWidth="1"/>
    <col min="9997" max="9997" width="16.5703125" style="531" customWidth="1"/>
    <col min="9998" max="10240" width="11.42578125" style="531"/>
    <col min="10241" max="10241" width="22.7109375" style="531" customWidth="1"/>
    <col min="10242" max="10242" width="15.42578125" style="531" customWidth="1"/>
    <col min="10243" max="10243" width="7.28515625" style="531" customWidth="1"/>
    <col min="10244" max="10244" width="11.42578125" style="531"/>
    <col min="10245" max="10245" width="5.7109375" style="531" customWidth="1"/>
    <col min="10246" max="10246" width="0" style="531" hidden="1" customWidth="1"/>
    <col min="10247" max="10247" width="9.5703125" style="531" customWidth="1"/>
    <col min="10248" max="10248" width="14" style="531" customWidth="1"/>
    <col min="10249" max="10249" width="16.28515625" style="531" customWidth="1"/>
    <col min="10250" max="10250" width="15.85546875" style="531" customWidth="1"/>
    <col min="10251" max="10251" width="11.7109375" style="531" customWidth="1"/>
    <col min="10252" max="10252" width="8.28515625" style="531" customWidth="1"/>
    <col min="10253" max="10253" width="16.5703125" style="531" customWidth="1"/>
    <col min="10254" max="10496" width="11.42578125" style="531"/>
    <col min="10497" max="10497" width="22.7109375" style="531" customWidth="1"/>
    <col min="10498" max="10498" width="15.42578125" style="531" customWidth="1"/>
    <col min="10499" max="10499" width="7.28515625" style="531" customWidth="1"/>
    <col min="10500" max="10500" width="11.42578125" style="531"/>
    <col min="10501" max="10501" width="5.7109375" style="531" customWidth="1"/>
    <col min="10502" max="10502" width="0" style="531" hidden="1" customWidth="1"/>
    <col min="10503" max="10503" width="9.5703125" style="531" customWidth="1"/>
    <col min="10504" max="10504" width="14" style="531" customWidth="1"/>
    <col min="10505" max="10505" width="16.28515625" style="531" customWidth="1"/>
    <col min="10506" max="10506" width="15.85546875" style="531" customWidth="1"/>
    <col min="10507" max="10507" width="11.7109375" style="531" customWidth="1"/>
    <col min="10508" max="10508" width="8.28515625" style="531" customWidth="1"/>
    <col min="10509" max="10509" width="16.5703125" style="531" customWidth="1"/>
    <col min="10510" max="10752" width="11.42578125" style="531"/>
    <col min="10753" max="10753" width="22.7109375" style="531" customWidth="1"/>
    <col min="10754" max="10754" width="15.42578125" style="531" customWidth="1"/>
    <col min="10755" max="10755" width="7.28515625" style="531" customWidth="1"/>
    <col min="10756" max="10756" width="11.42578125" style="531"/>
    <col min="10757" max="10757" width="5.7109375" style="531" customWidth="1"/>
    <col min="10758" max="10758" width="0" style="531" hidden="1" customWidth="1"/>
    <col min="10759" max="10759" width="9.5703125" style="531" customWidth="1"/>
    <col min="10760" max="10760" width="14" style="531" customWidth="1"/>
    <col min="10761" max="10761" width="16.28515625" style="531" customWidth="1"/>
    <col min="10762" max="10762" width="15.85546875" style="531" customWidth="1"/>
    <col min="10763" max="10763" width="11.7109375" style="531" customWidth="1"/>
    <col min="10764" max="10764" width="8.28515625" style="531" customWidth="1"/>
    <col min="10765" max="10765" width="16.5703125" style="531" customWidth="1"/>
    <col min="10766" max="11008" width="11.42578125" style="531"/>
    <col min="11009" max="11009" width="22.7109375" style="531" customWidth="1"/>
    <col min="11010" max="11010" width="15.42578125" style="531" customWidth="1"/>
    <col min="11011" max="11011" width="7.28515625" style="531" customWidth="1"/>
    <col min="11012" max="11012" width="11.42578125" style="531"/>
    <col min="11013" max="11013" width="5.7109375" style="531" customWidth="1"/>
    <col min="11014" max="11014" width="0" style="531" hidden="1" customWidth="1"/>
    <col min="11015" max="11015" width="9.5703125" style="531" customWidth="1"/>
    <col min="11016" max="11016" width="14" style="531" customWidth="1"/>
    <col min="11017" max="11017" width="16.28515625" style="531" customWidth="1"/>
    <col min="11018" max="11018" width="15.85546875" style="531" customWidth="1"/>
    <col min="11019" max="11019" width="11.7109375" style="531" customWidth="1"/>
    <col min="11020" max="11020" width="8.28515625" style="531" customWidth="1"/>
    <col min="11021" max="11021" width="16.5703125" style="531" customWidth="1"/>
    <col min="11022" max="11264" width="11.42578125" style="531"/>
    <col min="11265" max="11265" width="22.7109375" style="531" customWidth="1"/>
    <col min="11266" max="11266" width="15.42578125" style="531" customWidth="1"/>
    <col min="11267" max="11267" width="7.28515625" style="531" customWidth="1"/>
    <col min="11268" max="11268" width="11.42578125" style="531"/>
    <col min="11269" max="11269" width="5.7109375" style="531" customWidth="1"/>
    <col min="11270" max="11270" width="0" style="531" hidden="1" customWidth="1"/>
    <col min="11271" max="11271" width="9.5703125" style="531" customWidth="1"/>
    <col min="11272" max="11272" width="14" style="531" customWidth="1"/>
    <col min="11273" max="11273" width="16.28515625" style="531" customWidth="1"/>
    <col min="11274" max="11274" width="15.85546875" style="531" customWidth="1"/>
    <col min="11275" max="11275" width="11.7109375" style="531" customWidth="1"/>
    <col min="11276" max="11276" width="8.28515625" style="531" customWidth="1"/>
    <col min="11277" max="11277" width="16.5703125" style="531" customWidth="1"/>
    <col min="11278" max="11520" width="11.42578125" style="531"/>
    <col min="11521" max="11521" width="22.7109375" style="531" customWidth="1"/>
    <col min="11522" max="11522" width="15.42578125" style="531" customWidth="1"/>
    <col min="11523" max="11523" width="7.28515625" style="531" customWidth="1"/>
    <col min="11524" max="11524" width="11.42578125" style="531"/>
    <col min="11525" max="11525" width="5.7109375" style="531" customWidth="1"/>
    <col min="11526" max="11526" width="0" style="531" hidden="1" customWidth="1"/>
    <col min="11527" max="11527" width="9.5703125" style="531" customWidth="1"/>
    <col min="11528" max="11528" width="14" style="531" customWidth="1"/>
    <col min="11529" max="11529" width="16.28515625" style="531" customWidth="1"/>
    <col min="11530" max="11530" width="15.85546875" style="531" customWidth="1"/>
    <col min="11531" max="11531" width="11.7109375" style="531" customWidth="1"/>
    <col min="11532" max="11532" width="8.28515625" style="531" customWidth="1"/>
    <col min="11533" max="11533" width="16.5703125" style="531" customWidth="1"/>
    <col min="11534" max="11776" width="11.42578125" style="531"/>
    <col min="11777" max="11777" width="22.7109375" style="531" customWidth="1"/>
    <col min="11778" max="11778" width="15.42578125" style="531" customWidth="1"/>
    <col min="11779" max="11779" width="7.28515625" style="531" customWidth="1"/>
    <col min="11780" max="11780" width="11.42578125" style="531"/>
    <col min="11781" max="11781" width="5.7109375" style="531" customWidth="1"/>
    <col min="11782" max="11782" width="0" style="531" hidden="1" customWidth="1"/>
    <col min="11783" max="11783" width="9.5703125" style="531" customWidth="1"/>
    <col min="11784" max="11784" width="14" style="531" customWidth="1"/>
    <col min="11785" max="11785" width="16.28515625" style="531" customWidth="1"/>
    <col min="11786" max="11786" width="15.85546875" style="531" customWidth="1"/>
    <col min="11787" max="11787" width="11.7109375" style="531" customWidth="1"/>
    <col min="11788" max="11788" width="8.28515625" style="531" customWidth="1"/>
    <col min="11789" max="11789" width="16.5703125" style="531" customWidth="1"/>
    <col min="11790" max="12032" width="11.42578125" style="531"/>
    <col min="12033" max="12033" width="22.7109375" style="531" customWidth="1"/>
    <col min="12034" max="12034" width="15.42578125" style="531" customWidth="1"/>
    <col min="12035" max="12035" width="7.28515625" style="531" customWidth="1"/>
    <col min="12036" max="12036" width="11.42578125" style="531"/>
    <col min="12037" max="12037" width="5.7109375" style="531" customWidth="1"/>
    <col min="12038" max="12038" width="0" style="531" hidden="1" customWidth="1"/>
    <col min="12039" max="12039" width="9.5703125" style="531" customWidth="1"/>
    <col min="12040" max="12040" width="14" style="531" customWidth="1"/>
    <col min="12041" max="12041" width="16.28515625" style="531" customWidth="1"/>
    <col min="12042" max="12042" width="15.85546875" style="531" customWidth="1"/>
    <col min="12043" max="12043" width="11.7109375" style="531" customWidth="1"/>
    <col min="12044" max="12044" width="8.28515625" style="531" customWidth="1"/>
    <col min="12045" max="12045" width="16.5703125" style="531" customWidth="1"/>
    <col min="12046" max="12288" width="11.42578125" style="531"/>
    <col min="12289" max="12289" width="22.7109375" style="531" customWidth="1"/>
    <col min="12290" max="12290" width="15.42578125" style="531" customWidth="1"/>
    <col min="12291" max="12291" width="7.28515625" style="531" customWidth="1"/>
    <col min="12292" max="12292" width="11.42578125" style="531"/>
    <col min="12293" max="12293" width="5.7109375" style="531" customWidth="1"/>
    <col min="12294" max="12294" width="0" style="531" hidden="1" customWidth="1"/>
    <col min="12295" max="12295" width="9.5703125" style="531" customWidth="1"/>
    <col min="12296" max="12296" width="14" style="531" customWidth="1"/>
    <col min="12297" max="12297" width="16.28515625" style="531" customWidth="1"/>
    <col min="12298" max="12298" width="15.85546875" style="531" customWidth="1"/>
    <col min="12299" max="12299" width="11.7109375" style="531" customWidth="1"/>
    <col min="12300" max="12300" width="8.28515625" style="531" customWidth="1"/>
    <col min="12301" max="12301" width="16.5703125" style="531" customWidth="1"/>
    <col min="12302" max="12544" width="11.42578125" style="531"/>
    <col min="12545" max="12545" width="22.7109375" style="531" customWidth="1"/>
    <col min="12546" max="12546" width="15.42578125" style="531" customWidth="1"/>
    <col min="12547" max="12547" width="7.28515625" style="531" customWidth="1"/>
    <col min="12548" max="12548" width="11.42578125" style="531"/>
    <col min="12549" max="12549" width="5.7109375" style="531" customWidth="1"/>
    <col min="12550" max="12550" width="0" style="531" hidden="1" customWidth="1"/>
    <col min="12551" max="12551" width="9.5703125" style="531" customWidth="1"/>
    <col min="12552" max="12552" width="14" style="531" customWidth="1"/>
    <col min="12553" max="12553" width="16.28515625" style="531" customWidth="1"/>
    <col min="12554" max="12554" width="15.85546875" style="531" customWidth="1"/>
    <col min="12555" max="12555" width="11.7109375" style="531" customWidth="1"/>
    <col min="12556" max="12556" width="8.28515625" style="531" customWidth="1"/>
    <col min="12557" max="12557" width="16.5703125" style="531" customWidth="1"/>
    <col min="12558" max="12800" width="11.42578125" style="531"/>
    <col min="12801" max="12801" width="22.7109375" style="531" customWidth="1"/>
    <col min="12802" max="12802" width="15.42578125" style="531" customWidth="1"/>
    <col min="12803" max="12803" width="7.28515625" style="531" customWidth="1"/>
    <col min="12804" max="12804" width="11.42578125" style="531"/>
    <col min="12805" max="12805" width="5.7109375" style="531" customWidth="1"/>
    <col min="12806" max="12806" width="0" style="531" hidden="1" customWidth="1"/>
    <col min="12807" max="12807" width="9.5703125" style="531" customWidth="1"/>
    <col min="12808" max="12808" width="14" style="531" customWidth="1"/>
    <col min="12809" max="12809" width="16.28515625" style="531" customWidth="1"/>
    <col min="12810" max="12810" width="15.85546875" style="531" customWidth="1"/>
    <col min="12811" max="12811" width="11.7109375" style="531" customWidth="1"/>
    <col min="12812" max="12812" width="8.28515625" style="531" customWidth="1"/>
    <col min="12813" max="12813" width="16.5703125" style="531" customWidth="1"/>
    <col min="12814" max="13056" width="11.42578125" style="531"/>
    <col min="13057" max="13057" width="22.7109375" style="531" customWidth="1"/>
    <col min="13058" max="13058" width="15.42578125" style="531" customWidth="1"/>
    <col min="13059" max="13059" width="7.28515625" style="531" customWidth="1"/>
    <col min="13060" max="13060" width="11.42578125" style="531"/>
    <col min="13061" max="13061" width="5.7109375" style="531" customWidth="1"/>
    <col min="13062" max="13062" width="0" style="531" hidden="1" customWidth="1"/>
    <col min="13063" max="13063" width="9.5703125" style="531" customWidth="1"/>
    <col min="13064" max="13064" width="14" style="531" customWidth="1"/>
    <col min="13065" max="13065" width="16.28515625" style="531" customWidth="1"/>
    <col min="13066" max="13066" width="15.85546875" style="531" customWidth="1"/>
    <col min="13067" max="13067" width="11.7109375" style="531" customWidth="1"/>
    <col min="13068" max="13068" width="8.28515625" style="531" customWidth="1"/>
    <col min="13069" max="13069" width="16.5703125" style="531" customWidth="1"/>
    <col min="13070" max="13312" width="11.42578125" style="531"/>
    <col min="13313" max="13313" width="22.7109375" style="531" customWidth="1"/>
    <col min="13314" max="13314" width="15.42578125" style="531" customWidth="1"/>
    <col min="13315" max="13315" width="7.28515625" style="531" customWidth="1"/>
    <col min="13316" max="13316" width="11.42578125" style="531"/>
    <col min="13317" max="13317" width="5.7109375" style="531" customWidth="1"/>
    <col min="13318" max="13318" width="0" style="531" hidden="1" customWidth="1"/>
    <col min="13319" max="13319" width="9.5703125" style="531" customWidth="1"/>
    <col min="13320" max="13320" width="14" style="531" customWidth="1"/>
    <col min="13321" max="13321" width="16.28515625" style="531" customWidth="1"/>
    <col min="13322" max="13322" width="15.85546875" style="531" customWidth="1"/>
    <col min="13323" max="13323" width="11.7109375" style="531" customWidth="1"/>
    <col min="13324" max="13324" width="8.28515625" style="531" customWidth="1"/>
    <col min="13325" max="13325" width="16.5703125" style="531" customWidth="1"/>
    <col min="13326" max="13568" width="11.42578125" style="531"/>
    <col min="13569" max="13569" width="22.7109375" style="531" customWidth="1"/>
    <col min="13570" max="13570" width="15.42578125" style="531" customWidth="1"/>
    <col min="13571" max="13571" width="7.28515625" style="531" customWidth="1"/>
    <col min="13572" max="13572" width="11.42578125" style="531"/>
    <col min="13573" max="13573" width="5.7109375" style="531" customWidth="1"/>
    <col min="13574" max="13574" width="0" style="531" hidden="1" customWidth="1"/>
    <col min="13575" max="13575" width="9.5703125" style="531" customWidth="1"/>
    <col min="13576" max="13576" width="14" style="531" customWidth="1"/>
    <col min="13577" max="13577" width="16.28515625" style="531" customWidth="1"/>
    <col min="13578" max="13578" width="15.85546875" style="531" customWidth="1"/>
    <col min="13579" max="13579" width="11.7109375" style="531" customWidth="1"/>
    <col min="13580" max="13580" width="8.28515625" style="531" customWidth="1"/>
    <col min="13581" max="13581" width="16.5703125" style="531" customWidth="1"/>
    <col min="13582" max="13824" width="11.42578125" style="531"/>
    <col min="13825" max="13825" width="22.7109375" style="531" customWidth="1"/>
    <col min="13826" max="13826" width="15.42578125" style="531" customWidth="1"/>
    <col min="13827" max="13827" width="7.28515625" style="531" customWidth="1"/>
    <col min="13828" max="13828" width="11.42578125" style="531"/>
    <col min="13829" max="13829" width="5.7109375" style="531" customWidth="1"/>
    <col min="13830" max="13830" width="0" style="531" hidden="1" customWidth="1"/>
    <col min="13831" max="13831" width="9.5703125" style="531" customWidth="1"/>
    <col min="13832" max="13832" width="14" style="531" customWidth="1"/>
    <col min="13833" max="13833" width="16.28515625" style="531" customWidth="1"/>
    <col min="13834" max="13834" width="15.85546875" style="531" customWidth="1"/>
    <col min="13835" max="13835" width="11.7109375" style="531" customWidth="1"/>
    <col min="13836" max="13836" width="8.28515625" style="531" customWidth="1"/>
    <col min="13837" max="13837" width="16.5703125" style="531" customWidth="1"/>
    <col min="13838" max="14080" width="11.42578125" style="531"/>
    <col min="14081" max="14081" width="22.7109375" style="531" customWidth="1"/>
    <col min="14082" max="14082" width="15.42578125" style="531" customWidth="1"/>
    <col min="14083" max="14083" width="7.28515625" style="531" customWidth="1"/>
    <col min="14084" max="14084" width="11.42578125" style="531"/>
    <col min="14085" max="14085" width="5.7109375" style="531" customWidth="1"/>
    <col min="14086" max="14086" width="0" style="531" hidden="1" customWidth="1"/>
    <col min="14087" max="14087" width="9.5703125" style="531" customWidth="1"/>
    <col min="14088" max="14088" width="14" style="531" customWidth="1"/>
    <col min="14089" max="14089" width="16.28515625" style="531" customWidth="1"/>
    <col min="14090" max="14090" width="15.85546875" style="531" customWidth="1"/>
    <col min="14091" max="14091" width="11.7109375" style="531" customWidth="1"/>
    <col min="14092" max="14092" width="8.28515625" style="531" customWidth="1"/>
    <col min="14093" max="14093" width="16.5703125" style="531" customWidth="1"/>
    <col min="14094" max="14336" width="11.42578125" style="531"/>
    <col min="14337" max="14337" width="22.7109375" style="531" customWidth="1"/>
    <col min="14338" max="14338" width="15.42578125" style="531" customWidth="1"/>
    <col min="14339" max="14339" width="7.28515625" style="531" customWidth="1"/>
    <col min="14340" max="14340" width="11.42578125" style="531"/>
    <col min="14341" max="14341" width="5.7109375" style="531" customWidth="1"/>
    <col min="14342" max="14342" width="0" style="531" hidden="1" customWidth="1"/>
    <col min="14343" max="14343" width="9.5703125" style="531" customWidth="1"/>
    <col min="14344" max="14344" width="14" style="531" customWidth="1"/>
    <col min="14345" max="14345" width="16.28515625" style="531" customWidth="1"/>
    <col min="14346" max="14346" width="15.85546875" style="531" customWidth="1"/>
    <col min="14347" max="14347" width="11.7109375" style="531" customWidth="1"/>
    <col min="14348" max="14348" width="8.28515625" style="531" customWidth="1"/>
    <col min="14349" max="14349" width="16.5703125" style="531" customWidth="1"/>
    <col min="14350" max="14592" width="11.42578125" style="531"/>
    <col min="14593" max="14593" width="22.7109375" style="531" customWidth="1"/>
    <col min="14594" max="14594" width="15.42578125" style="531" customWidth="1"/>
    <col min="14595" max="14595" width="7.28515625" style="531" customWidth="1"/>
    <col min="14596" max="14596" width="11.42578125" style="531"/>
    <col min="14597" max="14597" width="5.7109375" style="531" customWidth="1"/>
    <col min="14598" max="14598" width="0" style="531" hidden="1" customWidth="1"/>
    <col min="14599" max="14599" width="9.5703125" style="531" customWidth="1"/>
    <col min="14600" max="14600" width="14" style="531" customWidth="1"/>
    <col min="14601" max="14601" width="16.28515625" style="531" customWidth="1"/>
    <col min="14602" max="14602" width="15.85546875" style="531" customWidth="1"/>
    <col min="14603" max="14603" width="11.7109375" style="531" customWidth="1"/>
    <col min="14604" max="14604" width="8.28515625" style="531" customWidth="1"/>
    <col min="14605" max="14605" width="16.5703125" style="531" customWidth="1"/>
    <col min="14606" max="14848" width="11.42578125" style="531"/>
    <col min="14849" max="14849" width="22.7109375" style="531" customWidth="1"/>
    <col min="14850" max="14850" width="15.42578125" style="531" customWidth="1"/>
    <col min="14851" max="14851" width="7.28515625" style="531" customWidth="1"/>
    <col min="14852" max="14852" width="11.42578125" style="531"/>
    <col min="14853" max="14853" width="5.7109375" style="531" customWidth="1"/>
    <col min="14854" max="14854" width="0" style="531" hidden="1" customWidth="1"/>
    <col min="14855" max="14855" width="9.5703125" style="531" customWidth="1"/>
    <col min="14856" max="14856" width="14" style="531" customWidth="1"/>
    <col min="14857" max="14857" width="16.28515625" style="531" customWidth="1"/>
    <col min="14858" max="14858" width="15.85546875" style="531" customWidth="1"/>
    <col min="14859" max="14859" width="11.7109375" style="531" customWidth="1"/>
    <col min="14860" max="14860" width="8.28515625" style="531" customWidth="1"/>
    <col min="14861" max="14861" width="16.5703125" style="531" customWidth="1"/>
    <col min="14862" max="15104" width="11.42578125" style="531"/>
    <col min="15105" max="15105" width="22.7109375" style="531" customWidth="1"/>
    <col min="15106" max="15106" width="15.42578125" style="531" customWidth="1"/>
    <col min="15107" max="15107" width="7.28515625" style="531" customWidth="1"/>
    <col min="15108" max="15108" width="11.42578125" style="531"/>
    <col min="15109" max="15109" width="5.7109375" style="531" customWidth="1"/>
    <col min="15110" max="15110" width="0" style="531" hidden="1" customWidth="1"/>
    <col min="15111" max="15111" width="9.5703125" style="531" customWidth="1"/>
    <col min="15112" max="15112" width="14" style="531" customWidth="1"/>
    <col min="15113" max="15113" width="16.28515625" style="531" customWidth="1"/>
    <col min="15114" max="15114" width="15.85546875" style="531" customWidth="1"/>
    <col min="15115" max="15115" width="11.7109375" style="531" customWidth="1"/>
    <col min="15116" max="15116" width="8.28515625" style="531" customWidth="1"/>
    <col min="15117" max="15117" width="16.5703125" style="531" customWidth="1"/>
    <col min="15118" max="15360" width="11.42578125" style="531"/>
    <col min="15361" max="15361" width="22.7109375" style="531" customWidth="1"/>
    <col min="15362" max="15362" width="15.42578125" style="531" customWidth="1"/>
    <col min="15363" max="15363" width="7.28515625" style="531" customWidth="1"/>
    <col min="15364" max="15364" width="11.42578125" style="531"/>
    <col min="15365" max="15365" width="5.7109375" style="531" customWidth="1"/>
    <col min="15366" max="15366" width="0" style="531" hidden="1" customWidth="1"/>
    <col min="15367" max="15367" width="9.5703125" style="531" customWidth="1"/>
    <col min="15368" max="15368" width="14" style="531" customWidth="1"/>
    <col min="15369" max="15369" width="16.28515625" style="531" customWidth="1"/>
    <col min="15370" max="15370" width="15.85546875" style="531" customWidth="1"/>
    <col min="15371" max="15371" width="11.7109375" style="531" customWidth="1"/>
    <col min="15372" max="15372" width="8.28515625" style="531" customWidth="1"/>
    <col min="15373" max="15373" width="16.5703125" style="531" customWidth="1"/>
    <col min="15374" max="15616" width="11.42578125" style="531"/>
    <col min="15617" max="15617" width="22.7109375" style="531" customWidth="1"/>
    <col min="15618" max="15618" width="15.42578125" style="531" customWidth="1"/>
    <col min="15619" max="15619" width="7.28515625" style="531" customWidth="1"/>
    <col min="15620" max="15620" width="11.42578125" style="531"/>
    <col min="15621" max="15621" width="5.7109375" style="531" customWidth="1"/>
    <col min="15622" max="15622" width="0" style="531" hidden="1" customWidth="1"/>
    <col min="15623" max="15623" width="9.5703125" style="531" customWidth="1"/>
    <col min="15624" max="15624" width="14" style="531" customWidth="1"/>
    <col min="15625" max="15625" width="16.28515625" style="531" customWidth="1"/>
    <col min="15626" max="15626" width="15.85546875" style="531" customWidth="1"/>
    <col min="15627" max="15627" width="11.7109375" style="531" customWidth="1"/>
    <col min="15628" max="15628" width="8.28515625" style="531" customWidth="1"/>
    <col min="15629" max="15629" width="16.5703125" style="531" customWidth="1"/>
    <col min="15630" max="15872" width="11.42578125" style="531"/>
    <col min="15873" max="15873" width="22.7109375" style="531" customWidth="1"/>
    <col min="15874" max="15874" width="15.42578125" style="531" customWidth="1"/>
    <col min="15875" max="15875" width="7.28515625" style="531" customWidth="1"/>
    <col min="15876" max="15876" width="11.42578125" style="531"/>
    <col min="15877" max="15877" width="5.7109375" style="531" customWidth="1"/>
    <col min="15878" max="15878" width="0" style="531" hidden="1" customWidth="1"/>
    <col min="15879" max="15879" width="9.5703125" style="531" customWidth="1"/>
    <col min="15880" max="15880" width="14" style="531" customWidth="1"/>
    <col min="15881" max="15881" width="16.28515625" style="531" customWidth="1"/>
    <col min="15882" max="15882" width="15.85546875" style="531" customWidth="1"/>
    <col min="15883" max="15883" width="11.7109375" style="531" customWidth="1"/>
    <col min="15884" max="15884" width="8.28515625" style="531" customWidth="1"/>
    <col min="15885" max="15885" width="16.5703125" style="531" customWidth="1"/>
    <col min="15886" max="16128" width="11.42578125" style="531"/>
    <col min="16129" max="16129" width="22.7109375" style="531" customWidth="1"/>
    <col min="16130" max="16130" width="15.42578125" style="531" customWidth="1"/>
    <col min="16131" max="16131" width="7.28515625" style="531" customWidth="1"/>
    <col min="16132" max="16132" width="11.42578125" style="531"/>
    <col min="16133" max="16133" width="5.7109375" style="531" customWidth="1"/>
    <col min="16134" max="16134" width="0" style="531" hidden="1" customWidth="1"/>
    <col min="16135" max="16135" width="9.5703125" style="531" customWidth="1"/>
    <col min="16136" max="16136" width="14" style="531" customWidth="1"/>
    <col min="16137" max="16137" width="16.28515625" style="531" customWidth="1"/>
    <col min="16138" max="16138" width="15.85546875" style="531" customWidth="1"/>
    <col min="16139" max="16139" width="11.7109375" style="531" customWidth="1"/>
    <col min="16140" max="16140" width="8.28515625" style="531" customWidth="1"/>
    <col min="16141" max="16141" width="16.5703125" style="531" customWidth="1"/>
    <col min="16142" max="16384" width="11.42578125" style="531"/>
  </cols>
  <sheetData>
    <row r="1" spans="1:13" s="488" customFormat="1">
      <c r="A1" s="792"/>
      <c r="B1" s="795"/>
      <c r="C1" s="796"/>
      <c r="D1" s="796"/>
      <c r="E1" s="796"/>
      <c r="F1" s="796"/>
      <c r="G1" s="796"/>
      <c r="H1" s="796"/>
      <c r="I1" s="797"/>
      <c r="J1" s="758" t="s">
        <v>933</v>
      </c>
      <c r="K1" s="765" t="s">
        <v>2198</v>
      </c>
      <c r="L1" s="766"/>
      <c r="M1" s="767"/>
    </row>
    <row r="2" spans="1:13" s="488" customFormat="1">
      <c r="A2" s="793"/>
      <c r="B2" s="771" t="s">
        <v>934</v>
      </c>
      <c r="C2" s="772"/>
      <c r="D2" s="772"/>
      <c r="E2" s="772"/>
      <c r="F2" s="772"/>
      <c r="G2" s="772"/>
      <c r="H2" s="772"/>
      <c r="I2" s="773"/>
      <c r="J2" s="759"/>
      <c r="K2" s="768"/>
      <c r="L2" s="769"/>
      <c r="M2" s="770"/>
    </row>
    <row r="3" spans="1:13" s="488" customFormat="1">
      <c r="A3" s="793"/>
      <c r="B3" s="774" t="s">
        <v>2199</v>
      </c>
      <c r="C3" s="775"/>
      <c r="D3" s="775"/>
      <c r="E3" s="775"/>
      <c r="F3" s="775"/>
      <c r="G3" s="775"/>
      <c r="H3" s="775"/>
      <c r="I3" s="776"/>
      <c r="J3" s="763" t="s">
        <v>935</v>
      </c>
      <c r="K3" s="778">
        <v>1</v>
      </c>
      <c r="L3" s="779"/>
      <c r="M3" s="780"/>
    </row>
    <row r="4" spans="1:13" s="488" customFormat="1">
      <c r="A4" s="793"/>
      <c r="B4" s="774" t="s">
        <v>2200</v>
      </c>
      <c r="C4" s="775"/>
      <c r="D4" s="775"/>
      <c r="E4" s="775"/>
      <c r="F4" s="775"/>
      <c r="G4" s="775"/>
      <c r="H4" s="775"/>
      <c r="I4" s="776"/>
      <c r="J4" s="777"/>
      <c r="K4" s="781"/>
      <c r="L4" s="782"/>
      <c r="M4" s="783"/>
    </row>
    <row r="5" spans="1:13" s="488" customFormat="1">
      <c r="A5" s="793"/>
      <c r="B5" s="760" t="s">
        <v>2201</v>
      </c>
      <c r="C5" s="761"/>
      <c r="D5" s="761"/>
      <c r="E5" s="761"/>
      <c r="F5" s="761"/>
      <c r="G5" s="761"/>
      <c r="H5" s="761"/>
      <c r="I5" s="762"/>
      <c r="J5" s="763" t="s">
        <v>936</v>
      </c>
      <c r="K5" s="784"/>
      <c r="L5" s="784" t="s">
        <v>937</v>
      </c>
      <c r="M5" s="786"/>
    </row>
    <row r="6" spans="1:13" s="488" customFormat="1" ht="13.5" customHeight="1" thickBot="1">
      <c r="A6" s="794"/>
      <c r="B6" s="798"/>
      <c r="C6" s="799"/>
      <c r="D6" s="799"/>
      <c r="E6" s="799"/>
      <c r="F6" s="799"/>
      <c r="G6" s="799"/>
      <c r="H6" s="799"/>
      <c r="I6" s="800"/>
      <c r="J6" s="764"/>
      <c r="K6" s="785"/>
      <c r="L6" s="785"/>
      <c r="M6" s="787"/>
    </row>
    <row r="7" spans="1:13" s="493" customFormat="1" ht="9" thickBot="1">
      <c r="A7" s="489"/>
      <c r="B7" s="490"/>
      <c r="C7" s="490"/>
      <c r="D7" s="490"/>
      <c r="E7" s="490"/>
      <c r="F7" s="490"/>
      <c r="G7" s="490"/>
      <c r="H7" s="490"/>
      <c r="I7" s="490"/>
      <c r="J7" s="490"/>
      <c r="K7" s="491"/>
      <c r="L7" s="491"/>
      <c r="M7" s="492"/>
    </row>
    <row r="8" spans="1:13" s="488" customFormat="1" ht="21.95" customHeight="1">
      <c r="A8" s="494"/>
      <c r="B8" s="495"/>
      <c r="C8" s="495"/>
      <c r="D8" s="495"/>
      <c r="E8" s="495"/>
      <c r="F8" s="495"/>
      <c r="G8" s="496"/>
      <c r="H8" s="495"/>
      <c r="I8" s="495"/>
      <c r="J8" s="497" t="s">
        <v>938</v>
      </c>
      <c r="K8" s="498"/>
      <c r="L8" s="498"/>
      <c r="M8" s="499"/>
    </row>
    <row r="9" spans="1:13" s="506" customFormat="1" ht="11.25">
      <c r="A9" s="500"/>
      <c r="B9" s="501"/>
      <c r="C9" s="501"/>
      <c r="D9" s="501"/>
      <c r="E9" s="501"/>
      <c r="F9" s="501"/>
      <c r="G9" s="502"/>
      <c r="H9" s="501"/>
      <c r="I9" s="501"/>
      <c r="J9" s="503"/>
      <c r="K9" s="504" t="s">
        <v>2202</v>
      </c>
      <c r="L9" s="504" t="s">
        <v>2203</v>
      </c>
      <c r="M9" s="505" t="s">
        <v>2204</v>
      </c>
    </row>
    <row r="10" spans="1:13" s="488" customFormat="1" ht="27.75" customHeight="1">
      <c r="A10" s="789" t="s">
        <v>2205</v>
      </c>
      <c r="B10" s="790"/>
      <c r="C10" s="790"/>
      <c r="D10" s="790"/>
      <c r="E10" s="507" t="s">
        <v>2206</v>
      </c>
      <c r="F10" s="508"/>
      <c r="H10" s="791" t="s">
        <v>2207</v>
      </c>
      <c r="I10" s="791"/>
      <c r="J10" s="509" t="s">
        <v>2206</v>
      </c>
      <c r="K10" s="510"/>
      <c r="L10" s="510"/>
      <c r="M10" s="511"/>
    </row>
    <row r="11" spans="1:13" s="488" customFormat="1" ht="24" customHeight="1">
      <c r="A11" s="512" t="s">
        <v>939</v>
      </c>
      <c r="B11" s="513"/>
      <c r="C11" s="788"/>
      <c r="D11" s="788"/>
      <c r="E11" s="514"/>
      <c r="F11" s="514"/>
      <c r="G11" s="515"/>
      <c r="I11" s="516" t="s">
        <v>940</v>
      </c>
      <c r="J11" s="513"/>
      <c r="K11" s="517"/>
      <c r="L11" s="517"/>
      <c r="M11" s="518"/>
    </row>
    <row r="12" spans="1:13" s="488" customFormat="1" ht="13.5" thickBot="1">
      <c r="A12" s="519"/>
      <c r="B12" s="520"/>
      <c r="C12" s="521"/>
      <c r="D12" s="521"/>
      <c r="E12" s="521"/>
      <c r="F12" s="521"/>
      <c r="G12" s="520"/>
      <c r="H12" s="521"/>
      <c r="I12" s="520"/>
      <c r="J12" s="521"/>
      <c r="K12" s="747"/>
      <c r="L12" s="747"/>
      <c r="M12" s="748"/>
    </row>
    <row r="13" spans="1:13" s="488" customFormat="1">
      <c r="A13" s="522"/>
      <c r="B13" s="523"/>
      <c r="C13" s="523"/>
      <c r="D13" s="523"/>
      <c r="E13" s="523"/>
      <c r="F13" s="523"/>
      <c r="G13" s="523"/>
      <c r="H13" s="523"/>
      <c r="I13" s="523"/>
      <c r="J13" s="523"/>
      <c r="K13" s="523"/>
      <c r="L13" s="523"/>
      <c r="M13" s="524"/>
    </row>
    <row r="14" spans="1:13">
      <c r="A14" s="525" t="s">
        <v>941</v>
      </c>
      <c r="B14" s="526"/>
      <c r="C14" s="527" t="s">
        <v>937</v>
      </c>
      <c r="D14" s="528"/>
      <c r="E14" s="488"/>
      <c r="F14" s="488"/>
      <c r="G14" s="529"/>
      <c r="H14" s="529"/>
      <c r="I14" s="529"/>
      <c r="J14" s="529"/>
      <c r="K14" s="529"/>
      <c r="L14" s="529"/>
      <c r="M14" s="530"/>
    </row>
    <row r="15" spans="1:13" ht="19.5" customHeight="1">
      <c r="A15" s="532" t="s">
        <v>2208</v>
      </c>
      <c r="B15" s="533"/>
      <c r="C15" s="534"/>
      <c r="D15" s="534"/>
      <c r="E15" s="534"/>
      <c r="F15" s="534"/>
      <c r="G15" s="534"/>
      <c r="H15" s="534"/>
      <c r="I15" s="534"/>
      <c r="J15" s="534"/>
      <c r="K15" s="534"/>
      <c r="L15" s="534"/>
      <c r="M15" s="530"/>
    </row>
    <row r="16" spans="1:13" ht="18" customHeight="1">
      <c r="A16" s="532"/>
      <c r="B16" s="535"/>
      <c r="C16" s="536"/>
      <c r="D16" s="534"/>
      <c r="E16" s="534"/>
      <c r="F16" s="534"/>
      <c r="G16" s="534"/>
      <c r="H16" s="534"/>
      <c r="I16" s="534"/>
      <c r="J16" s="534"/>
      <c r="K16" s="534"/>
      <c r="L16" s="534"/>
      <c r="M16" s="530"/>
    </row>
    <row r="17" spans="1:13" ht="6" customHeight="1">
      <c r="A17" s="532"/>
      <c r="B17" s="537"/>
      <c r="C17" s="538"/>
      <c r="D17" s="538"/>
      <c r="E17" s="538"/>
      <c r="F17" s="538"/>
      <c r="G17" s="538"/>
      <c r="H17" s="538"/>
      <c r="I17" s="538"/>
      <c r="J17" s="538"/>
      <c r="K17" s="538"/>
      <c r="L17" s="538"/>
      <c r="M17" s="539"/>
    </row>
    <row r="18" spans="1:13" ht="18" customHeight="1">
      <c r="A18" s="532" t="s">
        <v>2209</v>
      </c>
      <c r="B18" s="535"/>
      <c r="C18" s="534"/>
      <c r="D18" s="534"/>
      <c r="E18" s="534"/>
      <c r="F18" s="534"/>
      <c r="G18" s="534"/>
      <c r="H18" s="540"/>
      <c r="I18" s="527" t="s">
        <v>2210</v>
      </c>
      <c r="J18" s="534"/>
      <c r="K18" s="534"/>
      <c r="L18" s="534"/>
      <c r="M18" s="541"/>
    </row>
    <row r="19" spans="1:13" ht="4.5" customHeight="1">
      <c r="A19" s="532"/>
      <c r="B19" s="537"/>
      <c r="C19" s="538"/>
      <c r="D19" s="538"/>
      <c r="E19" s="538"/>
      <c r="F19" s="538"/>
      <c r="G19" s="538"/>
      <c r="H19" s="538"/>
      <c r="I19" s="538"/>
      <c r="J19" s="538"/>
      <c r="K19" s="538"/>
      <c r="L19" s="538"/>
      <c r="M19" s="539"/>
    </row>
    <row r="20" spans="1:13" ht="18.75" customHeight="1">
      <c r="A20" s="532" t="s">
        <v>2211</v>
      </c>
      <c r="B20" s="535"/>
      <c r="C20" s="517"/>
      <c r="D20" s="517"/>
      <c r="E20" s="517"/>
      <c r="F20" s="517"/>
      <c r="G20" s="517"/>
      <c r="H20" s="517"/>
      <c r="I20" s="517"/>
      <c r="J20" s="517"/>
      <c r="K20" s="517"/>
      <c r="L20" s="517"/>
      <c r="M20" s="542"/>
    </row>
    <row r="21" spans="1:13" ht="3.75" customHeight="1">
      <c r="A21" s="532"/>
      <c r="B21" s="537"/>
      <c r="C21" s="514"/>
      <c r="D21" s="514"/>
      <c r="E21" s="514"/>
      <c r="F21" s="514"/>
      <c r="G21" s="514"/>
      <c r="H21" s="514"/>
      <c r="I21" s="514"/>
      <c r="J21" s="514"/>
      <c r="K21" s="514"/>
      <c r="L21" s="514"/>
      <c r="M21" s="518"/>
    </row>
    <row r="22" spans="1:13" ht="18" customHeight="1">
      <c r="A22" s="532" t="s">
        <v>2212</v>
      </c>
      <c r="B22" s="535"/>
      <c r="C22" s="517"/>
      <c r="D22" s="517"/>
      <c r="E22" s="517"/>
      <c r="F22" s="517"/>
      <c r="G22" s="517"/>
      <c r="H22" s="517"/>
      <c r="I22" s="517"/>
      <c r="J22" s="543" t="s">
        <v>2213</v>
      </c>
      <c r="K22" s="544"/>
      <c r="L22" s="543" t="s">
        <v>937</v>
      </c>
      <c r="M22" s="545"/>
    </row>
    <row r="23" spans="1:13" ht="3.75" customHeight="1">
      <c r="A23" s="532"/>
      <c r="B23" s="537"/>
      <c r="C23" s="514"/>
      <c r="D23" s="514"/>
      <c r="E23" s="514"/>
      <c r="F23" s="514"/>
      <c r="G23" s="514"/>
      <c r="H23" s="514"/>
      <c r="I23" s="514"/>
      <c r="J23" s="514"/>
      <c r="K23" s="514"/>
      <c r="L23" s="514"/>
      <c r="M23" s="518"/>
    </row>
    <row r="24" spans="1:13" ht="19.5" customHeight="1">
      <c r="A24" s="532" t="s">
        <v>2214</v>
      </c>
      <c r="B24" s="537"/>
      <c r="C24" s="514"/>
      <c r="D24" s="514"/>
      <c r="E24" s="546"/>
      <c r="F24" s="546"/>
      <c r="G24" s="540"/>
      <c r="H24" s="517"/>
      <c r="I24" s="517"/>
      <c r="J24" s="488"/>
      <c r="K24" s="514"/>
      <c r="L24" s="514"/>
      <c r="M24" s="518"/>
    </row>
    <row r="25" spans="1:13" s="552" customFormat="1" ht="11.25">
      <c r="A25" s="547"/>
      <c r="B25" s="548"/>
      <c r="C25" s="549"/>
      <c r="D25" s="549"/>
      <c r="E25" s="749" t="s">
        <v>2202</v>
      </c>
      <c r="F25" s="749"/>
      <c r="G25" s="749"/>
      <c r="H25" s="549" t="s">
        <v>2203</v>
      </c>
      <c r="I25" s="549" t="s">
        <v>2204</v>
      </c>
      <c r="J25" s="550"/>
      <c r="K25" s="549"/>
      <c r="L25" s="549"/>
      <c r="M25" s="551"/>
    </row>
    <row r="26" spans="1:13" ht="12.75" customHeight="1">
      <c r="A26" s="553"/>
      <c r="B26" s="529"/>
      <c r="C26" s="529"/>
      <c r="D26" s="529"/>
      <c r="E26" s="529"/>
      <c r="F26" s="529"/>
      <c r="G26" s="529"/>
      <c r="H26" s="529"/>
      <c r="I26" s="529"/>
      <c r="J26" s="529"/>
      <c r="K26" s="529"/>
      <c r="L26" s="529"/>
      <c r="M26" s="530"/>
    </row>
    <row r="27" spans="1:13" ht="15">
      <c r="A27" s="750" t="s">
        <v>942</v>
      </c>
      <c r="B27" s="751"/>
      <c r="C27" s="751"/>
      <c r="D27" s="751"/>
      <c r="E27" s="751"/>
      <c r="F27" s="751"/>
      <c r="G27" s="751"/>
      <c r="H27" s="751"/>
      <c r="I27" s="751"/>
      <c r="J27" s="751"/>
      <c r="K27" s="751"/>
      <c r="L27" s="751"/>
      <c r="M27" s="752"/>
    </row>
    <row r="28" spans="1:13" ht="13.5" thickBot="1">
      <c r="A28" s="554"/>
      <c r="B28" s="555"/>
      <c r="C28" s="555"/>
      <c r="D28" s="555"/>
      <c r="E28" s="555"/>
      <c r="F28" s="555"/>
      <c r="G28" s="555"/>
      <c r="H28" s="555"/>
      <c r="I28" s="555"/>
      <c r="J28" s="555"/>
      <c r="K28" s="555"/>
      <c r="L28" s="555"/>
      <c r="M28" s="556"/>
    </row>
    <row r="29" spans="1:13" ht="25.5">
      <c r="A29" s="557" t="s">
        <v>943</v>
      </c>
      <c r="B29" s="753" t="s">
        <v>944</v>
      </c>
      <c r="C29" s="754"/>
      <c r="D29" s="754"/>
      <c r="E29" s="754"/>
      <c r="F29" s="754"/>
      <c r="G29" s="754"/>
      <c r="H29" s="754"/>
      <c r="I29" s="755"/>
      <c r="J29" s="558" t="s">
        <v>2215</v>
      </c>
      <c r="K29" s="756" t="s">
        <v>945</v>
      </c>
      <c r="L29" s="757"/>
      <c r="M29" s="557" t="s">
        <v>946</v>
      </c>
    </row>
    <row r="30" spans="1:13" ht="13.5" thickBot="1">
      <c r="A30" s="559"/>
      <c r="B30" s="560"/>
      <c r="C30" s="561"/>
      <c r="D30" s="561"/>
      <c r="E30" s="561"/>
      <c r="F30" s="561"/>
      <c r="G30" s="561"/>
      <c r="H30" s="561"/>
      <c r="I30" s="561"/>
      <c r="J30" s="562"/>
      <c r="K30" s="740"/>
      <c r="L30" s="741"/>
      <c r="M30" s="563"/>
    </row>
    <row r="31" spans="1:13">
      <c r="A31" s="554"/>
      <c r="B31" s="555"/>
      <c r="C31" s="555"/>
      <c r="D31" s="555"/>
      <c r="E31" s="555"/>
      <c r="F31" s="555"/>
      <c r="G31" s="555"/>
      <c r="H31" s="555"/>
      <c r="I31" s="555"/>
      <c r="J31" s="555"/>
      <c r="K31" s="555"/>
      <c r="L31" s="555"/>
      <c r="M31" s="556"/>
    </row>
    <row r="32" spans="1:13">
      <c r="A32" s="564" t="s">
        <v>947</v>
      </c>
      <c r="B32" s="565"/>
      <c r="C32" s="565"/>
      <c r="D32" s="565"/>
      <c r="E32" s="565"/>
      <c r="F32" s="565"/>
      <c r="G32" s="565"/>
      <c r="H32" s="565"/>
      <c r="I32" s="565"/>
      <c r="J32" s="565"/>
      <c r="K32" s="565"/>
      <c r="L32" s="565"/>
      <c r="M32" s="566"/>
    </row>
    <row r="33" spans="1:13" s="569" customFormat="1" ht="3.75" customHeight="1" thickBot="1">
      <c r="A33" s="567"/>
      <c r="B33" s="555"/>
      <c r="C33" s="555"/>
      <c r="D33" s="555"/>
      <c r="E33" s="555"/>
      <c r="F33" s="555"/>
      <c r="G33" s="555"/>
      <c r="H33" s="568"/>
      <c r="I33" s="568"/>
      <c r="J33" s="555"/>
      <c r="K33" s="555"/>
      <c r="L33" s="555"/>
      <c r="M33" s="556"/>
    </row>
    <row r="34" spans="1:13" s="572" customFormat="1" ht="12">
      <c r="A34" s="718" t="s">
        <v>944</v>
      </c>
      <c r="B34" s="719"/>
      <c r="C34" s="719"/>
      <c r="D34" s="719"/>
      <c r="E34" s="719"/>
      <c r="F34" s="719"/>
      <c r="G34" s="738"/>
      <c r="H34" s="742" t="s">
        <v>948</v>
      </c>
      <c r="I34" s="743"/>
      <c r="J34" s="570" t="s">
        <v>949</v>
      </c>
      <c r="K34" s="739" t="s">
        <v>950</v>
      </c>
      <c r="L34" s="738"/>
      <c r="M34" s="571" t="s">
        <v>951</v>
      </c>
    </row>
    <row r="35" spans="1:13" s="572" customFormat="1" ht="12">
      <c r="A35" s="744"/>
      <c r="B35" s="745"/>
      <c r="C35" s="745"/>
      <c r="D35" s="745"/>
      <c r="E35" s="745"/>
      <c r="F35" s="745"/>
      <c r="G35" s="723"/>
      <c r="H35" s="746"/>
      <c r="I35" s="724"/>
      <c r="J35" s="573"/>
      <c r="K35" s="722"/>
      <c r="L35" s="723"/>
      <c r="M35" s="574"/>
    </row>
    <row r="36" spans="1:13" s="572" customFormat="1" thickBot="1">
      <c r="A36" s="735"/>
      <c r="B36" s="736"/>
      <c r="C36" s="736"/>
      <c r="D36" s="736"/>
      <c r="E36" s="736"/>
      <c r="F36" s="736"/>
      <c r="G36" s="717"/>
      <c r="H36" s="737"/>
      <c r="I36" s="725"/>
      <c r="J36" s="575"/>
      <c r="K36" s="716"/>
      <c r="L36" s="717"/>
      <c r="M36" s="576"/>
    </row>
    <row r="37" spans="1:13" s="572" customFormat="1" thickBot="1">
      <c r="A37" s="711" t="s">
        <v>953</v>
      </c>
      <c r="B37" s="712"/>
      <c r="C37" s="712"/>
      <c r="D37" s="712"/>
      <c r="E37" s="712"/>
      <c r="F37" s="712"/>
      <c r="G37" s="712"/>
      <c r="H37" s="712"/>
      <c r="I37" s="712"/>
      <c r="J37" s="712"/>
      <c r="K37" s="712"/>
      <c r="L37" s="713"/>
      <c r="M37" s="577">
        <v>0</v>
      </c>
    </row>
    <row r="38" spans="1:13" s="572" customFormat="1" ht="12">
      <c r="A38" s="578"/>
      <c r="B38" s="579"/>
      <c r="C38" s="579"/>
      <c r="D38" s="579"/>
      <c r="E38" s="579"/>
      <c r="F38" s="579"/>
      <c r="G38" s="579"/>
      <c r="H38" s="579"/>
      <c r="I38" s="579"/>
      <c r="J38" s="579"/>
      <c r="K38" s="579"/>
      <c r="L38" s="579"/>
      <c r="M38" s="580"/>
    </row>
    <row r="39" spans="1:13">
      <c r="A39" s="581" t="s">
        <v>954</v>
      </c>
      <c r="B39" s="582"/>
      <c r="C39" s="582"/>
      <c r="D39" s="582"/>
      <c r="E39" s="582"/>
      <c r="F39" s="582"/>
      <c r="G39" s="582"/>
      <c r="H39" s="582"/>
      <c r="I39" s="582"/>
      <c r="J39" s="582"/>
      <c r="K39" s="582"/>
      <c r="L39" s="582"/>
      <c r="M39" s="583"/>
    </row>
    <row r="40" spans="1:13" s="572" customFormat="1" ht="3.75" customHeight="1" thickBot="1">
      <c r="A40" s="584"/>
      <c r="B40" s="585"/>
      <c r="C40" s="585"/>
      <c r="D40" s="585"/>
      <c r="E40" s="585"/>
      <c r="F40" s="585"/>
      <c r="G40" s="585"/>
      <c r="H40" s="585"/>
      <c r="I40" s="579"/>
      <c r="J40" s="579"/>
      <c r="K40" s="579"/>
      <c r="L40" s="579"/>
      <c r="M40" s="580"/>
    </row>
    <row r="41" spans="1:13" s="572" customFormat="1" ht="12">
      <c r="A41" s="718" t="s">
        <v>944</v>
      </c>
      <c r="B41" s="719"/>
      <c r="C41" s="719"/>
      <c r="D41" s="719"/>
      <c r="E41" s="719"/>
      <c r="F41" s="719"/>
      <c r="G41" s="719"/>
      <c r="H41" s="738"/>
      <c r="I41" s="586" t="s">
        <v>945</v>
      </c>
      <c r="J41" s="570" t="s">
        <v>946</v>
      </c>
      <c r="K41" s="739" t="s">
        <v>955</v>
      </c>
      <c r="L41" s="738"/>
      <c r="M41" s="571" t="s">
        <v>951</v>
      </c>
    </row>
    <row r="42" spans="1:13" s="572" customFormat="1" ht="12">
      <c r="A42" s="705"/>
      <c r="B42" s="706"/>
      <c r="C42" s="706"/>
      <c r="D42" s="706"/>
      <c r="E42" s="706"/>
      <c r="F42" s="706"/>
      <c r="G42" s="706"/>
      <c r="H42" s="724"/>
      <c r="I42" s="587"/>
      <c r="J42" s="573"/>
      <c r="K42" s="722"/>
      <c r="L42" s="723"/>
      <c r="M42" s="574"/>
    </row>
    <row r="43" spans="1:13" s="572" customFormat="1" thickBot="1">
      <c r="A43" s="714"/>
      <c r="B43" s="715"/>
      <c r="C43" s="715"/>
      <c r="D43" s="715"/>
      <c r="E43" s="715"/>
      <c r="F43" s="715"/>
      <c r="G43" s="715"/>
      <c r="H43" s="725"/>
      <c r="I43" s="588"/>
      <c r="J43" s="589"/>
      <c r="K43" s="716"/>
      <c r="L43" s="717"/>
      <c r="M43" s="590"/>
    </row>
    <row r="44" spans="1:13" s="572" customFormat="1" thickBot="1">
      <c r="A44" s="711" t="s">
        <v>953</v>
      </c>
      <c r="B44" s="712"/>
      <c r="C44" s="712"/>
      <c r="D44" s="712"/>
      <c r="E44" s="712"/>
      <c r="F44" s="712"/>
      <c r="G44" s="712"/>
      <c r="H44" s="712"/>
      <c r="I44" s="712"/>
      <c r="J44" s="712"/>
      <c r="K44" s="712"/>
      <c r="L44" s="713"/>
      <c r="M44" s="577">
        <v>0</v>
      </c>
    </row>
    <row r="45" spans="1:13" s="572" customFormat="1" ht="12">
      <c r="A45" s="591"/>
      <c r="B45" s="579"/>
      <c r="C45" s="579"/>
      <c r="D45" s="579"/>
      <c r="E45" s="579"/>
      <c r="F45" s="579"/>
      <c r="G45" s="579"/>
      <c r="H45" s="579"/>
      <c r="I45" s="579"/>
      <c r="J45" s="579"/>
      <c r="K45" s="579"/>
      <c r="L45" s="579"/>
      <c r="M45" s="580"/>
    </row>
    <row r="46" spans="1:13" s="572" customFormat="1">
      <c r="A46" s="581" t="s">
        <v>956</v>
      </c>
      <c r="B46" s="587"/>
      <c r="C46" s="587"/>
      <c r="D46" s="587"/>
      <c r="E46" s="587"/>
      <c r="F46" s="587"/>
      <c r="G46" s="587"/>
      <c r="H46" s="587"/>
      <c r="I46" s="587"/>
      <c r="J46" s="587"/>
      <c r="K46" s="587"/>
      <c r="L46" s="587"/>
      <c r="M46" s="592"/>
    </row>
    <row r="47" spans="1:13" s="572" customFormat="1" ht="3.75" customHeight="1" thickBot="1">
      <c r="A47" s="591"/>
      <c r="B47" s="579"/>
      <c r="C47" s="579"/>
      <c r="D47" s="579"/>
      <c r="E47" s="579"/>
      <c r="F47" s="579"/>
      <c r="G47" s="579"/>
      <c r="H47" s="579"/>
      <c r="I47" s="579"/>
      <c r="J47" s="579"/>
      <c r="K47" s="579"/>
      <c r="L47" s="579"/>
      <c r="M47" s="580"/>
    </row>
    <row r="48" spans="1:13" s="572" customFormat="1" ht="36" customHeight="1">
      <c r="A48" s="726" t="s">
        <v>957</v>
      </c>
      <c r="B48" s="727"/>
      <c r="C48" s="727"/>
      <c r="D48" s="727"/>
      <c r="E48" s="728"/>
      <c r="F48" s="593"/>
      <c r="G48" s="594" t="s">
        <v>945</v>
      </c>
      <c r="H48" s="595" t="s">
        <v>958</v>
      </c>
      <c r="I48" s="596" t="s">
        <v>2233</v>
      </c>
      <c r="J48" s="595" t="s">
        <v>2234</v>
      </c>
      <c r="K48" s="729" t="s">
        <v>961</v>
      </c>
      <c r="L48" s="728"/>
      <c r="M48" s="597" t="s">
        <v>951</v>
      </c>
    </row>
    <row r="49" spans="1:13" s="572" customFormat="1" ht="12">
      <c r="A49" s="598"/>
      <c r="B49" s="599"/>
      <c r="C49" s="599"/>
      <c r="D49" s="599"/>
      <c r="E49" s="599"/>
      <c r="F49" s="599"/>
      <c r="G49" s="600"/>
      <c r="H49" s="573"/>
      <c r="I49" s="587"/>
      <c r="J49" s="573"/>
      <c r="K49" s="722"/>
      <c r="L49" s="723"/>
      <c r="M49" s="574"/>
    </row>
    <row r="50" spans="1:13" s="572" customFormat="1" thickBot="1">
      <c r="A50" s="601"/>
      <c r="B50" s="602"/>
      <c r="C50" s="602"/>
      <c r="D50" s="602"/>
      <c r="E50" s="602"/>
      <c r="F50" s="602"/>
      <c r="G50" s="603"/>
      <c r="H50" s="575"/>
      <c r="I50" s="585"/>
      <c r="J50" s="575"/>
      <c r="K50" s="716"/>
      <c r="L50" s="717"/>
      <c r="M50" s="576"/>
    </row>
    <row r="51" spans="1:13" s="572" customFormat="1" thickBot="1">
      <c r="A51" s="730" t="s">
        <v>953</v>
      </c>
      <c r="B51" s="731"/>
      <c r="C51" s="731"/>
      <c r="D51" s="731"/>
      <c r="E51" s="731"/>
      <c r="F51" s="731"/>
      <c r="G51" s="731"/>
      <c r="H51" s="731"/>
      <c r="I51" s="731"/>
      <c r="J51" s="731"/>
      <c r="K51" s="731"/>
      <c r="L51" s="732"/>
      <c r="M51" s="604">
        <v>0</v>
      </c>
    </row>
    <row r="52" spans="1:13" s="572" customFormat="1" ht="12">
      <c r="A52" s="591"/>
      <c r="B52" s="579"/>
      <c r="C52" s="579"/>
      <c r="D52" s="579"/>
      <c r="E52" s="579"/>
      <c r="F52" s="579"/>
      <c r="G52" s="579"/>
      <c r="H52" s="579"/>
      <c r="I52" s="579"/>
      <c r="J52" s="579"/>
      <c r="K52" s="579"/>
      <c r="L52" s="579"/>
      <c r="M52" s="580"/>
    </row>
    <row r="53" spans="1:13">
      <c r="A53" s="581" t="s">
        <v>962</v>
      </c>
      <c r="B53" s="582"/>
      <c r="C53" s="582"/>
      <c r="D53" s="582"/>
      <c r="E53" s="582"/>
      <c r="F53" s="582"/>
      <c r="G53" s="582"/>
      <c r="H53" s="582"/>
      <c r="I53" s="582"/>
      <c r="J53" s="582"/>
      <c r="K53" s="582"/>
      <c r="L53" s="582"/>
      <c r="M53" s="583"/>
    </row>
    <row r="54" spans="1:13" s="572" customFormat="1" ht="3.75" customHeight="1" thickBot="1">
      <c r="A54" s="591"/>
      <c r="B54" s="579"/>
      <c r="C54" s="579"/>
      <c r="D54" s="579"/>
      <c r="E54" s="579"/>
      <c r="F54" s="579"/>
      <c r="G54" s="579"/>
      <c r="H54" s="579"/>
      <c r="I54" s="579"/>
      <c r="J54" s="579"/>
      <c r="K54" s="579"/>
      <c r="L54" s="579"/>
      <c r="M54" s="580"/>
    </row>
    <row r="55" spans="1:13" s="572" customFormat="1" ht="25.5" customHeight="1">
      <c r="A55" s="726" t="s">
        <v>944</v>
      </c>
      <c r="B55" s="727"/>
      <c r="C55" s="727"/>
      <c r="D55" s="727"/>
      <c r="E55" s="727"/>
      <c r="F55" s="727"/>
      <c r="G55" s="728"/>
      <c r="H55" s="594" t="s">
        <v>964</v>
      </c>
      <c r="I55" s="596" t="s">
        <v>965</v>
      </c>
      <c r="J55" s="595" t="s">
        <v>966</v>
      </c>
      <c r="K55" s="733" t="s">
        <v>950</v>
      </c>
      <c r="L55" s="734"/>
      <c r="M55" s="605" t="s">
        <v>951</v>
      </c>
    </row>
    <row r="56" spans="1:13" s="572" customFormat="1" ht="12">
      <c r="A56" s="705"/>
      <c r="B56" s="706"/>
      <c r="C56" s="706"/>
      <c r="D56" s="706"/>
      <c r="E56" s="706"/>
      <c r="F56" s="706"/>
      <c r="G56" s="706"/>
      <c r="H56" s="573"/>
      <c r="I56" s="587"/>
      <c r="J56" s="573"/>
      <c r="K56" s="722"/>
      <c r="L56" s="723"/>
      <c r="M56" s="574"/>
    </row>
    <row r="57" spans="1:13" s="572" customFormat="1" thickBot="1">
      <c r="A57" s="714"/>
      <c r="B57" s="715"/>
      <c r="C57" s="715"/>
      <c r="D57" s="715"/>
      <c r="E57" s="715"/>
      <c r="F57" s="715"/>
      <c r="G57" s="715"/>
      <c r="H57" s="575"/>
      <c r="I57" s="585"/>
      <c r="J57" s="575"/>
      <c r="K57" s="716"/>
      <c r="L57" s="717"/>
      <c r="M57" s="576"/>
    </row>
    <row r="58" spans="1:13" s="572" customFormat="1" thickBot="1">
      <c r="A58" s="711" t="s">
        <v>953</v>
      </c>
      <c r="B58" s="712"/>
      <c r="C58" s="712"/>
      <c r="D58" s="712"/>
      <c r="E58" s="712"/>
      <c r="F58" s="712"/>
      <c r="G58" s="712"/>
      <c r="H58" s="712"/>
      <c r="I58" s="712"/>
      <c r="J58" s="712"/>
      <c r="K58" s="712"/>
      <c r="L58" s="713"/>
      <c r="M58" s="577">
        <v>0</v>
      </c>
    </row>
    <row r="59" spans="1:13" s="572" customFormat="1" ht="8.25" customHeight="1" thickBot="1">
      <c r="A59" s="591"/>
      <c r="B59" s="579"/>
      <c r="C59" s="579"/>
      <c r="D59" s="579"/>
      <c r="E59" s="579"/>
      <c r="F59" s="579"/>
      <c r="G59" s="579"/>
      <c r="H59" s="579"/>
      <c r="I59" s="579"/>
      <c r="J59" s="579"/>
      <c r="K59" s="579"/>
      <c r="L59" s="579"/>
      <c r="M59" s="580"/>
    </row>
    <row r="60" spans="1:13" s="572" customFormat="1" thickBot="1">
      <c r="A60" s="711" t="s">
        <v>967</v>
      </c>
      <c r="B60" s="712"/>
      <c r="C60" s="712"/>
      <c r="D60" s="712"/>
      <c r="E60" s="712"/>
      <c r="F60" s="712"/>
      <c r="G60" s="712"/>
      <c r="H60" s="712"/>
      <c r="I60" s="712"/>
      <c r="J60" s="712"/>
      <c r="K60" s="712"/>
      <c r="L60" s="713"/>
      <c r="M60" s="577">
        <v>0</v>
      </c>
    </row>
    <row r="61" spans="1:13" s="572" customFormat="1" ht="9" customHeight="1">
      <c r="A61" s="591"/>
      <c r="B61" s="579"/>
      <c r="C61" s="579"/>
      <c r="D61" s="579"/>
      <c r="E61" s="579"/>
      <c r="F61" s="579"/>
      <c r="G61" s="579"/>
      <c r="H61" s="579"/>
      <c r="I61" s="579"/>
      <c r="J61" s="579"/>
      <c r="K61" s="579"/>
      <c r="L61" s="579"/>
      <c r="M61" s="580"/>
    </row>
    <row r="62" spans="1:13">
      <c r="A62" s="581" t="s">
        <v>968</v>
      </c>
      <c r="B62" s="582"/>
      <c r="C62" s="582"/>
      <c r="D62" s="582"/>
      <c r="E62" s="582"/>
      <c r="F62" s="582"/>
      <c r="G62" s="582"/>
      <c r="H62" s="582"/>
      <c r="I62" s="582"/>
      <c r="J62" s="582"/>
      <c r="K62" s="582"/>
      <c r="L62" s="582"/>
      <c r="M62" s="583"/>
    </row>
    <row r="63" spans="1:13" s="572" customFormat="1" ht="3.75" customHeight="1" thickBot="1">
      <c r="A63" s="591"/>
      <c r="B63" s="579"/>
      <c r="C63" s="579"/>
      <c r="D63" s="579"/>
      <c r="E63" s="579"/>
      <c r="F63" s="579"/>
      <c r="G63" s="579"/>
      <c r="H63" s="579"/>
      <c r="I63" s="579"/>
      <c r="J63" s="579"/>
      <c r="K63" s="579"/>
      <c r="L63" s="579"/>
      <c r="M63" s="580"/>
    </row>
    <row r="64" spans="1:13" s="572" customFormat="1" ht="12">
      <c r="A64" s="718" t="s">
        <v>944</v>
      </c>
      <c r="B64" s="719"/>
      <c r="C64" s="719"/>
      <c r="D64" s="719"/>
      <c r="E64" s="719"/>
      <c r="F64" s="719"/>
      <c r="G64" s="719"/>
      <c r="H64" s="606"/>
      <c r="I64" s="607"/>
      <c r="J64" s="608" t="s">
        <v>970</v>
      </c>
      <c r="K64" s="720" t="s">
        <v>971</v>
      </c>
      <c r="L64" s="721"/>
      <c r="M64" s="609"/>
    </row>
    <row r="65" spans="1:13" s="572" customFormat="1" ht="12">
      <c r="A65" s="705" t="s">
        <v>2235</v>
      </c>
      <c r="B65" s="706"/>
      <c r="C65" s="706"/>
      <c r="D65" s="706"/>
      <c r="E65" s="706"/>
      <c r="F65" s="706"/>
      <c r="G65" s="706"/>
      <c r="H65" s="610"/>
      <c r="I65" s="611"/>
      <c r="J65" s="612"/>
      <c r="K65" s="707"/>
      <c r="L65" s="708"/>
      <c r="M65" s="613"/>
    </row>
    <row r="66" spans="1:13" s="572" customFormat="1" ht="12">
      <c r="A66" s="614" t="s">
        <v>973</v>
      </c>
      <c r="B66" s="615"/>
      <c r="C66" s="615"/>
      <c r="D66" s="615"/>
      <c r="E66" s="615"/>
      <c r="F66" s="615"/>
      <c r="G66" s="615"/>
      <c r="H66" s="610"/>
      <c r="I66" s="611"/>
      <c r="J66" s="612"/>
      <c r="K66" s="707"/>
      <c r="L66" s="708"/>
      <c r="M66" s="613"/>
    </row>
    <row r="67" spans="1:13" s="572" customFormat="1" thickBot="1">
      <c r="A67" s="601" t="s">
        <v>974</v>
      </c>
      <c r="B67" s="602"/>
      <c r="C67" s="602"/>
      <c r="D67" s="602"/>
      <c r="E67" s="602"/>
      <c r="F67" s="602"/>
      <c r="G67" s="602"/>
      <c r="H67" s="616"/>
      <c r="I67" s="617"/>
      <c r="J67" s="612"/>
      <c r="K67" s="709"/>
      <c r="L67" s="710"/>
      <c r="M67" s="613"/>
    </row>
    <row r="68" spans="1:13" s="572" customFormat="1" thickBot="1">
      <c r="A68" s="711" t="s">
        <v>953</v>
      </c>
      <c r="B68" s="712"/>
      <c r="C68" s="712"/>
      <c r="D68" s="712"/>
      <c r="E68" s="712"/>
      <c r="F68" s="712"/>
      <c r="G68" s="712"/>
      <c r="H68" s="712"/>
      <c r="I68" s="712"/>
      <c r="J68" s="712"/>
      <c r="K68" s="712"/>
      <c r="L68" s="713"/>
      <c r="M68" s="577">
        <v>0</v>
      </c>
    </row>
    <row r="69" spans="1:13" s="572" customFormat="1" ht="7.5" customHeight="1" thickBot="1">
      <c r="A69" s="591"/>
      <c r="B69" s="579"/>
      <c r="C69" s="579"/>
      <c r="D69" s="579"/>
      <c r="E69" s="579"/>
      <c r="F69" s="579"/>
      <c r="G69" s="579"/>
      <c r="H69" s="579"/>
      <c r="I69" s="579"/>
      <c r="J69" s="579"/>
      <c r="K69" s="579"/>
      <c r="L69" s="579"/>
      <c r="M69" s="580"/>
    </row>
    <row r="70" spans="1:13" s="572" customFormat="1" thickBot="1">
      <c r="A70" s="711" t="s">
        <v>2236</v>
      </c>
      <c r="B70" s="712"/>
      <c r="C70" s="712"/>
      <c r="D70" s="712"/>
      <c r="E70" s="712"/>
      <c r="F70" s="712"/>
      <c r="G70" s="712"/>
      <c r="H70" s="712"/>
      <c r="I70" s="712"/>
      <c r="J70" s="712"/>
      <c r="K70" s="712"/>
      <c r="L70" s="713"/>
      <c r="M70" s="577">
        <f>ROUND(M60+M68,0)</f>
        <v>0</v>
      </c>
    </row>
    <row r="71" spans="1:13">
      <c r="A71" s="522"/>
      <c r="B71" s="523"/>
      <c r="C71" s="523"/>
      <c r="D71" s="523"/>
      <c r="E71" s="523"/>
      <c r="F71" s="523"/>
      <c r="G71" s="523"/>
      <c r="H71" s="523"/>
      <c r="I71" s="523"/>
      <c r="J71" s="523"/>
      <c r="K71" s="523"/>
      <c r="L71" s="523"/>
      <c r="M71" s="524"/>
    </row>
    <row r="72" spans="1:13">
      <c r="A72" s="553"/>
      <c r="B72" s="488"/>
      <c r="C72" s="488"/>
      <c r="D72" s="488"/>
      <c r="E72" s="488"/>
      <c r="F72" s="488"/>
      <c r="G72" s="488"/>
      <c r="H72" s="488"/>
      <c r="I72" s="488"/>
      <c r="J72" s="488"/>
      <c r="K72" s="488"/>
      <c r="L72" s="488"/>
      <c r="M72" s="530"/>
    </row>
    <row r="73" spans="1:13">
      <c r="A73" s="553"/>
      <c r="B73" s="488"/>
      <c r="C73" s="488"/>
      <c r="D73" s="488"/>
      <c r="E73" s="488"/>
      <c r="F73" s="488"/>
      <c r="G73" s="488"/>
      <c r="H73" s="488"/>
      <c r="I73" s="488"/>
      <c r="J73" s="488"/>
      <c r="K73" s="488"/>
      <c r="L73" s="488"/>
      <c r="M73" s="530"/>
    </row>
    <row r="74" spans="1:13">
      <c r="A74" s="553"/>
      <c r="B74" s="488"/>
      <c r="C74" s="488"/>
      <c r="D74" s="488"/>
      <c r="E74" s="488"/>
      <c r="F74" s="488"/>
      <c r="G74" s="488"/>
      <c r="H74" s="488"/>
      <c r="I74" s="488"/>
      <c r="J74" s="488"/>
      <c r="K74" s="488"/>
      <c r="L74" s="488"/>
      <c r="M74" s="530"/>
    </row>
    <row r="75" spans="1:13" s="572" customFormat="1" ht="12">
      <c r="A75" s="618"/>
      <c r="B75" s="619"/>
      <c r="C75" s="619"/>
      <c r="D75" s="620" t="s">
        <v>976</v>
      </c>
      <c r="E75" s="620"/>
      <c r="F75" s="620"/>
      <c r="G75" s="620"/>
      <c r="H75" s="620"/>
      <c r="I75" s="620"/>
      <c r="J75" s="619"/>
      <c r="K75" s="619"/>
      <c r="L75" s="619"/>
      <c r="M75" s="621"/>
    </row>
    <row r="76" spans="1:13" s="572" customFormat="1" ht="12">
      <c r="A76" s="618"/>
      <c r="B76" s="619"/>
      <c r="C76" s="619"/>
      <c r="D76" s="619" t="s">
        <v>977</v>
      </c>
      <c r="E76" s="619"/>
      <c r="F76" s="619"/>
      <c r="G76" s="619"/>
      <c r="H76" s="619"/>
      <c r="I76" s="619"/>
      <c r="J76" s="619"/>
      <c r="K76" s="619"/>
      <c r="L76" s="619"/>
      <c r="M76" s="621"/>
    </row>
    <row r="77" spans="1:13">
      <c r="A77" s="553"/>
      <c r="B77" s="488"/>
      <c r="C77" s="488"/>
      <c r="D77" s="488" t="s">
        <v>978</v>
      </c>
      <c r="E77" s="488"/>
      <c r="F77" s="488"/>
      <c r="G77" s="488"/>
      <c r="H77" s="488"/>
      <c r="I77" s="488"/>
      <c r="J77" s="488"/>
      <c r="K77" s="488"/>
      <c r="L77" s="488"/>
      <c r="M77" s="530"/>
    </row>
    <row r="78" spans="1:13">
      <c r="A78" s="553"/>
      <c r="B78" s="488"/>
      <c r="C78" s="488"/>
      <c r="D78" s="488" t="s">
        <v>979</v>
      </c>
      <c r="E78" s="488"/>
      <c r="F78" s="488"/>
      <c r="G78" s="488"/>
      <c r="H78" s="488"/>
      <c r="I78" s="488"/>
      <c r="J78" s="488"/>
      <c r="K78" s="488"/>
      <c r="L78" s="488"/>
      <c r="M78" s="530"/>
    </row>
    <row r="79" spans="1:13" ht="13.5" thickBot="1">
      <c r="A79" s="553"/>
      <c r="B79" s="488"/>
      <c r="C79" s="488"/>
      <c r="D79" s="488"/>
      <c r="E79" s="488" t="s">
        <v>980</v>
      </c>
      <c r="F79" s="488"/>
      <c r="G79" s="488"/>
      <c r="H79" s="488"/>
      <c r="I79" s="488"/>
      <c r="J79" s="488"/>
      <c r="K79" s="488"/>
      <c r="L79" s="488"/>
      <c r="M79" s="530"/>
    </row>
    <row r="80" spans="1:13">
      <c r="A80" s="622" t="s">
        <v>2216</v>
      </c>
      <c r="B80" s="623"/>
      <c r="C80" s="623"/>
      <c r="D80" s="623"/>
      <c r="E80" s="623"/>
      <c r="F80" s="623"/>
      <c r="G80" s="623"/>
      <c r="H80" s="623"/>
      <c r="I80" s="623"/>
      <c r="J80" s="623"/>
      <c r="K80" s="623"/>
      <c r="L80" s="623"/>
      <c r="M80" s="624"/>
    </row>
    <row r="81" spans="1:13">
      <c r="A81" s="625"/>
      <c r="B81" s="626"/>
      <c r="C81" s="626"/>
      <c r="D81" s="626"/>
      <c r="E81" s="626"/>
      <c r="F81" s="626"/>
      <c r="G81" s="626"/>
      <c r="H81" s="626"/>
      <c r="I81" s="626"/>
      <c r="J81" s="626"/>
      <c r="K81" s="626"/>
      <c r="L81" s="626"/>
      <c r="M81" s="627"/>
    </row>
    <row r="82" spans="1:13">
      <c r="A82" s="625"/>
      <c r="B82" s="626"/>
      <c r="C82" s="626"/>
      <c r="D82" s="626"/>
      <c r="E82" s="626"/>
      <c r="F82" s="626"/>
      <c r="G82" s="626"/>
      <c r="H82" s="626"/>
      <c r="I82" s="626"/>
      <c r="J82" s="626"/>
      <c r="K82" s="626"/>
      <c r="L82" s="626"/>
      <c r="M82" s="627"/>
    </row>
    <row r="83" spans="1:13">
      <c r="A83" s="625"/>
      <c r="B83" s="626"/>
      <c r="C83" s="626"/>
      <c r="D83" s="626"/>
      <c r="E83" s="626"/>
      <c r="F83" s="626"/>
      <c r="G83" s="626"/>
      <c r="H83" s="626"/>
      <c r="I83" s="626"/>
      <c r="J83" s="626"/>
      <c r="K83" s="626"/>
      <c r="L83" s="626"/>
      <c r="M83" s="627"/>
    </row>
    <row r="84" spans="1:13" ht="13.5" thickBot="1">
      <c r="A84" s="628"/>
      <c r="B84" s="629"/>
      <c r="C84" s="629"/>
      <c r="D84" s="629"/>
      <c r="E84" s="629"/>
      <c r="F84" s="629"/>
      <c r="G84" s="629"/>
      <c r="H84" s="629"/>
      <c r="I84" s="629"/>
      <c r="J84" s="629"/>
      <c r="K84" s="629"/>
      <c r="L84" s="629"/>
      <c r="M84" s="630"/>
    </row>
    <row r="85" spans="1:13">
      <c r="A85" s="631"/>
      <c r="B85" s="632"/>
      <c r="C85" s="632"/>
      <c r="D85" s="632"/>
      <c r="E85" s="632"/>
      <c r="F85" s="632"/>
      <c r="G85" s="632"/>
      <c r="H85" s="632"/>
      <c r="I85" s="632"/>
      <c r="J85" s="632"/>
      <c r="K85" s="632"/>
      <c r="L85" s="632"/>
      <c r="M85" s="633"/>
    </row>
    <row r="86" spans="1:13">
      <c r="A86" s="512" t="s">
        <v>2217</v>
      </c>
      <c r="B86" s="514"/>
      <c r="C86" s="514"/>
      <c r="D86" s="514"/>
      <c r="E86" s="514"/>
      <c r="F86" s="514"/>
      <c r="G86" s="514"/>
      <c r="H86" s="514"/>
      <c r="I86" s="514"/>
      <c r="J86" s="514"/>
      <c r="K86" s="514"/>
      <c r="L86" s="514"/>
      <c r="M86" s="518"/>
    </row>
    <row r="87" spans="1:13" ht="17.25" customHeight="1">
      <c r="A87" s="695" t="s">
        <v>2218</v>
      </c>
      <c r="B87" s="696"/>
      <c r="C87" s="696"/>
      <c r="D87" s="696"/>
      <c r="E87" s="696"/>
      <c r="F87" s="696"/>
      <c r="G87" s="696"/>
      <c r="H87" s="696"/>
      <c r="I87" s="696"/>
      <c r="J87" s="696"/>
      <c r="K87" s="696"/>
      <c r="L87" s="696"/>
      <c r="M87" s="697"/>
    </row>
    <row r="88" spans="1:13" ht="17.25" customHeight="1">
      <c r="A88" s="695"/>
      <c r="B88" s="696"/>
      <c r="C88" s="696"/>
      <c r="D88" s="696"/>
      <c r="E88" s="696"/>
      <c r="F88" s="696"/>
      <c r="G88" s="696"/>
      <c r="H88" s="696"/>
      <c r="I88" s="696"/>
      <c r="J88" s="696"/>
      <c r="K88" s="696"/>
      <c r="L88" s="696"/>
      <c r="M88" s="697"/>
    </row>
    <row r="89" spans="1:13" ht="18.75" customHeight="1">
      <c r="A89" s="698" t="s">
        <v>2219</v>
      </c>
      <c r="B89" s="699"/>
      <c r="C89" s="699"/>
      <c r="D89" s="699"/>
      <c r="E89" s="699"/>
      <c r="F89" s="699"/>
      <c r="G89" s="699"/>
      <c r="H89" s="699"/>
      <c r="I89" s="699"/>
      <c r="J89" s="699"/>
      <c r="K89" s="699"/>
      <c r="L89" s="699"/>
      <c r="M89" s="700"/>
    </row>
    <row r="90" spans="1:13" ht="21.75" customHeight="1">
      <c r="A90" s="698"/>
      <c r="B90" s="699"/>
      <c r="C90" s="699"/>
      <c r="D90" s="699"/>
      <c r="E90" s="699"/>
      <c r="F90" s="699"/>
      <c r="G90" s="699"/>
      <c r="H90" s="699"/>
      <c r="I90" s="699"/>
      <c r="J90" s="699"/>
      <c r="K90" s="699"/>
      <c r="L90" s="699"/>
      <c r="M90" s="700"/>
    </row>
    <row r="91" spans="1:13">
      <c r="A91" s="634"/>
      <c r="B91" s="635"/>
      <c r="C91" s="635"/>
      <c r="D91" s="635"/>
      <c r="E91" s="635"/>
      <c r="F91" s="635"/>
      <c r="G91" s="635"/>
      <c r="H91" s="635"/>
      <c r="I91" s="635"/>
      <c r="J91" s="635"/>
      <c r="K91" s="635"/>
      <c r="L91" s="635"/>
      <c r="M91" s="636"/>
    </row>
    <row r="92" spans="1:13">
      <c r="A92" s="634"/>
      <c r="B92" s="635"/>
      <c r="C92" s="635"/>
      <c r="D92" s="635"/>
      <c r="E92" s="635"/>
      <c r="F92" s="635"/>
      <c r="G92" s="635"/>
      <c r="H92" s="635"/>
      <c r="I92" s="635"/>
      <c r="J92" s="635"/>
      <c r="K92" s="635"/>
      <c r="L92" s="635"/>
      <c r="M92" s="636"/>
    </row>
    <row r="93" spans="1:13">
      <c r="A93" s="634"/>
      <c r="B93" s="635"/>
      <c r="C93" s="635"/>
      <c r="D93" s="635"/>
      <c r="E93" s="635"/>
      <c r="F93" s="635"/>
      <c r="G93" s="635"/>
      <c r="H93" s="635"/>
      <c r="I93" s="635"/>
      <c r="J93" s="635"/>
      <c r="K93" s="635"/>
      <c r="L93" s="635"/>
      <c r="M93" s="636"/>
    </row>
    <row r="94" spans="1:13">
      <c r="A94" s="512"/>
      <c r="B94" s="514"/>
      <c r="C94" s="514"/>
      <c r="D94" s="514"/>
      <c r="E94" s="514"/>
      <c r="F94" s="514"/>
      <c r="G94" s="514"/>
      <c r="H94" s="514"/>
      <c r="I94" s="514"/>
      <c r="J94" s="514"/>
      <c r="K94" s="514"/>
      <c r="L94" s="514"/>
      <c r="M94" s="518"/>
    </row>
    <row r="95" spans="1:13" s="572" customFormat="1" ht="12">
      <c r="A95" s="618"/>
      <c r="B95" s="619"/>
      <c r="C95" s="619"/>
      <c r="D95" s="619" t="s">
        <v>976</v>
      </c>
      <c r="E95" s="620"/>
      <c r="F95" s="619"/>
      <c r="G95" s="619"/>
      <c r="H95" s="619"/>
      <c r="I95" s="619"/>
      <c r="J95" s="619"/>
      <c r="K95" s="619"/>
      <c r="L95" s="619"/>
      <c r="M95" s="621"/>
    </row>
    <row r="96" spans="1:13" s="572" customFormat="1" ht="12">
      <c r="A96" s="618"/>
      <c r="B96" s="619"/>
      <c r="C96" s="619"/>
      <c r="D96" s="637" t="s">
        <v>977</v>
      </c>
      <c r="E96" s="619"/>
      <c r="F96" s="619"/>
      <c r="G96" s="637"/>
      <c r="H96" s="637"/>
      <c r="I96" s="637"/>
      <c r="J96" s="619"/>
      <c r="K96" s="619"/>
      <c r="L96" s="619"/>
      <c r="M96" s="621"/>
    </row>
    <row r="97" spans="1:13">
      <c r="A97" s="553"/>
      <c r="B97" s="488"/>
      <c r="C97" s="488"/>
      <c r="D97" s="638" t="s">
        <v>981</v>
      </c>
      <c r="E97" s="488"/>
      <c r="F97" s="488"/>
      <c r="G97" s="638"/>
      <c r="H97" s="638"/>
      <c r="I97" s="638"/>
      <c r="J97" s="488"/>
      <c r="K97" s="488"/>
      <c r="L97" s="488"/>
      <c r="M97" s="530"/>
    </row>
    <row r="98" spans="1:13">
      <c r="A98" s="639"/>
      <c r="B98" s="514"/>
      <c r="C98" s="514"/>
      <c r="D98" s="488" t="s">
        <v>979</v>
      </c>
      <c r="E98" s="488"/>
      <c r="F98" s="488"/>
      <c r="G98" s="488"/>
      <c r="H98" s="488"/>
      <c r="I98" s="488"/>
      <c r="J98" s="514"/>
      <c r="K98" s="514"/>
      <c r="L98" s="514"/>
      <c r="M98" s="518"/>
    </row>
    <row r="99" spans="1:13" ht="13.5" customHeight="1">
      <c r="A99" s="639"/>
      <c r="B99" s="514"/>
      <c r="C99" s="514"/>
      <c r="D99" s="514"/>
      <c r="E99" s="488"/>
      <c r="F99" s="488"/>
      <c r="G99" s="488"/>
      <c r="H99" s="488"/>
      <c r="I99" s="488"/>
      <c r="J99" s="514"/>
      <c r="K99" s="514"/>
      <c r="L99" s="514"/>
      <c r="M99" s="518"/>
    </row>
    <row r="100" spans="1:13">
      <c r="A100" s="640" t="s">
        <v>2220</v>
      </c>
      <c r="B100" s="641"/>
      <c r="C100" s="641"/>
      <c r="D100" s="488"/>
      <c r="E100" s="488"/>
      <c r="F100" s="488"/>
      <c r="G100" s="488"/>
      <c r="H100" s="488"/>
      <c r="I100" s="701"/>
      <c r="J100" s="701"/>
      <c r="K100" s="701"/>
      <c r="L100" s="701"/>
      <c r="M100" s="702"/>
    </row>
    <row r="101" spans="1:13" ht="13.5" thickBot="1">
      <c r="A101" s="642" t="s">
        <v>2221</v>
      </c>
      <c r="B101" s="643"/>
      <c r="C101" s="643"/>
      <c r="D101" s="644"/>
      <c r="E101" s="644"/>
      <c r="F101" s="644"/>
      <c r="G101" s="644"/>
      <c r="H101" s="644"/>
      <c r="I101" s="703"/>
      <c r="J101" s="703"/>
      <c r="K101" s="703"/>
      <c r="L101" s="703"/>
      <c r="M101" s="704"/>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1"/>
      <c r="C1" s="886"/>
      <c r="D1" s="887"/>
      <c r="E1" s="887"/>
      <c r="F1" s="887"/>
      <c r="G1" s="887"/>
      <c r="H1" s="887"/>
      <c r="I1" s="887"/>
      <c r="J1" s="888"/>
      <c r="K1" s="889" t="s">
        <v>933</v>
      </c>
      <c r="L1" s="891" t="s">
        <v>2198</v>
      </c>
      <c r="M1" s="892"/>
      <c r="N1" s="893"/>
    </row>
    <row r="2" spans="2:14">
      <c r="B2" s="872"/>
      <c r="C2" s="883" t="s">
        <v>934</v>
      </c>
      <c r="D2" s="884"/>
      <c r="E2" s="884"/>
      <c r="F2" s="884"/>
      <c r="G2" s="884"/>
      <c r="H2" s="884"/>
      <c r="I2" s="884"/>
      <c r="J2" s="885"/>
      <c r="K2" s="890"/>
      <c r="L2" s="894"/>
      <c r="M2" s="895"/>
      <c r="N2" s="896"/>
    </row>
    <row r="3" spans="2:14">
      <c r="B3" s="872"/>
      <c r="C3" s="883" t="s">
        <v>2199</v>
      </c>
      <c r="D3" s="884"/>
      <c r="E3" s="884"/>
      <c r="F3" s="884"/>
      <c r="G3" s="884"/>
      <c r="H3" s="884"/>
      <c r="I3" s="884"/>
      <c r="J3" s="885"/>
      <c r="K3" s="874" t="s">
        <v>935</v>
      </c>
      <c r="L3" s="899">
        <v>1</v>
      </c>
      <c r="M3" s="900"/>
      <c r="N3" s="901"/>
    </row>
    <row r="4" spans="2:14">
      <c r="B4" s="872"/>
      <c r="C4" s="883" t="s">
        <v>2200</v>
      </c>
      <c r="D4" s="884"/>
      <c r="E4" s="884"/>
      <c r="F4" s="884"/>
      <c r="G4" s="884"/>
      <c r="H4" s="884"/>
      <c r="I4" s="884"/>
      <c r="J4" s="885"/>
      <c r="K4" s="897"/>
      <c r="L4" s="902"/>
      <c r="M4" s="903"/>
      <c r="N4" s="904"/>
    </row>
    <row r="5" spans="2:14">
      <c r="B5" s="872"/>
      <c r="C5" s="883" t="s">
        <v>2201</v>
      </c>
      <c r="D5" s="884"/>
      <c r="E5" s="884"/>
      <c r="F5" s="884"/>
      <c r="G5" s="884"/>
      <c r="H5" s="884"/>
      <c r="I5" s="884"/>
      <c r="J5" s="885"/>
      <c r="K5" s="874" t="s">
        <v>936</v>
      </c>
      <c r="L5" s="876"/>
      <c r="M5" s="876" t="s">
        <v>937</v>
      </c>
      <c r="N5" s="878"/>
    </row>
    <row r="6" spans="2:14" ht="15.75" thickBot="1">
      <c r="B6" s="873"/>
      <c r="C6" s="880"/>
      <c r="D6" s="881"/>
      <c r="E6" s="881"/>
      <c r="F6" s="881"/>
      <c r="G6" s="881"/>
      <c r="H6" s="881"/>
      <c r="I6" s="881"/>
      <c r="J6" s="882"/>
      <c r="K6" s="875"/>
      <c r="L6" s="877"/>
      <c r="M6" s="877"/>
      <c r="N6" s="879"/>
    </row>
    <row r="7" spans="2:14" ht="15.75" thickBot="1">
      <c r="B7" s="344"/>
      <c r="C7" s="345"/>
      <c r="D7" s="345"/>
      <c r="E7" s="345"/>
      <c r="F7" s="345"/>
      <c r="G7" s="345"/>
      <c r="H7" s="345"/>
      <c r="I7" s="345"/>
      <c r="J7" s="345"/>
      <c r="K7" s="345"/>
      <c r="L7" s="346"/>
      <c r="M7" s="346"/>
      <c r="N7" s="347"/>
    </row>
    <row r="8" spans="2:14" ht="17.25" customHeight="1">
      <c r="B8" s="348"/>
      <c r="C8" s="77"/>
      <c r="D8" s="77"/>
      <c r="E8" s="77"/>
      <c r="F8" s="77"/>
      <c r="G8" s="77"/>
      <c r="H8" s="78"/>
      <c r="I8" s="77"/>
      <c r="J8" s="77"/>
      <c r="K8" s="349" t="s">
        <v>938</v>
      </c>
      <c r="L8" s="350"/>
      <c r="M8" s="350"/>
      <c r="N8" s="351"/>
    </row>
    <row r="9" spans="2:14">
      <c r="B9" s="352"/>
      <c r="C9" s="79"/>
      <c r="D9" s="79"/>
      <c r="E9" s="79"/>
      <c r="F9" s="79"/>
      <c r="G9" s="79"/>
      <c r="H9" s="353"/>
      <c r="I9" s="79"/>
      <c r="J9" s="79"/>
      <c r="K9" s="354"/>
      <c r="L9" s="355" t="s">
        <v>2202</v>
      </c>
      <c r="M9" s="355" t="s">
        <v>2203</v>
      </c>
      <c r="N9" s="356" t="s">
        <v>2204</v>
      </c>
    </row>
    <row r="10" spans="2:14" ht="35.25">
      <c r="B10" s="905" t="s">
        <v>2205</v>
      </c>
      <c r="C10" s="906"/>
      <c r="D10" s="906"/>
      <c r="E10" s="906"/>
      <c r="F10" s="357" t="s">
        <v>2206</v>
      </c>
      <c r="G10" s="79"/>
      <c r="H10" s="358"/>
      <c r="I10" s="907" t="s">
        <v>2207</v>
      </c>
      <c r="J10" s="907"/>
      <c r="K10" s="359" t="s">
        <v>2206</v>
      </c>
      <c r="L10" s="355"/>
      <c r="M10" s="355"/>
      <c r="N10" s="356"/>
    </row>
    <row r="11" spans="2:14">
      <c r="B11" s="360" t="s">
        <v>939</v>
      </c>
      <c r="C11" s="361"/>
      <c r="D11" s="898"/>
      <c r="E11" s="898"/>
      <c r="F11" s="362"/>
      <c r="G11" s="363"/>
      <c r="H11" s="361"/>
      <c r="I11" s="358"/>
      <c r="J11" s="364" t="s">
        <v>940</v>
      </c>
      <c r="K11" s="365"/>
      <c r="L11" s="362"/>
      <c r="M11" s="362"/>
      <c r="N11" s="366"/>
    </row>
    <row r="12" spans="2:14" ht="15.75" thickBot="1">
      <c r="B12" s="367"/>
      <c r="C12" s="368"/>
      <c r="D12" s="369"/>
      <c r="E12" s="369"/>
      <c r="F12" s="369"/>
      <c r="G12" s="369"/>
      <c r="H12" s="368"/>
      <c r="I12" s="369"/>
      <c r="J12" s="368"/>
      <c r="K12" s="369"/>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25"/>
      <c r="E25" s="325"/>
      <c r="F25" s="908" t="s">
        <v>2222</v>
      </c>
      <c r="G25" s="909"/>
      <c r="H25" s="909"/>
      <c r="I25" s="325" t="s">
        <v>2203</v>
      </c>
      <c r="J25" s="325" t="s">
        <v>2204</v>
      </c>
      <c r="K25" s="263"/>
      <c r="L25" s="325"/>
      <c r="M25" s="325"/>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176" t="s">
        <v>983</v>
      </c>
      <c r="C31" s="81" t="s">
        <v>1220</v>
      </c>
      <c r="D31" s="82"/>
      <c r="E31" s="82"/>
      <c r="F31" s="82"/>
      <c r="G31" s="82"/>
      <c r="H31" s="82"/>
      <c r="I31" s="82"/>
      <c r="J31" s="83"/>
      <c r="K31" s="307"/>
      <c r="L31" s="305" t="s">
        <v>984</v>
      </c>
      <c r="M31" s="202"/>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129</v>
      </c>
      <c r="B36" s="840" t="str">
        <f>VLOOKUP(A36,EQUIPOS!A6:D154,3,FALSE)</f>
        <v xml:space="preserve">Buldozer, Potencia al volante de 140 HP, motor de 2200 RPM, longitud de hoja 4,80m. </v>
      </c>
      <c r="C36" s="841"/>
      <c r="D36" s="841"/>
      <c r="E36" s="841"/>
      <c r="F36" s="841"/>
      <c r="G36" s="841"/>
      <c r="H36" s="842"/>
      <c r="I36" s="266"/>
      <c r="J36" s="267"/>
      <c r="K36" s="268">
        <f>VLOOKUP(A36,EQUIPOS!A6:D161,4,FALSE)</f>
        <v>132237.62491678639</v>
      </c>
      <c r="L36" s="269"/>
      <c r="M36" s="270">
        <v>0.15</v>
      </c>
      <c r="N36" s="271">
        <f>K36/M36</f>
        <v>881584.16611190932</v>
      </c>
    </row>
    <row r="37" spans="1:14">
      <c r="A37" t="s">
        <v>150</v>
      </c>
      <c r="B37" s="840" t="str">
        <f>VLOOKUP(A37,EQUIPOS!A7:D154,3,FALSE)</f>
        <v>Cargador : Potencia en el volante 125 hp, Clasificación de RPM del motor 2300.</v>
      </c>
      <c r="C37" s="841"/>
      <c r="D37" s="841"/>
      <c r="E37" s="841"/>
      <c r="F37" s="841"/>
      <c r="G37" s="841"/>
      <c r="H37" s="842"/>
      <c r="I37" s="266"/>
      <c r="J37" s="267"/>
      <c r="K37" s="268">
        <f>VLOOKUP(A37,EQUIPOS!A7:D162,4,FALSE)</f>
        <v>122065.49992318742</v>
      </c>
      <c r="L37" s="269"/>
      <c r="M37" s="270">
        <v>0.15</v>
      </c>
      <c r="N37" s="271">
        <f>K37/M37</f>
        <v>813769.99948791624</v>
      </c>
    </row>
    <row r="38" spans="1:14">
      <c r="A38" t="s">
        <v>273</v>
      </c>
      <c r="B38" s="840" t="str">
        <f>VLOOKUP(A38,EQUIPOS!A8:D154,3,FALSE)</f>
        <v>Motosierra, 93.6 cm3 - 7.1 HP, 45-90 cm - 7.9 kg</v>
      </c>
      <c r="C38" s="841"/>
      <c r="D38" s="841"/>
      <c r="E38" s="841"/>
      <c r="F38" s="841"/>
      <c r="G38" s="841"/>
      <c r="H38" s="842"/>
      <c r="I38" s="266"/>
      <c r="J38" s="267"/>
      <c r="K38" s="268">
        <f>VLOOKUP(A38,EQUIPOS!A8:D163,4,FALSE)</f>
        <v>6357.5781209993447</v>
      </c>
      <c r="L38" s="269"/>
      <c r="M38" s="270">
        <v>0.15</v>
      </c>
      <c r="N38" s="272">
        <f>K38/M38</f>
        <v>42383.85413999563</v>
      </c>
    </row>
    <row r="39" spans="1:14">
      <c r="B39" s="840"/>
      <c r="C39" s="841"/>
      <c r="D39" s="841"/>
      <c r="E39" s="841"/>
      <c r="F39" s="841"/>
      <c r="G39" s="841"/>
      <c r="H39" s="842"/>
      <c r="I39" s="843"/>
      <c r="J39" s="824"/>
      <c r="K39" s="273"/>
      <c r="L39" s="844"/>
      <c r="M39" s="845"/>
      <c r="N39" s="274"/>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0.05</v>
      </c>
      <c r="M42" s="852"/>
      <c r="N42" s="105">
        <f>N76*L42</f>
        <v>9021.8333333333339</v>
      </c>
    </row>
    <row r="43" spans="1:14" ht="15.75" thickBot="1">
      <c r="B43" s="827" t="s">
        <v>953</v>
      </c>
      <c r="C43" s="828"/>
      <c r="D43" s="828"/>
      <c r="E43" s="828"/>
      <c r="F43" s="828"/>
      <c r="G43" s="828"/>
      <c r="H43" s="828"/>
      <c r="I43" s="828"/>
      <c r="J43" s="828"/>
      <c r="K43" s="828"/>
      <c r="L43" s="828"/>
      <c r="M43" s="829"/>
      <c r="N43" s="99">
        <f>SUM(N36:N42)</f>
        <v>1746759.8530731543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801" t="s">
        <v>957</v>
      </c>
      <c r="C58" s="802"/>
      <c r="D58" s="802"/>
      <c r="E58" s="802"/>
      <c r="F58" s="802"/>
      <c r="G58" s="803"/>
      <c r="H58" s="73" t="s">
        <v>945</v>
      </c>
      <c r="I58" s="74" t="s">
        <v>958</v>
      </c>
      <c r="J58" s="75" t="s">
        <v>959</v>
      </c>
      <c r="K58" s="73" t="s">
        <v>960</v>
      </c>
      <c r="L58" s="830" t="s">
        <v>961</v>
      </c>
      <c r="M58" s="803"/>
      <c r="N58" s="76" t="s">
        <v>951</v>
      </c>
    </row>
    <row r="59" spans="1:14">
      <c r="A59" t="s">
        <v>1221</v>
      </c>
      <c r="B59" s="46" t="str">
        <f>VLOOKUP(A59,TRANSPORTE!A5:D94,3,FALSE)</f>
        <v>Transporte de material desmontado</v>
      </c>
      <c r="C59" s="316"/>
      <c r="D59" s="316"/>
      <c r="E59" s="316"/>
      <c r="F59" s="316"/>
      <c r="G59" s="316"/>
      <c r="H59" s="310" t="str">
        <f>VLOOKUP(A59,TRANSPORTE!A6:D120,2,FALSE)</f>
        <v>tkm</v>
      </c>
      <c r="I59" s="278">
        <v>35</v>
      </c>
      <c r="J59" s="285">
        <v>1</v>
      </c>
      <c r="K59" s="278">
        <f>I59*J59</f>
        <v>35</v>
      </c>
      <c r="L59" s="831">
        <v>983.54</v>
      </c>
      <c r="M59" s="832"/>
      <c r="N59" s="286">
        <f>K59*L59</f>
        <v>34423.9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48"/>
      <c r="J64" s="48"/>
      <c r="K64" s="48"/>
      <c r="L64" s="816"/>
      <c r="M64" s="817"/>
      <c r="N64" s="295"/>
    </row>
    <row r="65" spans="1:15" ht="15.75" thickBot="1">
      <c r="B65" s="833" t="s">
        <v>953</v>
      </c>
      <c r="C65" s="834"/>
      <c r="D65" s="834"/>
      <c r="E65" s="834"/>
      <c r="F65" s="834"/>
      <c r="G65" s="834"/>
      <c r="H65" s="834"/>
      <c r="I65" s="834"/>
      <c r="J65" s="834"/>
      <c r="K65" s="834"/>
      <c r="L65" s="834"/>
      <c r="M65" s="835"/>
      <c r="N65" s="300">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1.2</v>
      </c>
      <c r="N70" s="295">
        <f>K70/M70</f>
        <v>180436.66666666669</v>
      </c>
      <c r="O70" s="106"/>
    </row>
    <row r="71" spans="1:15">
      <c r="B71" s="49"/>
      <c r="C71" s="47"/>
      <c r="D71" s="47"/>
      <c r="E71" s="47"/>
      <c r="F71" s="47"/>
      <c r="G71" s="47"/>
      <c r="H71" s="47"/>
      <c r="I71" s="278"/>
      <c r="J71" s="296"/>
      <c r="K71" s="297"/>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48"/>
      <c r="J75" s="48"/>
      <c r="K75" s="48"/>
      <c r="L75" s="816"/>
      <c r="M75" s="817"/>
      <c r="N75" s="295"/>
    </row>
    <row r="76" spans="1:15" ht="15.75" thickBot="1">
      <c r="B76" s="827" t="s">
        <v>953</v>
      </c>
      <c r="C76" s="828"/>
      <c r="D76" s="828"/>
      <c r="E76" s="828"/>
      <c r="F76" s="828"/>
      <c r="G76" s="828"/>
      <c r="H76" s="828"/>
      <c r="I76" s="834"/>
      <c r="J76" s="834"/>
      <c r="K76" s="834"/>
      <c r="L76" s="834"/>
      <c r="M76" s="835"/>
      <c r="N76" s="300">
        <f>N70+N71+N72+N73+N74</f>
        <v>180436.66666666669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1961620.419739821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392324.08394796425</v>
      </c>
      <c r="M83" s="862"/>
      <c r="N83" s="51"/>
    </row>
    <row r="84" spans="1:14">
      <c r="B84" s="89" t="s">
        <v>973</v>
      </c>
      <c r="C84" s="90"/>
      <c r="D84" s="90"/>
      <c r="E84" s="90"/>
      <c r="F84" s="90"/>
      <c r="G84" s="90"/>
      <c r="H84" s="90"/>
      <c r="I84" s="87"/>
      <c r="J84" s="88"/>
      <c r="K84" s="303">
        <v>0.05</v>
      </c>
      <c r="L84" s="861">
        <f>N78*K84</f>
        <v>98081.020986991061</v>
      </c>
      <c r="M84" s="862"/>
      <c r="N84" s="51"/>
    </row>
    <row r="85" spans="1:14" ht="15.75" thickBot="1">
      <c r="B85" s="91" t="s">
        <v>974</v>
      </c>
      <c r="C85" s="92"/>
      <c r="D85" s="92"/>
      <c r="E85" s="92"/>
      <c r="F85" s="92"/>
      <c r="G85" s="92"/>
      <c r="H85" s="92"/>
      <c r="I85" s="93"/>
      <c r="J85" s="94"/>
      <c r="K85" s="304">
        <v>0.05</v>
      </c>
      <c r="L85" s="863">
        <f>N78*K85</f>
        <v>98081.020986991061</v>
      </c>
      <c r="M85" s="864"/>
      <c r="N85" s="51"/>
    </row>
    <row r="86" spans="1:14" ht="15.75" thickBot="1">
      <c r="B86" s="827" t="s">
        <v>953</v>
      </c>
      <c r="C86" s="828"/>
      <c r="D86" s="828"/>
      <c r="E86" s="828"/>
      <c r="F86" s="828"/>
      <c r="G86" s="828"/>
      <c r="H86" s="828"/>
      <c r="I86" s="828"/>
      <c r="J86" s="828"/>
      <c r="K86" s="828"/>
      <c r="L86" s="828"/>
      <c r="M86" s="829"/>
      <c r="N86" s="52">
        <f>L83+L84+L85</f>
        <v>588486.12592194637</v>
      </c>
    </row>
    <row r="87" spans="1:14" ht="15.75" thickBot="1">
      <c r="B87" s="33"/>
      <c r="C87" s="34"/>
      <c r="D87" s="34"/>
      <c r="E87" s="34"/>
      <c r="F87" s="34"/>
      <c r="G87" s="34"/>
      <c r="H87" s="34"/>
      <c r="I87" s="34"/>
      <c r="J87" s="34"/>
      <c r="K87" s="34"/>
      <c r="L87" s="34"/>
      <c r="M87" s="34"/>
      <c r="N87" s="35"/>
    </row>
    <row r="88" spans="1:14" ht="15.75" thickBot="1">
      <c r="A88" t="s">
        <v>2015</v>
      </c>
      <c r="B88" s="827" t="s">
        <v>975</v>
      </c>
      <c r="C88" s="828"/>
      <c r="D88" s="828"/>
      <c r="E88" s="828"/>
      <c r="F88" s="828"/>
      <c r="G88" s="828"/>
      <c r="H88" s="828"/>
      <c r="I88" s="828"/>
      <c r="J88" s="828"/>
      <c r="K88" s="828"/>
      <c r="L88" s="828"/>
      <c r="M88" s="829"/>
      <c r="N88" s="187">
        <f>N78+N86</f>
        <v>2550106.5456617675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24"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1"/>
      <c r="C1" s="886"/>
      <c r="D1" s="887"/>
      <c r="E1" s="887"/>
      <c r="F1" s="887"/>
      <c r="G1" s="887"/>
      <c r="H1" s="887"/>
      <c r="I1" s="887"/>
      <c r="J1" s="888"/>
      <c r="K1" s="889" t="s">
        <v>933</v>
      </c>
      <c r="L1" s="891" t="s">
        <v>2198</v>
      </c>
      <c r="M1" s="892"/>
      <c r="N1" s="893"/>
    </row>
    <row r="2" spans="2:14">
      <c r="B2" s="872"/>
      <c r="C2" s="883" t="s">
        <v>934</v>
      </c>
      <c r="D2" s="884"/>
      <c r="E2" s="884"/>
      <c r="F2" s="884"/>
      <c r="G2" s="884"/>
      <c r="H2" s="884"/>
      <c r="I2" s="884"/>
      <c r="J2" s="885"/>
      <c r="K2" s="890"/>
      <c r="L2" s="894"/>
      <c r="M2" s="895"/>
      <c r="N2" s="896"/>
    </row>
    <row r="3" spans="2:14">
      <c r="B3" s="872"/>
      <c r="C3" s="883" t="s">
        <v>2199</v>
      </c>
      <c r="D3" s="884"/>
      <c r="E3" s="884"/>
      <c r="F3" s="884"/>
      <c r="G3" s="884"/>
      <c r="H3" s="884"/>
      <c r="I3" s="884"/>
      <c r="J3" s="885"/>
      <c r="K3" s="874" t="s">
        <v>935</v>
      </c>
      <c r="L3" s="899">
        <v>1</v>
      </c>
      <c r="M3" s="900"/>
      <c r="N3" s="901"/>
    </row>
    <row r="4" spans="2:14">
      <c r="B4" s="872"/>
      <c r="C4" s="883" t="s">
        <v>2200</v>
      </c>
      <c r="D4" s="884"/>
      <c r="E4" s="884"/>
      <c r="F4" s="884"/>
      <c r="G4" s="884"/>
      <c r="H4" s="884"/>
      <c r="I4" s="884"/>
      <c r="J4" s="885"/>
      <c r="K4" s="897"/>
      <c r="L4" s="902"/>
      <c r="M4" s="903"/>
      <c r="N4" s="904"/>
    </row>
    <row r="5" spans="2:14">
      <c r="B5" s="872"/>
      <c r="C5" s="883" t="s">
        <v>2201</v>
      </c>
      <c r="D5" s="884"/>
      <c r="E5" s="884"/>
      <c r="F5" s="884"/>
      <c r="G5" s="884"/>
      <c r="H5" s="884"/>
      <c r="I5" s="884"/>
      <c r="J5" s="885"/>
      <c r="K5" s="874" t="s">
        <v>936</v>
      </c>
      <c r="L5" s="876"/>
      <c r="M5" s="876" t="s">
        <v>937</v>
      </c>
      <c r="N5" s="878"/>
    </row>
    <row r="6" spans="2:14" ht="15.75" thickBot="1">
      <c r="B6" s="873"/>
      <c r="C6" s="880"/>
      <c r="D6" s="881"/>
      <c r="E6" s="881"/>
      <c r="F6" s="881"/>
      <c r="G6" s="881"/>
      <c r="H6" s="881"/>
      <c r="I6" s="881"/>
      <c r="J6" s="882"/>
      <c r="K6" s="875"/>
      <c r="L6" s="877"/>
      <c r="M6" s="877"/>
      <c r="N6" s="879"/>
    </row>
    <row r="7" spans="2:14" ht="15.75" thickBot="1">
      <c r="B7" s="344"/>
      <c r="C7" s="345"/>
      <c r="D7" s="345"/>
      <c r="E7" s="345"/>
      <c r="F7" s="345"/>
      <c r="G7" s="345"/>
      <c r="H7" s="345"/>
      <c r="I7" s="345"/>
      <c r="J7" s="345"/>
      <c r="K7" s="345"/>
      <c r="L7" s="346"/>
      <c r="M7" s="346"/>
      <c r="N7" s="347"/>
    </row>
    <row r="8" spans="2:14" ht="18.75" customHeight="1">
      <c r="B8" s="348"/>
      <c r="C8" s="77"/>
      <c r="D8" s="77"/>
      <c r="E8" s="77"/>
      <c r="F8" s="77"/>
      <c r="G8" s="77"/>
      <c r="H8" s="78"/>
      <c r="I8" s="77"/>
      <c r="J8" s="77"/>
      <c r="K8" s="349" t="s">
        <v>938</v>
      </c>
      <c r="L8" s="350"/>
      <c r="M8" s="350"/>
      <c r="N8" s="351"/>
    </row>
    <row r="9" spans="2:14">
      <c r="B9" s="352"/>
      <c r="C9" s="79"/>
      <c r="D9" s="79"/>
      <c r="E9" s="79"/>
      <c r="F9" s="79"/>
      <c r="G9" s="79"/>
      <c r="H9" s="353"/>
      <c r="I9" s="79"/>
      <c r="J9" s="79"/>
      <c r="K9" s="354"/>
      <c r="L9" s="355" t="s">
        <v>2202</v>
      </c>
      <c r="M9" s="355" t="s">
        <v>2203</v>
      </c>
      <c r="N9" s="356" t="s">
        <v>2204</v>
      </c>
    </row>
    <row r="10" spans="2:14" ht="36">
      <c r="B10" s="905" t="s">
        <v>2205</v>
      </c>
      <c r="C10" s="906"/>
      <c r="D10" s="906"/>
      <c r="E10" s="906"/>
      <c r="F10" s="390" t="s">
        <v>2206</v>
      </c>
      <c r="G10" s="79"/>
      <c r="H10" s="358"/>
      <c r="I10" s="907" t="s">
        <v>2207</v>
      </c>
      <c r="J10" s="907"/>
      <c r="K10" s="391" t="s">
        <v>2206</v>
      </c>
      <c r="L10" s="355"/>
      <c r="M10" s="355"/>
      <c r="N10" s="35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985</v>
      </c>
      <c r="C31" s="81" t="s">
        <v>1169</v>
      </c>
      <c r="D31" s="82"/>
      <c r="E31" s="82"/>
      <c r="F31" s="82"/>
      <c r="G31" s="82"/>
      <c r="H31" s="82"/>
      <c r="I31" s="82"/>
      <c r="J31" s="83"/>
      <c r="K31" s="307"/>
      <c r="L31" s="305" t="s">
        <v>984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249</v>
      </c>
      <c r="B36" s="840" t="str">
        <f>VLOOKUP(A36,EQUIPOS!A6:D154,3,FALSE)</f>
        <v>Guadañadora, Cilindraje 41.5 cm3, Longitud del mango 1450 mm, Peso 7.4 kg</v>
      </c>
      <c r="C36" s="841"/>
      <c r="D36" s="841"/>
      <c r="E36" s="841"/>
      <c r="F36" s="841"/>
      <c r="G36" s="841"/>
      <c r="H36" s="842"/>
      <c r="I36" s="266"/>
      <c r="J36" s="267"/>
      <c r="K36" s="268">
        <f>VLOOKUP(A36,EQUIPOS!A6:D161,4,FALSE)</f>
        <v>6357.5781209993447</v>
      </c>
      <c r="L36" s="269"/>
      <c r="M36" s="270">
        <v>0.36</v>
      </c>
      <c r="N36" s="271">
        <f>K36/M36</f>
        <v>17659.939224998179</v>
      </c>
    </row>
    <row r="37" spans="1:14">
      <c r="A37" t="s">
        <v>273</v>
      </c>
      <c r="B37" s="840" t="str">
        <f>VLOOKUP(A37,EQUIPOS!A7:D154,3,FALSE)</f>
        <v>Motosierra, 93.6 cm3 - 7.1 HP, 45-90 cm - 7.9 kg</v>
      </c>
      <c r="C37" s="841"/>
      <c r="D37" s="841"/>
      <c r="E37" s="841"/>
      <c r="F37" s="841"/>
      <c r="G37" s="841"/>
      <c r="H37" s="842"/>
      <c r="I37" s="266"/>
      <c r="J37" s="267"/>
      <c r="K37" s="268">
        <f>VLOOKUP(A37,EQUIPOS!A7:D162,4,FALSE)</f>
        <v>6357.5781209993447</v>
      </c>
      <c r="L37" s="269"/>
      <c r="M37" s="270">
        <v>0.10299999999999999</v>
      </c>
      <c r="N37" s="271">
        <f>K37/M37</f>
        <v>61724.059427178108</v>
      </c>
    </row>
    <row r="38" spans="1:14">
      <c r="B38" s="840"/>
      <c r="C38" s="841"/>
      <c r="D38" s="841"/>
      <c r="E38" s="841"/>
      <c r="F38" s="841"/>
      <c r="G38" s="841"/>
      <c r="H38" s="842"/>
      <c r="I38" s="266"/>
      <c r="J38" s="267"/>
      <c r="K38" s="268"/>
      <c r="L38" s="269"/>
      <c r="M38" s="270"/>
      <c r="N38" s="272"/>
    </row>
    <row r="39" spans="1:14">
      <c r="B39" s="840"/>
      <c r="C39" s="841"/>
      <c r="D39" s="841"/>
      <c r="E39" s="841"/>
      <c r="F39" s="841"/>
      <c r="G39" s="841"/>
      <c r="H39" s="842"/>
      <c r="I39" s="843"/>
      <c r="J39" s="824"/>
      <c r="K39" s="273"/>
      <c r="L39" s="844"/>
      <c r="M39" s="845"/>
      <c r="N39" s="274"/>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0.05</v>
      </c>
      <c r="M42" s="852"/>
      <c r="N42" s="105">
        <f>N76*L42</f>
        <v>1879.5486111111113</v>
      </c>
    </row>
    <row r="43" spans="1:14" ht="15.75" thickBot="1">
      <c r="B43" s="827" t="s">
        <v>953</v>
      </c>
      <c r="C43" s="828"/>
      <c r="D43" s="828"/>
      <c r="E43" s="828"/>
      <c r="F43" s="828"/>
      <c r="G43" s="828"/>
      <c r="H43" s="828"/>
      <c r="I43" s="828"/>
      <c r="J43" s="828"/>
      <c r="K43" s="828"/>
      <c r="L43" s="828"/>
      <c r="M43" s="829"/>
      <c r="N43" s="99">
        <f>SUM(N36:N42)</f>
        <v>81263.547263287401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1221</v>
      </c>
      <c r="B59" s="46" t="str">
        <f>VLOOKUP(A59,TRANSPORTE!A5:D94,3,FALSE)</f>
        <v>Transporte de material desmontado</v>
      </c>
      <c r="C59" s="316"/>
      <c r="D59" s="316"/>
      <c r="E59" s="316"/>
      <c r="F59" s="316"/>
      <c r="G59" s="316"/>
      <c r="H59" s="310" t="str">
        <f>VLOOKUP(A59,TRANSPORTE!A6:D120,2,FALSE)</f>
        <v>tkm</v>
      </c>
      <c r="I59" s="278">
        <v>50</v>
      </c>
      <c r="J59" s="285">
        <v>1</v>
      </c>
      <c r="K59" s="278">
        <f>I59*J59</f>
        <v>50</v>
      </c>
      <c r="L59" s="831">
        <f>'900.2'!N78</f>
        <v>1067.9414077952285</v>
      </c>
      <c r="M59" s="832"/>
      <c r="N59" s="286">
        <f>K59*L59</f>
        <v>53397.070389761429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53397.070389761429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2.88</v>
      </c>
      <c r="N70" s="295">
        <f>K70/M70</f>
        <v>37590.972222222226</v>
      </c>
      <c r="O70" s="106"/>
    </row>
    <row r="71" spans="1:15">
      <c r="B71" s="49"/>
      <c r="C71" s="47"/>
      <c r="D71" s="47"/>
      <c r="E71" s="47"/>
      <c r="F71" s="47"/>
      <c r="G71" s="47"/>
      <c r="H71" s="47"/>
      <c r="I71" s="278"/>
      <c r="J71" s="296"/>
      <c r="K71" s="297"/>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N70+N71+N72+N73+N74</f>
        <v>37590.972222222226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172251.58987527105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34450.317975054211</v>
      </c>
      <c r="M83" s="862"/>
      <c r="N83" s="51"/>
    </row>
    <row r="84" spans="1:14">
      <c r="B84" s="89" t="s">
        <v>973</v>
      </c>
      <c r="C84" s="90"/>
      <c r="D84" s="90"/>
      <c r="E84" s="90"/>
      <c r="F84" s="90"/>
      <c r="G84" s="90"/>
      <c r="H84" s="90"/>
      <c r="I84" s="87"/>
      <c r="J84" s="88"/>
      <c r="K84" s="303">
        <v>0.05</v>
      </c>
      <c r="L84" s="861">
        <f>N78*K84</f>
        <v>8612.5794937635528</v>
      </c>
      <c r="M84" s="862"/>
      <c r="N84" s="51"/>
    </row>
    <row r="85" spans="1:14" ht="15.75" thickBot="1">
      <c r="B85" s="91" t="s">
        <v>974</v>
      </c>
      <c r="C85" s="92"/>
      <c r="D85" s="92"/>
      <c r="E85" s="92"/>
      <c r="F85" s="92"/>
      <c r="G85" s="92"/>
      <c r="H85" s="92"/>
      <c r="I85" s="93"/>
      <c r="J85" s="94"/>
      <c r="K85" s="304">
        <v>0.05</v>
      </c>
      <c r="L85" s="863">
        <f>N78*K85</f>
        <v>8612.5794937635528</v>
      </c>
      <c r="M85" s="864"/>
      <c r="N85" s="51"/>
    </row>
    <row r="86" spans="1:14" ht="15.75" thickBot="1">
      <c r="B86" s="827" t="s">
        <v>953</v>
      </c>
      <c r="C86" s="828"/>
      <c r="D86" s="828"/>
      <c r="E86" s="828"/>
      <c r="F86" s="828"/>
      <c r="G86" s="828"/>
      <c r="H86" s="828"/>
      <c r="I86" s="828"/>
      <c r="J86" s="828"/>
      <c r="K86" s="828"/>
      <c r="L86" s="828"/>
      <c r="M86" s="829"/>
      <c r="N86" s="52">
        <f>L83+L84+L85</f>
        <v>51675.476962581313</v>
      </c>
    </row>
    <row r="87" spans="1:14" ht="15.75" thickBot="1">
      <c r="B87" s="33"/>
      <c r="C87" s="34"/>
      <c r="D87" s="34"/>
      <c r="E87" s="34"/>
      <c r="F87" s="34"/>
      <c r="G87" s="34"/>
      <c r="H87" s="34"/>
      <c r="I87" s="34"/>
      <c r="J87" s="34"/>
      <c r="K87" s="34"/>
      <c r="L87" s="34"/>
      <c r="M87" s="34"/>
      <c r="N87" s="35"/>
    </row>
    <row r="88" spans="1:14" ht="15.75" thickBot="1">
      <c r="A88" t="s">
        <v>2015</v>
      </c>
      <c r="B88" s="827" t="s">
        <v>975</v>
      </c>
      <c r="C88" s="828"/>
      <c r="D88" s="828"/>
      <c r="E88" s="828"/>
      <c r="F88" s="828"/>
      <c r="G88" s="828"/>
      <c r="H88" s="828"/>
      <c r="I88" s="828"/>
      <c r="J88" s="828"/>
      <c r="K88" s="828"/>
      <c r="L88" s="828"/>
      <c r="M88" s="829"/>
      <c r="N88" s="187">
        <f>N78+N86</f>
        <v>223927.06683785236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28.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9.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986</v>
      </c>
      <c r="C31" s="81" t="s">
        <v>1170</v>
      </c>
      <c r="D31" s="82"/>
      <c r="E31" s="82"/>
      <c r="F31" s="82"/>
      <c r="G31" s="82"/>
      <c r="H31" s="82"/>
      <c r="I31" s="82"/>
      <c r="J31" s="83"/>
      <c r="K31" s="307"/>
      <c r="L31" s="305" t="s">
        <v>987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150</v>
      </c>
      <c r="B36" s="840" t="str">
        <f>VLOOKUP(A36,EQUIPOS!A6:D154,3,FALSE)</f>
        <v>Cargador : Potencia en el volante 125 hp, Clasificación de RPM del motor 2300.</v>
      </c>
      <c r="C36" s="841"/>
      <c r="D36" s="841"/>
      <c r="E36" s="841"/>
      <c r="F36" s="841"/>
      <c r="G36" s="841"/>
      <c r="H36" s="842"/>
      <c r="I36" s="266"/>
      <c r="J36" s="267"/>
      <c r="K36" s="268">
        <f>VLOOKUP(A36,EQUIPOS!A6:D161,4,FALSE)</f>
        <v>122065.49992318742</v>
      </c>
      <c r="L36" s="269"/>
      <c r="M36" s="270">
        <v>2.375</v>
      </c>
      <c r="N36" s="271">
        <f>K36/M36</f>
        <v>51395.999967657866</v>
      </c>
    </row>
    <row r="37" spans="1:14">
      <c r="A37" t="s">
        <v>180</v>
      </c>
      <c r="B37" s="840" t="str">
        <f>VLOOKUP(A37,EQUIPOS!A7:D154,3,FALSE)</f>
        <v>Compresor 120 HP, con martillo.</v>
      </c>
      <c r="C37" s="841"/>
      <c r="D37" s="841"/>
      <c r="E37" s="841"/>
      <c r="F37" s="841"/>
      <c r="G37" s="841"/>
      <c r="H37" s="842"/>
      <c r="I37" s="266"/>
      <c r="J37" s="267"/>
      <c r="K37" s="268">
        <f>VLOOKUP(A37,EQUIPOS!A7:D162,4,FALSE)</f>
        <v>50860.624967994758</v>
      </c>
      <c r="L37" s="269"/>
      <c r="M37" s="270">
        <v>2.375</v>
      </c>
      <c r="N37" s="271">
        <f>K37/M37</f>
        <v>21414.999986524108</v>
      </c>
    </row>
    <row r="38" spans="1:14">
      <c r="A38" t="s">
        <v>195</v>
      </c>
      <c r="B38" s="840" t="str">
        <f>VLOOKUP(A38,EQUIPOS!A7:D154,3,FALSE)</f>
        <v xml:space="preserve">Equipo de oxicorte, Capacidad de corte: hasta 6´´ (152mm) </v>
      </c>
      <c r="C38" s="841"/>
      <c r="D38" s="841"/>
      <c r="E38" s="841"/>
      <c r="F38" s="841"/>
      <c r="G38" s="841"/>
      <c r="H38" s="842"/>
      <c r="I38" s="266"/>
      <c r="J38" s="267"/>
      <c r="K38" s="268">
        <f>VLOOKUP(A38,EQUIPOS!A7:D162,4,FALSE)</f>
        <v>15805.008293854753</v>
      </c>
      <c r="L38" s="269"/>
      <c r="M38" s="270">
        <v>2.375</v>
      </c>
      <c r="N38" s="272">
        <f>K38/M38</f>
        <v>6654.7403342546331</v>
      </c>
    </row>
    <row r="39" spans="1:14">
      <c r="B39" s="840"/>
      <c r="C39" s="841"/>
      <c r="D39" s="841"/>
      <c r="E39" s="841"/>
      <c r="F39" s="841"/>
      <c r="G39" s="841"/>
      <c r="H39" s="842"/>
      <c r="I39" s="843"/>
      <c r="J39" s="824"/>
      <c r="K39" s="273"/>
      <c r="L39" s="844"/>
      <c r="M39" s="845"/>
      <c r="N39" s="274"/>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0.1</v>
      </c>
      <c r="M42" s="852"/>
      <c r="N42" s="105">
        <f>N76*L42</f>
        <v>1416.2065453389896</v>
      </c>
    </row>
    <row r="43" spans="1:14" ht="15.75" thickBot="1">
      <c r="B43" s="827" t="s">
        <v>953</v>
      </c>
      <c r="C43" s="828"/>
      <c r="D43" s="828"/>
      <c r="E43" s="828"/>
      <c r="F43" s="828"/>
      <c r="G43" s="828"/>
      <c r="H43" s="828"/>
      <c r="I43" s="828"/>
      <c r="J43" s="828"/>
      <c r="K43" s="828"/>
      <c r="L43" s="828"/>
      <c r="M43" s="829"/>
      <c r="N43" s="99">
        <f>SUM(N36:N42)</f>
        <v>80881.946833775597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831">
        <f>'900.2'!N78</f>
        <v>1067.9414077952285</v>
      </c>
      <c r="M59" s="832"/>
      <c r="N59" s="286">
        <f>K59*L59</f>
        <v>1067.9414077952285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1067.9414077952285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9</v>
      </c>
      <c r="B70" s="49" t="str">
        <f>VLOOKUP(A70,'MANO DE OBRA'!A8:D68,3,FALSE)</f>
        <v>Obrero (3)</v>
      </c>
      <c r="C70" s="47"/>
      <c r="D70" s="47"/>
      <c r="E70" s="47"/>
      <c r="F70" s="47"/>
      <c r="G70" s="47"/>
      <c r="H70" s="47"/>
      <c r="I70" s="291">
        <f>K70/J70*100</f>
        <v>87780</v>
      </c>
      <c r="J70" s="292">
        <v>185</v>
      </c>
      <c r="K70" s="293">
        <f>VLOOKUP(A70,'MANO DE OBRA'!A8:D99,4,FALSE)</f>
        <v>162393</v>
      </c>
      <c r="L70" s="50"/>
      <c r="M70" s="294">
        <v>19</v>
      </c>
      <c r="N70" s="295">
        <f>K70/M70</f>
        <v>8547</v>
      </c>
      <c r="O70" s="106"/>
    </row>
    <row r="71" spans="1:15">
      <c r="A71" t="s">
        <v>30</v>
      </c>
      <c r="B71" s="49" t="str">
        <f>VLOOKUP(A71,'MANO DE OBRA'!A8:D68,3,FALSE)</f>
        <v>Oficial</v>
      </c>
      <c r="C71" s="47"/>
      <c r="D71" s="47"/>
      <c r="E71" s="47"/>
      <c r="F71" s="47"/>
      <c r="G71" s="47"/>
      <c r="H71" s="47"/>
      <c r="I71" s="291">
        <f>K71/J71*100</f>
        <v>57668.23979157189</v>
      </c>
      <c r="J71" s="292">
        <v>185</v>
      </c>
      <c r="K71" s="297">
        <f>VLOOKUP(A71,'MANO DE OBRA'!A8:D99,4,FALSE)</f>
        <v>106686.24361440798</v>
      </c>
      <c r="L71" s="50"/>
      <c r="M71" s="294">
        <v>19</v>
      </c>
      <c r="N71" s="295">
        <f>K71/M71</f>
        <v>5615.0654533898942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N70+N71+N72+N73+N74</f>
        <v>14162.065453389894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182">
        <f>N43+N54+N65+N76</f>
        <v>96111.953694960714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19222.390738992144</v>
      </c>
      <c r="M83" s="862"/>
      <c r="N83" s="51"/>
    </row>
    <row r="84" spans="1:14">
      <c r="B84" s="89" t="s">
        <v>973</v>
      </c>
      <c r="C84" s="90"/>
      <c r="D84" s="90"/>
      <c r="E84" s="90"/>
      <c r="F84" s="90"/>
      <c r="G84" s="90"/>
      <c r="H84" s="90"/>
      <c r="I84" s="87"/>
      <c r="J84" s="88"/>
      <c r="K84" s="303">
        <v>0.05</v>
      </c>
      <c r="L84" s="861">
        <f>N78*K84</f>
        <v>4805.597684748036</v>
      </c>
      <c r="M84" s="862"/>
      <c r="N84" s="51"/>
    </row>
    <row r="85" spans="1:14" ht="15.75" thickBot="1">
      <c r="B85" s="91" t="s">
        <v>974</v>
      </c>
      <c r="C85" s="92"/>
      <c r="D85" s="92"/>
      <c r="E85" s="92"/>
      <c r="F85" s="92"/>
      <c r="G85" s="92"/>
      <c r="H85" s="92"/>
      <c r="I85" s="93"/>
      <c r="J85" s="94"/>
      <c r="K85" s="304">
        <v>0.05</v>
      </c>
      <c r="L85" s="863">
        <f>N78*K85</f>
        <v>4805.597684748036</v>
      </c>
      <c r="M85" s="864"/>
      <c r="N85" s="51"/>
    </row>
    <row r="86" spans="1:14" ht="15.75" thickBot="1">
      <c r="B86" s="827" t="s">
        <v>953</v>
      </c>
      <c r="C86" s="828"/>
      <c r="D86" s="828"/>
      <c r="E86" s="828"/>
      <c r="F86" s="828"/>
      <c r="G86" s="828"/>
      <c r="H86" s="828"/>
      <c r="I86" s="828"/>
      <c r="J86" s="828"/>
      <c r="K86" s="828"/>
      <c r="L86" s="828"/>
      <c r="M86" s="829"/>
      <c r="N86" s="52">
        <f>L83+L84+L85</f>
        <v>28833.586108488213</v>
      </c>
    </row>
    <row r="87" spans="1:14" ht="15.75" thickBot="1">
      <c r="B87" s="33"/>
      <c r="C87" s="34"/>
      <c r="D87" s="34"/>
      <c r="E87" s="34"/>
      <c r="F87" s="34"/>
      <c r="G87" s="34"/>
      <c r="H87" s="34"/>
      <c r="I87" s="34"/>
      <c r="J87" s="34"/>
      <c r="K87" s="34"/>
      <c r="L87" s="34"/>
      <c r="M87" s="34"/>
      <c r="N87" s="35"/>
    </row>
    <row r="88" spans="1:14" ht="15.75" thickBot="1">
      <c r="A88" t="s">
        <v>2015</v>
      </c>
      <c r="B88" s="827" t="s">
        <v>975</v>
      </c>
      <c r="C88" s="828"/>
      <c r="D88" s="828"/>
      <c r="E88" s="828"/>
      <c r="F88" s="828"/>
      <c r="G88" s="828"/>
      <c r="H88" s="828"/>
      <c r="I88" s="828"/>
      <c r="J88" s="828"/>
      <c r="K88" s="828"/>
      <c r="L88" s="828"/>
      <c r="M88" s="829"/>
      <c r="N88" s="52">
        <f>N78+N86</f>
        <v>124945.53980344892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c r="B106" s="865"/>
      <c r="C106" s="866"/>
      <c r="D106" s="866"/>
      <c r="E106" s="866"/>
      <c r="F106" s="866"/>
      <c r="G106" s="866"/>
      <c r="H106" s="866"/>
      <c r="I106" s="866"/>
      <c r="J106" s="866"/>
      <c r="K106" s="866"/>
      <c r="L106" s="866"/>
      <c r="M106" s="866"/>
      <c r="N106" s="867"/>
    </row>
    <row r="107" spans="2:14" ht="27.7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1"/>
      <c r="C1" s="886"/>
      <c r="D1" s="887"/>
      <c r="E1" s="887"/>
      <c r="F1" s="887"/>
      <c r="G1" s="887"/>
      <c r="H1" s="887"/>
      <c r="I1" s="887"/>
      <c r="J1" s="888"/>
      <c r="K1" s="889" t="s">
        <v>933</v>
      </c>
      <c r="L1" s="891" t="s">
        <v>2198</v>
      </c>
      <c r="M1" s="892"/>
      <c r="N1" s="893"/>
    </row>
    <row r="2" spans="2:14">
      <c r="B2" s="872"/>
      <c r="C2" s="883" t="s">
        <v>934</v>
      </c>
      <c r="D2" s="884"/>
      <c r="E2" s="884"/>
      <c r="F2" s="884"/>
      <c r="G2" s="884"/>
      <c r="H2" s="884"/>
      <c r="I2" s="884"/>
      <c r="J2" s="885"/>
      <c r="K2" s="890"/>
      <c r="L2" s="894"/>
      <c r="M2" s="895"/>
      <c r="N2" s="896"/>
    </row>
    <row r="3" spans="2:14">
      <c r="B3" s="872"/>
      <c r="C3" s="883" t="s">
        <v>2199</v>
      </c>
      <c r="D3" s="884"/>
      <c r="E3" s="884"/>
      <c r="F3" s="884"/>
      <c r="G3" s="884"/>
      <c r="H3" s="884"/>
      <c r="I3" s="884"/>
      <c r="J3" s="885"/>
      <c r="K3" s="874" t="s">
        <v>935</v>
      </c>
      <c r="L3" s="899">
        <v>1</v>
      </c>
      <c r="M3" s="900"/>
      <c r="N3" s="901"/>
    </row>
    <row r="4" spans="2:14">
      <c r="B4" s="872"/>
      <c r="C4" s="883" t="s">
        <v>2200</v>
      </c>
      <c r="D4" s="884"/>
      <c r="E4" s="884"/>
      <c r="F4" s="884"/>
      <c r="G4" s="884"/>
      <c r="H4" s="884"/>
      <c r="I4" s="884"/>
      <c r="J4" s="885"/>
      <c r="K4" s="897"/>
      <c r="L4" s="902"/>
      <c r="M4" s="903"/>
      <c r="N4" s="904"/>
    </row>
    <row r="5" spans="2:14">
      <c r="B5" s="872"/>
      <c r="C5" s="883" t="s">
        <v>2201</v>
      </c>
      <c r="D5" s="884"/>
      <c r="E5" s="884"/>
      <c r="F5" s="884"/>
      <c r="G5" s="884"/>
      <c r="H5" s="884"/>
      <c r="I5" s="884"/>
      <c r="J5" s="885"/>
      <c r="K5" s="874" t="s">
        <v>936</v>
      </c>
      <c r="L5" s="876"/>
      <c r="M5" s="876" t="s">
        <v>937</v>
      </c>
      <c r="N5" s="878"/>
    </row>
    <row r="6" spans="2:14" ht="15.75" thickBot="1">
      <c r="B6" s="873"/>
      <c r="C6" s="880"/>
      <c r="D6" s="881"/>
      <c r="E6" s="881"/>
      <c r="F6" s="881"/>
      <c r="G6" s="881"/>
      <c r="H6" s="881"/>
      <c r="I6" s="881"/>
      <c r="J6" s="882"/>
      <c r="K6" s="875"/>
      <c r="L6" s="877"/>
      <c r="M6" s="877"/>
      <c r="N6" s="879"/>
    </row>
    <row r="7" spans="2:14" ht="15.75" thickBot="1">
      <c r="B7" s="344"/>
      <c r="C7" s="345"/>
      <c r="D7" s="345"/>
      <c r="E7" s="345"/>
      <c r="F7" s="345"/>
      <c r="G7" s="345"/>
      <c r="H7" s="345"/>
      <c r="I7" s="345"/>
      <c r="J7" s="345"/>
      <c r="K7" s="345"/>
      <c r="L7" s="346"/>
      <c r="M7" s="346"/>
      <c r="N7" s="347"/>
    </row>
    <row r="8" spans="2:14" ht="19.5" customHeight="1">
      <c r="B8" s="348"/>
      <c r="C8" s="77"/>
      <c r="D8" s="77"/>
      <c r="E8" s="77"/>
      <c r="F8" s="77"/>
      <c r="G8" s="77"/>
      <c r="H8" s="78"/>
      <c r="I8" s="77"/>
      <c r="J8" s="77"/>
      <c r="K8" s="349" t="s">
        <v>938</v>
      </c>
      <c r="L8" s="350"/>
      <c r="M8" s="350"/>
      <c r="N8" s="351"/>
    </row>
    <row r="9" spans="2:14">
      <c r="B9" s="352"/>
      <c r="C9" s="79"/>
      <c r="D9" s="79"/>
      <c r="E9" s="79"/>
      <c r="F9" s="79"/>
      <c r="G9" s="79"/>
      <c r="H9" s="353"/>
      <c r="I9" s="79"/>
      <c r="J9" s="79"/>
      <c r="K9" s="354"/>
      <c r="L9" s="355" t="s">
        <v>2202</v>
      </c>
      <c r="M9" s="355" t="s">
        <v>2203</v>
      </c>
      <c r="N9" s="356" t="s">
        <v>2204</v>
      </c>
    </row>
    <row r="10" spans="2:14" ht="36">
      <c r="B10" s="905" t="s">
        <v>2205</v>
      </c>
      <c r="C10" s="906"/>
      <c r="D10" s="906"/>
      <c r="E10" s="906"/>
      <c r="F10" s="390" t="s">
        <v>2206</v>
      </c>
      <c r="G10" s="79"/>
      <c r="H10" s="358"/>
      <c r="I10" s="907" t="s">
        <v>2207</v>
      </c>
      <c r="J10" s="907"/>
      <c r="K10" s="391" t="s">
        <v>2206</v>
      </c>
      <c r="L10" s="355"/>
      <c r="M10" s="355"/>
      <c r="N10" s="35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988</v>
      </c>
      <c r="C31" s="81" t="s">
        <v>1171</v>
      </c>
      <c r="D31" s="82"/>
      <c r="E31" s="82"/>
      <c r="F31" s="82"/>
      <c r="G31" s="82"/>
      <c r="H31" s="82"/>
      <c r="I31" s="82"/>
      <c r="J31" s="83"/>
      <c r="K31" s="307"/>
      <c r="L31" s="305" t="s">
        <v>987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312</v>
      </c>
      <c r="B36" s="840" t="str">
        <f>VLOOKUP(A36,EQUIPOS!A6:D154,3,FALSE)</f>
        <v>Retroexcavadora sobre oruga, potencia 138 HP, balde de 1,5 m3.</v>
      </c>
      <c r="C36" s="841"/>
      <c r="D36" s="841"/>
      <c r="E36" s="841"/>
      <c r="F36" s="841"/>
      <c r="G36" s="841"/>
      <c r="H36" s="842"/>
      <c r="I36" s="266"/>
      <c r="J36" s="267"/>
      <c r="K36" s="268">
        <f>VLOOKUP(A36,EQUIPOS!A6:D161,4,FALSE)</f>
        <v>122065.49992318742</v>
      </c>
      <c r="L36" s="269"/>
      <c r="M36" s="270">
        <v>2.5</v>
      </c>
      <c r="N36" s="271">
        <f>K36/M36</f>
        <v>48826.199969274967</v>
      </c>
    </row>
    <row r="37" spans="1:14">
      <c r="A37" t="s">
        <v>180</v>
      </c>
      <c r="B37" s="840" t="str">
        <f>VLOOKUP(A37,EQUIPOS!A7:D154,3,FALSE)</f>
        <v>Compresor 120 HP, con martillo.</v>
      </c>
      <c r="C37" s="841"/>
      <c r="D37" s="841"/>
      <c r="E37" s="841"/>
      <c r="F37" s="841"/>
      <c r="G37" s="841"/>
      <c r="H37" s="842"/>
      <c r="I37" s="266"/>
      <c r="J37" s="267"/>
      <c r="K37" s="268">
        <f>VLOOKUP(A37,EQUIPOS!A7:D162,4,FALSE)</f>
        <v>50860.624967994758</v>
      </c>
      <c r="L37" s="269"/>
      <c r="M37" s="270">
        <v>2.5</v>
      </c>
      <c r="N37" s="271">
        <f>K37/M37</f>
        <v>20344.249987197902</v>
      </c>
    </row>
    <row r="38" spans="1:14">
      <c r="A38" t="s">
        <v>195</v>
      </c>
      <c r="B38" s="840" t="str">
        <f>VLOOKUP(A38,EQUIPOS!A8:D154,3,FALSE)</f>
        <v xml:space="preserve">Equipo de oxicorte, Capacidad de corte: hasta 6´´ (152mm) </v>
      </c>
      <c r="C38" s="841"/>
      <c r="D38" s="841"/>
      <c r="E38" s="841"/>
      <c r="F38" s="841"/>
      <c r="G38" s="841"/>
      <c r="H38" s="842"/>
      <c r="I38" s="266"/>
      <c r="J38" s="267"/>
      <c r="K38" s="268">
        <f>VLOOKUP(A38,EQUIPOS!A8:D163,4,FALSE)</f>
        <v>15805.008293854753</v>
      </c>
      <c r="L38" s="269"/>
      <c r="M38" s="270">
        <v>2.5</v>
      </c>
      <c r="N38" s="271">
        <f>K38/M38</f>
        <v>6322.0033175419012</v>
      </c>
    </row>
    <row r="39" spans="1:14">
      <c r="B39" s="840"/>
      <c r="C39" s="841"/>
      <c r="D39" s="841"/>
      <c r="E39" s="841"/>
      <c r="F39" s="841"/>
      <c r="G39" s="841"/>
      <c r="H39" s="842"/>
      <c r="I39" s="843"/>
      <c r="J39" s="824"/>
      <c r="K39" s="273"/>
      <c r="L39" s="844"/>
      <c r="M39" s="845"/>
      <c r="N39" s="274"/>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0.02</v>
      </c>
      <c r="M42" s="852"/>
      <c r="N42" s="105">
        <f>N76*L42</f>
        <v>269.07924361440797</v>
      </c>
    </row>
    <row r="43" spans="1:14" ht="15.75" thickBot="1">
      <c r="B43" s="827" t="s">
        <v>953</v>
      </c>
      <c r="C43" s="828"/>
      <c r="D43" s="828"/>
      <c r="E43" s="828"/>
      <c r="F43" s="828"/>
      <c r="G43" s="828"/>
      <c r="H43" s="828"/>
      <c r="I43" s="828"/>
      <c r="J43" s="828"/>
      <c r="K43" s="828"/>
      <c r="L43" s="828"/>
      <c r="M43" s="829"/>
      <c r="N43" s="99">
        <f>SUM(N36:N42)</f>
        <v>75761.532517629195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831">
        <f>'900.2'!N78</f>
        <v>1067.9414077952285</v>
      </c>
      <c r="M59" s="832"/>
      <c r="N59" s="286">
        <f>K59*L59</f>
        <v>1067.9414077952285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1067.9414077952285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9</v>
      </c>
      <c r="B70" s="49" t="str">
        <f>VLOOKUP(A70,'MANO DE OBRA'!A8:D68,3,FALSE)</f>
        <v>Obrero (3)</v>
      </c>
      <c r="C70" s="47"/>
      <c r="D70" s="47"/>
      <c r="E70" s="47"/>
      <c r="F70" s="47"/>
      <c r="G70" s="47"/>
      <c r="H70" s="47"/>
      <c r="I70" s="291">
        <f>K70/J70*100</f>
        <v>87780</v>
      </c>
      <c r="J70" s="292">
        <v>185</v>
      </c>
      <c r="K70" s="293">
        <f>VLOOKUP(A70,'MANO DE OBRA'!A8:D99,4,FALSE)</f>
        <v>162393</v>
      </c>
      <c r="L70" s="50"/>
      <c r="M70" s="294">
        <v>20</v>
      </c>
      <c r="N70" s="295">
        <f>K70/M70</f>
        <v>8119.65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20</v>
      </c>
      <c r="N71" s="295">
        <f>K71/M71</f>
        <v>5334.3121807203988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N70+N71+N72+N73+N74</f>
        <v>13453.962180720398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90283.436106144814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18056.687221228964</v>
      </c>
      <c r="M83" s="862"/>
      <c r="N83" s="51"/>
    </row>
    <row r="84" spans="1:14">
      <c r="B84" s="89" t="s">
        <v>973</v>
      </c>
      <c r="C84" s="90"/>
      <c r="D84" s="90"/>
      <c r="E84" s="90"/>
      <c r="F84" s="90"/>
      <c r="G84" s="90"/>
      <c r="H84" s="90"/>
      <c r="I84" s="87"/>
      <c r="J84" s="88"/>
      <c r="K84" s="303">
        <v>0.05</v>
      </c>
      <c r="L84" s="861">
        <f>N78*K84</f>
        <v>4514.1718053072409</v>
      </c>
      <c r="M84" s="862"/>
      <c r="N84" s="51"/>
    </row>
    <row r="85" spans="1:14" ht="15.75" thickBot="1">
      <c r="B85" s="91" t="s">
        <v>974</v>
      </c>
      <c r="C85" s="92"/>
      <c r="D85" s="92"/>
      <c r="E85" s="92"/>
      <c r="F85" s="92"/>
      <c r="G85" s="92"/>
      <c r="H85" s="92"/>
      <c r="I85" s="93"/>
      <c r="J85" s="94"/>
      <c r="K85" s="304">
        <v>0.05</v>
      </c>
      <c r="L85" s="863">
        <f>N78*K85</f>
        <v>4514.1718053072409</v>
      </c>
      <c r="M85" s="864"/>
      <c r="N85" s="51"/>
    </row>
    <row r="86" spans="1:14" ht="15.75" thickBot="1">
      <c r="B86" s="827" t="s">
        <v>953</v>
      </c>
      <c r="C86" s="828"/>
      <c r="D86" s="828"/>
      <c r="E86" s="828"/>
      <c r="F86" s="828"/>
      <c r="G86" s="828"/>
      <c r="H86" s="828"/>
      <c r="I86" s="828"/>
      <c r="J86" s="828"/>
      <c r="K86" s="828"/>
      <c r="L86" s="828"/>
      <c r="M86" s="829"/>
      <c r="N86" s="52">
        <f>L83+L84+L85</f>
        <v>27085.030831843444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117368.46693798825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28.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1"/>
      <c r="C1" s="886"/>
      <c r="D1" s="887"/>
      <c r="E1" s="887"/>
      <c r="F1" s="887"/>
      <c r="G1" s="887"/>
      <c r="H1" s="887"/>
      <c r="I1" s="887"/>
      <c r="J1" s="888"/>
      <c r="K1" s="889" t="s">
        <v>933</v>
      </c>
      <c r="L1" s="891" t="s">
        <v>2198</v>
      </c>
      <c r="M1" s="892"/>
      <c r="N1" s="893"/>
    </row>
    <row r="2" spans="2:14">
      <c r="B2" s="872"/>
      <c r="C2" s="883" t="s">
        <v>934</v>
      </c>
      <c r="D2" s="884"/>
      <c r="E2" s="884"/>
      <c r="F2" s="884"/>
      <c r="G2" s="884"/>
      <c r="H2" s="884"/>
      <c r="I2" s="884"/>
      <c r="J2" s="885"/>
      <c r="K2" s="890"/>
      <c r="L2" s="894"/>
      <c r="M2" s="895"/>
      <c r="N2" s="896"/>
    </row>
    <row r="3" spans="2:14">
      <c r="B3" s="872"/>
      <c r="C3" s="883" t="s">
        <v>2199</v>
      </c>
      <c r="D3" s="884"/>
      <c r="E3" s="884"/>
      <c r="F3" s="884"/>
      <c r="G3" s="884"/>
      <c r="H3" s="884"/>
      <c r="I3" s="884"/>
      <c r="J3" s="885"/>
      <c r="K3" s="874" t="s">
        <v>935</v>
      </c>
      <c r="L3" s="899">
        <v>1</v>
      </c>
      <c r="M3" s="900"/>
      <c r="N3" s="901"/>
    </row>
    <row r="4" spans="2:14">
      <c r="B4" s="872"/>
      <c r="C4" s="883" t="s">
        <v>2200</v>
      </c>
      <c r="D4" s="884"/>
      <c r="E4" s="884"/>
      <c r="F4" s="884"/>
      <c r="G4" s="884"/>
      <c r="H4" s="884"/>
      <c r="I4" s="884"/>
      <c r="J4" s="885"/>
      <c r="K4" s="897"/>
      <c r="L4" s="902"/>
      <c r="M4" s="903"/>
      <c r="N4" s="904"/>
    </row>
    <row r="5" spans="2:14">
      <c r="B5" s="872"/>
      <c r="C5" s="883" t="s">
        <v>2201</v>
      </c>
      <c r="D5" s="884"/>
      <c r="E5" s="884"/>
      <c r="F5" s="884"/>
      <c r="G5" s="884"/>
      <c r="H5" s="884"/>
      <c r="I5" s="884"/>
      <c r="J5" s="885"/>
      <c r="K5" s="874" t="s">
        <v>936</v>
      </c>
      <c r="L5" s="876"/>
      <c r="M5" s="876" t="s">
        <v>937</v>
      </c>
      <c r="N5" s="878"/>
    </row>
    <row r="6" spans="2:14" ht="15.75" thickBot="1">
      <c r="B6" s="873"/>
      <c r="C6" s="880"/>
      <c r="D6" s="881"/>
      <c r="E6" s="881"/>
      <c r="F6" s="881"/>
      <c r="G6" s="881"/>
      <c r="H6" s="881"/>
      <c r="I6" s="881"/>
      <c r="J6" s="882"/>
      <c r="K6" s="875"/>
      <c r="L6" s="877"/>
      <c r="M6" s="877"/>
      <c r="N6" s="879"/>
    </row>
    <row r="7" spans="2:14" ht="15.75" thickBot="1">
      <c r="B7" s="344"/>
      <c r="C7" s="345"/>
      <c r="D7" s="345"/>
      <c r="E7" s="345"/>
      <c r="F7" s="345"/>
      <c r="G7" s="345"/>
      <c r="H7" s="345"/>
      <c r="I7" s="345"/>
      <c r="J7" s="345"/>
      <c r="K7" s="345"/>
      <c r="L7" s="346"/>
      <c r="M7" s="346"/>
      <c r="N7" s="347"/>
    </row>
    <row r="8" spans="2:14" ht="18.75" customHeight="1">
      <c r="B8" s="348"/>
      <c r="C8" s="77"/>
      <c r="D8" s="77"/>
      <c r="E8" s="77"/>
      <c r="F8" s="77"/>
      <c r="G8" s="77"/>
      <c r="H8" s="78"/>
      <c r="I8" s="77"/>
      <c r="J8" s="77"/>
      <c r="K8" s="349" t="s">
        <v>938</v>
      </c>
      <c r="L8" s="350"/>
      <c r="M8" s="350"/>
      <c r="N8" s="351"/>
    </row>
    <row r="9" spans="2:14">
      <c r="B9" s="352"/>
      <c r="C9" s="79"/>
      <c r="D9" s="79"/>
      <c r="E9" s="79"/>
      <c r="F9" s="79"/>
      <c r="G9" s="79"/>
      <c r="H9" s="353"/>
      <c r="I9" s="79"/>
      <c r="J9" s="79"/>
      <c r="K9" s="354"/>
      <c r="L9" s="355" t="s">
        <v>2202</v>
      </c>
      <c r="M9" s="355" t="s">
        <v>2203</v>
      </c>
      <c r="N9" s="356" t="s">
        <v>2204</v>
      </c>
    </row>
    <row r="10" spans="2:14" ht="36">
      <c r="B10" s="905" t="s">
        <v>2205</v>
      </c>
      <c r="C10" s="906"/>
      <c r="D10" s="906"/>
      <c r="E10" s="906"/>
      <c r="F10" s="390" t="s">
        <v>2206</v>
      </c>
      <c r="G10" s="79"/>
      <c r="H10" s="358"/>
      <c r="I10" s="907" t="s">
        <v>2207</v>
      </c>
      <c r="J10" s="907"/>
      <c r="K10" s="391" t="s">
        <v>2206</v>
      </c>
      <c r="L10" s="355"/>
      <c r="M10" s="355"/>
      <c r="N10" s="35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989</v>
      </c>
      <c r="C31" s="81" t="s">
        <v>1172</v>
      </c>
      <c r="D31" s="82"/>
      <c r="E31" s="82"/>
      <c r="F31" s="82"/>
      <c r="G31" s="82"/>
      <c r="H31" s="82"/>
      <c r="I31" s="82"/>
      <c r="J31" s="83"/>
      <c r="K31" s="307"/>
      <c r="L31" s="305" t="s">
        <v>987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150</v>
      </c>
      <c r="B36" s="840" t="str">
        <f>VLOOKUP(A36,EQUIPOS!A6:D154,3,FALSE)</f>
        <v>Cargador : Potencia en el volante 125 hp, Clasificación de RPM del motor 2300.</v>
      </c>
      <c r="C36" s="841"/>
      <c r="D36" s="841"/>
      <c r="E36" s="841"/>
      <c r="F36" s="841"/>
      <c r="G36" s="841"/>
      <c r="H36" s="842"/>
      <c r="I36" s="266"/>
      <c r="J36" s="267"/>
      <c r="K36" s="268">
        <f>VLOOKUP(A36,EQUIPOS!A6:D161,4,FALSE)</f>
        <v>122065.49992318742</v>
      </c>
      <c r="L36" s="269"/>
      <c r="M36" s="270">
        <v>9.25</v>
      </c>
      <c r="N36" s="271">
        <f>K36/M36</f>
        <v>13196.270261966209</v>
      </c>
    </row>
    <row r="37" spans="1:14">
      <c r="A37" t="s">
        <v>180</v>
      </c>
      <c r="B37" s="840" t="str">
        <f>VLOOKUP(A37,EQUIPOS!A7:D154,3,FALSE)</f>
        <v>Compresor 120 HP, con martillo.</v>
      </c>
      <c r="C37" s="841"/>
      <c r="D37" s="841"/>
      <c r="E37" s="841"/>
      <c r="F37" s="841"/>
      <c r="G37" s="841"/>
      <c r="H37" s="842"/>
      <c r="I37" s="266"/>
      <c r="J37" s="267"/>
      <c r="K37" s="268">
        <f>VLOOKUP(A37,EQUIPOS!A7:D162,4,FALSE)</f>
        <v>50860.624967994758</v>
      </c>
      <c r="L37" s="269"/>
      <c r="M37" s="270">
        <v>9.25</v>
      </c>
      <c r="N37" s="271">
        <f>K37/M37</f>
        <v>5498.4459424859197</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4"/>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0.02</v>
      </c>
      <c r="M42" s="852"/>
      <c r="N42" s="105">
        <f>N76*L42</f>
        <v>58.094119895785944</v>
      </c>
    </row>
    <row r="43" spans="1:14" ht="15.75" thickBot="1">
      <c r="B43" s="827" t="s">
        <v>953</v>
      </c>
      <c r="C43" s="828"/>
      <c r="D43" s="828"/>
      <c r="E43" s="828"/>
      <c r="F43" s="828"/>
      <c r="G43" s="828"/>
      <c r="H43" s="828"/>
      <c r="I43" s="828"/>
      <c r="J43" s="828"/>
      <c r="K43" s="828"/>
      <c r="L43" s="828"/>
      <c r="M43" s="829"/>
      <c r="N43" s="99">
        <f>SUM(N36:N42)</f>
        <v>18752.810324347913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831">
        <f>'900.2'!N78</f>
        <v>1067.9414077952285</v>
      </c>
      <c r="M59" s="832"/>
      <c r="N59" s="286">
        <f>K59*L59</f>
        <v>1067.9414077952285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1067.9414077952285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74</v>
      </c>
      <c r="N70" s="295">
        <f>K70/M70</f>
        <v>1463</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74</v>
      </c>
      <c r="N71" s="295">
        <f>K71/M71</f>
        <v>1441.7059947892972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N70+N71+N72+N73+N74</f>
        <v>2904.7059947892972</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22725.457726932436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4545.0915453864873</v>
      </c>
      <c r="M83" s="862"/>
      <c r="N83" s="51"/>
    </row>
    <row r="84" spans="1:14">
      <c r="B84" s="89" t="s">
        <v>973</v>
      </c>
      <c r="C84" s="90"/>
      <c r="D84" s="90"/>
      <c r="E84" s="90"/>
      <c r="F84" s="90"/>
      <c r="G84" s="90"/>
      <c r="H84" s="90"/>
      <c r="I84" s="87"/>
      <c r="J84" s="88"/>
      <c r="K84" s="303">
        <v>0.05</v>
      </c>
      <c r="L84" s="861">
        <f>N78*K84</f>
        <v>1136.2728863466218</v>
      </c>
      <c r="M84" s="862"/>
      <c r="N84" s="51"/>
    </row>
    <row r="85" spans="1:14" ht="15.75" thickBot="1">
      <c r="B85" s="91" t="s">
        <v>974</v>
      </c>
      <c r="C85" s="92"/>
      <c r="D85" s="92"/>
      <c r="E85" s="92"/>
      <c r="F85" s="92"/>
      <c r="G85" s="92"/>
      <c r="H85" s="92"/>
      <c r="I85" s="93"/>
      <c r="J85" s="94"/>
      <c r="K85" s="304">
        <v>0.05</v>
      </c>
      <c r="L85" s="863">
        <f>N78*K85</f>
        <v>1136.2728863466218</v>
      </c>
      <c r="M85" s="864"/>
      <c r="N85" s="51"/>
    </row>
    <row r="86" spans="1:14" ht="15.75" thickBot="1">
      <c r="B86" s="827" t="s">
        <v>953</v>
      </c>
      <c r="C86" s="828"/>
      <c r="D86" s="828"/>
      <c r="E86" s="828"/>
      <c r="F86" s="828"/>
      <c r="G86" s="828"/>
      <c r="H86" s="828"/>
      <c r="I86" s="828"/>
      <c r="J86" s="828"/>
      <c r="K86" s="828"/>
      <c r="L86" s="828"/>
      <c r="M86" s="829"/>
      <c r="N86" s="52">
        <f>L83+L84+L85</f>
        <v>6817.6373180797309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29543.095045012167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22.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990</v>
      </c>
      <c r="C31" s="81" t="s">
        <v>1173</v>
      </c>
      <c r="D31" s="82"/>
      <c r="E31" s="82"/>
      <c r="F31" s="82"/>
      <c r="G31" s="82"/>
      <c r="H31" s="82"/>
      <c r="I31" s="82"/>
      <c r="J31" s="83"/>
      <c r="K31" s="307"/>
      <c r="L31" s="305" t="s">
        <v>987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180</v>
      </c>
      <c r="B36" s="840" t="str">
        <f>VLOOKUP(A36,EQUIPOS!A6:D154,3,FALSE)</f>
        <v>Compresor 120 HP, con martillo.</v>
      </c>
      <c r="C36" s="841"/>
      <c r="D36" s="841"/>
      <c r="E36" s="841"/>
      <c r="F36" s="841"/>
      <c r="G36" s="841"/>
      <c r="H36" s="842"/>
      <c r="I36" s="266"/>
      <c r="J36" s="267"/>
      <c r="K36" s="268">
        <f>VLOOKUP(A36,EQUIPOS!A6:D161,4,FALSE)</f>
        <v>50860.624967994758</v>
      </c>
      <c r="L36" s="269"/>
      <c r="M36" s="270">
        <v>2.5</v>
      </c>
      <c r="N36" s="271">
        <f>K36/M36</f>
        <v>20344.249987197902</v>
      </c>
    </row>
    <row r="37" spans="1:14">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4"/>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0.1</v>
      </c>
      <c r="M42" s="852"/>
      <c r="N42" s="105">
        <f>N76*L42</f>
        <v>1082.6200000000001</v>
      </c>
    </row>
    <row r="43" spans="1:14" ht="15.75" thickBot="1">
      <c r="B43" s="827" t="s">
        <v>953</v>
      </c>
      <c r="C43" s="828"/>
      <c r="D43" s="828"/>
      <c r="E43" s="828"/>
      <c r="F43" s="828"/>
      <c r="G43" s="828"/>
      <c r="H43" s="828"/>
      <c r="I43" s="828"/>
      <c r="J43" s="828"/>
      <c r="K43" s="828"/>
      <c r="L43" s="828"/>
      <c r="M43" s="829"/>
      <c r="N43" s="99">
        <f>SUM(N36:N42)</f>
        <v>21426.869987197901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831">
        <f>'900.2'!N78</f>
        <v>1067.9414077952285</v>
      </c>
      <c r="M59" s="832"/>
      <c r="N59" s="286">
        <f>K59*L59</f>
        <v>1067.9414077952285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1067.9414077952285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20</v>
      </c>
      <c r="N70" s="295">
        <f>K70/M70</f>
        <v>10826.2</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N70+N71+N72+N73+N74</f>
        <v>10826.2</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33321.011394993126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6664.2022789986258</v>
      </c>
      <c r="M83" s="862"/>
      <c r="N83" s="51"/>
    </row>
    <row r="84" spans="1:14">
      <c r="B84" s="89" t="s">
        <v>973</v>
      </c>
      <c r="C84" s="90"/>
      <c r="D84" s="90"/>
      <c r="E84" s="90"/>
      <c r="F84" s="90"/>
      <c r="G84" s="90"/>
      <c r="H84" s="90"/>
      <c r="I84" s="87"/>
      <c r="J84" s="88"/>
      <c r="K84" s="303">
        <v>0.05</v>
      </c>
      <c r="L84" s="861">
        <f>N78*K84</f>
        <v>1666.0505697496565</v>
      </c>
      <c r="M84" s="862"/>
      <c r="N84" s="51"/>
    </row>
    <row r="85" spans="1:14" ht="15.75" thickBot="1">
      <c r="B85" s="91" t="s">
        <v>974</v>
      </c>
      <c r="C85" s="92"/>
      <c r="D85" s="92"/>
      <c r="E85" s="92"/>
      <c r="F85" s="92"/>
      <c r="G85" s="92"/>
      <c r="H85" s="92"/>
      <c r="I85" s="93"/>
      <c r="J85" s="94"/>
      <c r="K85" s="304">
        <v>0.05</v>
      </c>
      <c r="L85" s="863">
        <f>N78*K85</f>
        <v>1666.0505697496565</v>
      </c>
      <c r="M85" s="864"/>
      <c r="N85" s="51"/>
    </row>
    <row r="86" spans="1:14" ht="15.75" thickBot="1">
      <c r="B86" s="827" t="s">
        <v>953</v>
      </c>
      <c r="C86" s="828"/>
      <c r="D86" s="828"/>
      <c r="E86" s="828"/>
      <c r="F86" s="828"/>
      <c r="G86" s="828"/>
      <c r="H86" s="828"/>
      <c r="I86" s="828"/>
      <c r="J86" s="828"/>
      <c r="K86" s="828"/>
      <c r="L86" s="828"/>
      <c r="M86" s="829"/>
      <c r="N86" s="52">
        <f>L83+L84+L85</f>
        <v>9996.3034184979369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43317.314813491059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991</v>
      </c>
      <c r="C31" s="81" t="s">
        <v>1170</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150</v>
      </c>
      <c r="B36" s="840" t="str">
        <f>VLOOKUP(A36,EQUIPOS!A6:D154,3,FALSE)</f>
        <v>Cargador : Potencia en el volante 125 hp, Clasificación de RPM del motor 2300.</v>
      </c>
      <c r="C36" s="841"/>
      <c r="D36" s="841"/>
      <c r="E36" s="841"/>
      <c r="F36" s="841"/>
      <c r="G36" s="841"/>
      <c r="H36" s="842"/>
      <c r="I36" s="266"/>
      <c r="J36" s="267"/>
      <c r="K36" s="268">
        <f>VLOOKUP(A36,EQUIPOS!A6:D161,4,FALSE)</f>
        <v>122065.49992318742</v>
      </c>
      <c r="L36" s="269"/>
      <c r="M36" s="270">
        <v>2.375</v>
      </c>
      <c r="N36" s="271">
        <f>K36/M36</f>
        <v>51395.999967657866</v>
      </c>
    </row>
    <row r="37" spans="1:14">
      <c r="A37" t="s">
        <v>180</v>
      </c>
      <c r="B37" s="840" t="str">
        <f>VLOOKUP(A37,EQUIPOS!A7:D154,3,FALSE)</f>
        <v>Compresor 120 HP, con martillo.</v>
      </c>
      <c r="C37" s="841"/>
      <c r="D37" s="841"/>
      <c r="E37" s="841"/>
      <c r="F37" s="841"/>
      <c r="G37" s="841"/>
      <c r="H37" s="842"/>
      <c r="I37" s="266"/>
      <c r="J37" s="267"/>
      <c r="K37" s="268">
        <f>VLOOKUP(A37,EQUIPOS!A7:D162,4,FALSE)</f>
        <v>50860.624967994758</v>
      </c>
      <c r="L37" s="269"/>
      <c r="M37" s="270">
        <v>2.375</v>
      </c>
      <c r="N37" s="271">
        <f>K37/M37</f>
        <v>21414.999986524108</v>
      </c>
    </row>
    <row r="38" spans="1:14">
      <c r="A38" t="s">
        <v>195</v>
      </c>
      <c r="B38" s="840" t="str">
        <f>VLOOKUP(A38,EQUIPOS!A8:D154,3,FALSE)</f>
        <v xml:space="preserve">Equipo de oxicorte, Capacidad de corte: hasta 6´´ (152mm) </v>
      </c>
      <c r="C38" s="841"/>
      <c r="D38" s="841"/>
      <c r="E38" s="841"/>
      <c r="F38" s="841"/>
      <c r="G38" s="841"/>
      <c r="H38" s="842"/>
      <c r="I38" s="266"/>
      <c r="J38" s="267"/>
      <c r="K38" s="268">
        <f>VLOOKUP(A38,EQUIPOS!A8:D163,4,FALSE)</f>
        <v>15805.008293854753</v>
      </c>
      <c r="L38" s="269"/>
      <c r="M38" s="270">
        <v>2.375</v>
      </c>
      <c r="N38" s="271">
        <f>K38/M38</f>
        <v>6654.7403342546331</v>
      </c>
    </row>
    <row r="39" spans="1:14">
      <c r="B39" s="840"/>
      <c r="C39" s="841"/>
      <c r="D39" s="841"/>
      <c r="E39" s="841"/>
      <c r="F39" s="841"/>
      <c r="G39" s="841"/>
      <c r="H39" s="842"/>
      <c r="I39" s="843"/>
      <c r="J39" s="824"/>
      <c r="K39" s="273"/>
      <c r="L39" s="844"/>
      <c r="M39" s="845"/>
      <c r="N39" s="274"/>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0.1</v>
      </c>
      <c r="M42" s="852"/>
      <c r="N42" s="105">
        <f>N76*L42</f>
        <v>1416.2065453389896</v>
      </c>
    </row>
    <row r="43" spans="1:14" ht="15.75" thickBot="1">
      <c r="B43" s="827" t="s">
        <v>953</v>
      </c>
      <c r="C43" s="828"/>
      <c r="D43" s="828"/>
      <c r="E43" s="828"/>
      <c r="F43" s="828"/>
      <c r="G43" s="828"/>
      <c r="H43" s="828"/>
      <c r="I43" s="828"/>
      <c r="J43" s="828"/>
      <c r="K43" s="828"/>
      <c r="L43" s="828"/>
      <c r="M43" s="829"/>
      <c r="N43" s="99">
        <f>SUM(N36:N42)</f>
        <v>80881.946833775597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831">
        <f>'900.2'!N78</f>
        <v>1067.9414077952285</v>
      </c>
      <c r="M59" s="832"/>
      <c r="N59" s="286">
        <f>K59*L59</f>
        <v>1067.9414077952285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1067.9414077952285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9</v>
      </c>
      <c r="B70" s="49" t="str">
        <f>VLOOKUP(A70,'MANO DE OBRA'!A8:D68,3,FALSE)</f>
        <v>Obrero (3)</v>
      </c>
      <c r="C70" s="47"/>
      <c r="D70" s="47"/>
      <c r="E70" s="47"/>
      <c r="F70" s="47"/>
      <c r="G70" s="47"/>
      <c r="H70" s="47"/>
      <c r="I70" s="291">
        <f>K70/J70*100</f>
        <v>87780</v>
      </c>
      <c r="J70" s="292">
        <v>185</v>
      </c>
      <c r="K70" s="293">
        <f>VLOOKUP(A70,'MANO DE OBRA'!A8:D99,4,FALSE)</f>
        <v>162393</v>
      </c>
      <c r="L70" s="50"/>
      <c r="M70" s="294">
        <v>19</v>
      </c>
      <c r="N70" s="295">
        <f>K70/M70</f>
        <v>8547</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19</v>
      </c>
      <c r="N71" s="295">
        <f>K71/M71</f>
        <v>5615.0654533898942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N70+N71+N72+N73+N74</f>
        <v>14162.065453389894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96111.953694960714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19222.390738992144</v>
      </c>
      <c r="M83" s="862"/>
      <c r="N83" s="51"/>
    </row>
    <row r="84" spans="1:14">
      <c r="B84" s="89" t="s">
        <v>973</v>
      </c>
      <c r="C84" s="90"/>
      <c r="D84" s="90"/>
      <c r="E84" s="90"/>
      <c r="F84" s="90"/>
      <c r="G84" s="90"/>
      <c r="H84" s="90"/>
      <c r="I84" s="87"/>
      <c r="J84" s="88"/>
      <c r="K84" s="303">
        <v>0.05</v>
      </c>
      <c r="L84" s="861">
        <f>N78*K84</f>
        <v>4805.597684748036</v>
      </c>
      <c r="M84" s="862"/>
      <c r="N84" s="51"/>
    </row>
    <row r="85" spans="1:14" ht="15.75" thickBot="1">
      <c r="B85" s="91" t="s">
        <v>974</v>
      </c>
      <c r="C85" s="92"/>
      <c r="D85" s="92"/>
      <c r="E85" s="92"/>
      <c r="F85" s="92"/>
      <c r="G85" s="92"/>
      <c r="H85" s="92"/>
      <c r="I85" s="93"/>
      <c r="J85" s="94"/>
      <c r="K85" s="304">
        <v>0.05</v>
      </c>
      <c r="L85" s="863">
        <f>N78*K85</f>
        <v>4805.597684748036</v>
      </c>
      <c r="M85" s="864"/>
      <c r="N85" s="51"/>
    </row>
    <row r="86" spans="1:14" ht="15.75" thickBot="1">
      <c r="B86" s="827" t="s">
        <v>953</v>
      </c>
      <c r="C86" s="828"/>
      <c r="D86" s="828"/>
      <c r="E86" s="828"/>
      <c r="F86" s="828"/>
      <c r="G86" s="828"/>
      <c r="H86" s="828"/>
      <c r="I86" s="828"/>
      <c r="J86" s="828"/>
      <c r="K86" s="828"/>
      <c r="L86" s="828"/>
      <c r="M86" s="829"/>
      <c r="N86" s="52">
        <f>L83+L84+L85</f>
        <v>28833.586108488213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124945.53980344892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992</v>
      </c>
      <c r="C31" s="81" t="s">
        <v>1171</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312</v>
      </c>
      <c r="B36" s="840" t="str">
        <f>VLOOKUP(A36,EQUIPOS!A6:D154,3,FALSE)</f>
        <v>Retroexcavadora sobre oruga, potencia 138 HP, balde de 1,5 m3.</v>
      </c>
      <c r="C36" s="841"/>
      <c r="D36" s="841"/>
      <c r="E36" s="841"/>
      <c r="F36" s="841"/>
      <c r="G36" s="841"/>
      <c r="H36" s="842"/>
      <c r="I36" s="266"/>
      <c r="J36" s="267"/>
      <c r="K36" s="268">
        <f>VLOOKUP(A36,EQUIPOS!A6:D161,4,FALSE)</f>
        <v>122065.49992318742</v>
      </c>
      <c r="L36" s="269"/>
      <c r="M36" s="270">
        <v>2.5</v>
      </c>
      <c r="N36" s="271">
        <f>K36/M36</f>
        <v>48826.199969274967</v>
      </c>
    </row>
    <row r="37" spans="1:14">
      <c r="A37" t="s">
        <v>180</v>
      </c>
      <c r="B37" s="840" t="str">
        <f>VLOOKUP(A37,EQUIPOS!A7:D154,3,FALSE)</f>
        <v>Compresor 120 HP, con martillo.</v>
      </c>
      <c r="C37" s="841"/>
      <c r="D37" s="841"/>
      <c r="E37" s="841"/>
      <c r="F37" s="841"/>
      <c r="G37" s="841"/>
      <c r="H37" s="842"/>
      <c r="I37" s="266"/>
      <c r="J37" s="267"/>
      <c r="K37" s="268">
        <f>VLOOKUP(A37,EQUIPOS!A7:D162,4,FALSE)</f>
        <v>50860.624967994758</v>
      </c>
      <c r="L37" s="269"/>
      <c r="M37" s="270">
        <v>2.5</v>
      </c>
      <c r="N37" s="271">
        <f>K37/M37</f>
        <v>20344.249987197902</v>
      </c>
    </row>
    <row r="38" spans="1:14">
      <c r="A38" t="s">
        <v>195</v>
      </c>
      <c r="B38" s="840" t="str">
        <f>VLOOKUP(A38,EQUIPOS!A8:D154,3,FALSE)</f>
        <v xml:space="preserve">Equipo de oxicorte, Capacidad de corte: hasta 6´´ (152mm) </v>
      </c>
      <c r="C38" s="841"/>
      <c r="D38" s="841"/>
      <c r="E38" s="841"/>
      <c r="F38" s="841"/>
      <c r="G38" s="841"/>
      <c r="H38" s="842"/>
      <c r="I38" s="266"/>
      <c r="J38" s="267"/>
      <c r="K38" s="268">
        <f>VLOOKUP(A38,EQUIPOS!A8:D163,4,FALSE)</f>
        <v>15805.008293854753</v>
      </c>
      <c r="L38" s="269"/>
      <c r="M38" s="270">
        <v>2.5</v>
      </c>
      <c r="N38" s="271">
        <f>K38/M38</f>
        <v>6322.0033175419012</v>
      </c>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0.02</v>
      </c>
      <c r="M42" s="852"/>
      <c r="N42" s="105">
        <f>N76*L42</f>
        <v>269.07924361440797</v>
      </c>
    </row>
    <row r="43" spans="1:14" ht="15.75" thickBot="1">
      <c r="B43" s="827" t="s">
        <v>953</v>
      </c>
      <c r="C43" s="828"/>
      <c r="D43" s="828"/>
      <c r="E43" s="828"/>
      <c r="F43" s="828"/>
      <c r="G43" s="828"/>
      <c r="H43" s="828"/>
      <c r="I43" s="828"/>
      <c r="J43" s="828"/>
      <c r="K43" s="828"/>
      <c r="L43" s="828"/>
      <c r="M43" s="829"/>
      <c r="N43" s="99">
        <f>SUM(N36:N42)</f>
        <v>75761.532517629195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831">
        <f>'900.2'!N78</f>
        <v>1067.9414077952285</v>
      </c>
      <c r="M59" s="832"/>
      <c r="N59" s="286">
        <f>K59*L59</f>
        <v>1067.9414077952285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1067.9414077952285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9</v>
      </c>
      <c r="B70" s="49" t="str">
        <f>VLOOKUP(A70,'MANO DE OBRA'!A8:D68,3,FALSE)</f>
        <v>Obrero (3)</v>
      </c>
      <c r="C70" s="47"/>
      <c r="D70" s="47"/>
      <c r="E70" s="47"/>
      <c r="F70" s="47"/>
      <c r="G70" s="47"/>
      <c r="H70" s="47"/>
      <c r="I70" s="291">
        <f>K70/J70*100</f>
        <v>87780</v>
      </c>
      <c r="J70" s="292">
        <v>185</v>
      </c>
      <c r="K70" s="293">
        <f>VLOOKUP(A70,'MANO DE OBRA'!A8:D99,4,FALSE)</f>
        <v>162393</v>
      </c>
      <c r="L70" s="50"/>
      <c r="M70" s="294">
        <v>20</v>
      </c>
      <c r="N70" s="295">
        <f>K70/M70</f>
        <v>8119.65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20</v>
      </c>
      <c r="N71" s="295">
        <f>K71/M71</f>
        <v>5334.3121807203988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59">
        <f>SUM(N70:N75)</f>
        <v>13453.962180720398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90283.436106144814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18056.687221228964</v>
      </c>
      <c r="M83" s="862"/>
      <c r="N83" s="51"/>
    </row>
    <row r="84" spans="1:14">
      <c r="B84" s="89" t="s">
        <v>973</v>
      </c>
      <c r="C84" s="90"/>
      <c r="D84" s="90"/>
      <c r="E84" s="90"/>
      <c r="F84" s="90"/>
      <c r="G84" s="90"/>
      <c r="H84" s="90"/>
      <c r="I84" s="87"/>
      <c r="J84" s="88"/>
      <c r="K84" s="303">
        <v>0.05</v>
      </c>
      <c r="L84" s="861">
        <f>N78*K84</f>
        <v>4514.1718053072409</v>
      </c>
      <c r="M84" s="862"/>
      <c r="N84" s="51"/>
    </row>
    <row r="85" spans="1:14" ht="15.75" thickBot="1">
      <c r="B85" s="91" t="s">
        <v>974</v>
      </c>
      <c r="C85" s="92"/>
      <c r="D85" s="92"/>
      <c r="E85" s="92"/>
      <c r="F85" s="92"/>
      <c r="G85" s="92"/>
      <c r="H85" s="92"/>
      <c r="I85" s="93"/>
      <c r="J85" s="94"/>
      <c r="K85" s="304">
        <v>0.05</v>
      </c>
      <c r="L85" s="863">
        <f>N78*K85</f>
        <v>4514.1718053072409</v>
      </c>
      <c r="M85" s="864"/>
      <c r="N85" s="51"/>
    </row>
    <row r="86" spans="1:14" ht="15.75" thickBot="1">
      <c r="B86" s="827" t="s">
        <v>953</v>
      </c>
      <c r="C86" s="828"/>
      <c r="D86" s="828"/>
      <c r="E86" s="828"/>
      <c r="F86" s="828"/>
      <c r="G86" s="828"/>
      <c r="H86" s="828"/>
      <c r="I86" s="828"/>
      <c r="J86" s="828"/>
      <c r="K86" s="828"/>
      <c r="L86" s="828"/>
      <c r="M86" s="829"/>
      <c r="N86" s="52">
        <f>L83+L84+L85</f>
        <v>27085.030831843444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117368.46693798825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993</v>
      </c>
      <c r="C31" s="81" t="s">
        <v>1171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312</v>
      </c>
      <c r="B36" s="840" t="str">
        <f>VLOOKUP(A36,EQUIPOS!A6:D154,3,FALSE)</f>
        <v>Retroexcavadora sobre oruga, potencia 138 HP, balde de 1,5 m3.</v>
      </c>
      <c r="C36" s="841"/>
      <c r="D36" s="841"/>
      <c r="E36" s="841"/>
      <c r="F36" s="841"/>
      <c r="G36" s="841"/>
      <c r="H36" s="842"/>
      <c r="I36" s="266"/>
      <c r="J36" s="267"/>
      <c r="K36" s="268">
        <f>VLOOKUP(A36,EQUIPOS!A6:D161,4,FALSE)</f>
        <v>122065.49992318742</v>
      </c>
      <c r="L36" s="269"/>
      <c r="M36" s="270">
        <v>2.5</v>
      </c>
      <c r="N36" s="271">
        <f>K36/M36</f>
        <v>48826.199969274967</v>
      </c>
    </row>
    <row r="37" spans="1:14">
      <c r="A37" t="s">
        <v>180</v>
      </c>
      <c r="B37" s="840" t="str">
        <f>VLOOKUP(A37,EQUIPOS!A7:D154,3,FALSE)</f>
        <v>Compresor 120 HP, con martillo.</v>
      </c>
      <c r="C37" s="841"/>
      <c r="D37" s="841"/>
      <c r="E37" s="841"/>
      <c r="F37" s="841"/>
      <c r="G37" s="841"/>
      <c r="H37" s="842"/>
      <c r="I37" s="266"/>
      <c r="J37" s="267"/>
      <c r="K37" s="268">
        <f>VLOOKUP(A37,EQUIPOS!A7:D162,4,FALSE)</f>
        <v>50860.624967994758</v>
      </c>
      <c r="L37" s="269"/>
      <c r="M37" s="270">
        <v>2.5</v>
      </c>
      <c r="N37" s="271">
        <f>K37/M37</f>
        <v>20344.249987197902</v>
      </c>
    </row>
    <row r="38" spans="1:14">
      <c r="A38" t="s">
        <v>195</v>
      </c>
      <c r="B38" s="840" t="str">
        <f>VLOOKUP(A38,EQUIPOS!A8:D154,3,FALSE)</f>
        <v xml:space="preserve">Equipo de oxicorte, Capacidad de corte: hasta 6´´ (152mm) </v>
      </c>
      <c r="C38" s="841"/>
      <c r="D38" s="841"/>
      <c r="E38" s="841"/>
      <c r="F38" s="841"/>
      <c r="G38" s="841"/>
      <c r="H38" s="842"/>
      <c r="I38" s="266"/>
      <c r="J38" s="267"/>
      <c r="K38" s="268">
        <f>VLOOKUP(A38,EQUIPOS!A8:D163,4,FALSE)</f>
        <v>15805.008293854753</v>
      </c>
      <c r="L38" s="269"/>
      <c r="M38" s="270">
        <v>2.5</v>
      </c>
      <c r="N38" s="271">
        <f>K38/M38</f>
        <v>6322.0033175419012</v>
      </c>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0.02</v>
      </c>
      <c r="M42" s="852"/>
      <c r="N42" s="105">
        <f>N76*L42</f>
        <v>214.948243614408</v>
      </c>
    </row>
    <row r="43" spans="1:14" ht="15.75" thickBot="1">
      <c r="B43" s="827" t="s">
        <v>953</v>
      </c>
      <c r="C43" s="828"/>
      <c r="D43" s="828"/>
      <c r="E43" s="828"/>
      <c r="F43" s="828"/>
      <c r="G43" s="828"/>
      <c r="H43" s="828"/>
      <c r="I43" s="828"/>
      <c r="J43" s="828"/>
      <c r="K43" s="828"/>
      <c r="L43" s="828"/>
      <c r="M43" s="829"/>
      <c r="N43" s="99">
        <f>SUM(N36:N42)</f>
        <v>75707.401517629187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1.4</v>
      </c>
      <c r="J59" s="285">
        <v>1</v>
      </c>
      <c r="K59" s="278">
        <f>I59*J59</f>
        <v>1.4</v>
      </c>
      <c r="L59" s="831">
        <f>'900.2'!N78</f>
        <v>1067.9414077952285</v>
      </c>
      <c r="M59" s="832"/>
      <c r="N59" s="286">
        <f>K59*L59</f>
        <v>1495.1179709133198</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1495.1179709133198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20</v>
      </c>
      <c r="N70" s="295">
        <f>K70/M70</f>
        <v>5413.1</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20</v>
      </c>
      <c r="N71" s="295">
        <f>K71/M71</f>
        <v>5334.3121807203988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59">
        <f>SUM(N70:N75)</f>
        <v>10747.412180720399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87949.931669262907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17589.986333852583</v>
      </c>
      <c r="M83" s="862"/>
      <c r="N83" s="51"/>
    </row>
    <row r="84" spans="1:14">
      <c r="B84" s="89" t="s">
        <v>973</v>
      </c>
      <c r="C84" s="90"/>
      <c r="D84" s="90"/>
      <c r="E84" s="90"/>
      <c r="F84" s="90"/>
      <c r="G84" s="90"/>
      <c r="H84" s="90"/>
      <c r="I84" s="87"/>
      <c r="J84" s="88"/>
      <c r="K84" s="303">
        <v>0.05</v>
      </c>
      <c r="L84" s="861">
        <f>N78*K84</f>
        <v>4397.4965834631457</v>
      </c>
      <c r="M84" s="862"/>
      <c r="N84" s="51"/>
    </row>
    <row r="85" spans="1:14" ht="15.75" thickBot="1">
      <c r="B85" s="91" t="s">
        <v>974</v>
      </c>
      <c r="C85" s="92"/>
      <c r="D85" s="92"/>
      <c r="E85" s="92"/>
      <c r="F85" s="92"/>
      <c r="G85" s="92"/>
      <c r="H85" s="92"/>
      <c r="I85" s="93"/>
      <c r="J85" s="94"/>
      <c r="K85" s="304">
        <v>0.05</v>
      </c>
      <c r="L85" s="863">
        <f>N78*K85</f>
        <v>4397.4965834631457</v>
      </c>
      <c r="M85" s="864"/>
      <c r="N85" s="51"/>
    </row>
    <row r="86" spans="1:14" ht="15.75" thickBot="1">
      <c r="B86" s="827" t="s">
        <v>953</v>
      </c>
      <c r="C86" s="828"/>
      <c r="D86" s="828"/>
      <c r="E86" s="828"/>
      <c r="F86" s="828"/>
      <c r="G86" s="828"/>
      <c r="H86" s="828"/>
      <c r="I86" s="828"/>
      <c r="J86" s="828"/>
      <c r="K86" s="828"/>
      <c r="L86" s="828"/>
      <c r="M86" s="829"/>
      <c r="N86" s="52">
        <f>L83+L84+L85</f>
        <v>26384.979500778871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114334.91117004177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994</v>
      </c>
      <c r="C31" s="81" t="s">
        <v>1174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150</v>
      </c>
      <c r="B36" s="840" t="str">
        <f>VLOOKUP(A36,EQUIPOS!A6:D154,3,FALSE)</f>
        <v>Cargador : Potencia en el volante 125 hp, Clasificación de RPM del motor 2300.</v>
      </c>
      <c r="C36" s="841"/>
      <c r="D36" s="841"/>
      <c r="E36" s="841"/>
      <c r="F36" s="841"/>
      <c r="G36" s="841"/>
      <c r="H36" s="842"/>
      <c r="I36" s="266"/>
      <c r="J36" s="267"/>
      <c r="K36" s="268">
        <f>VLOOKUP(A36,EQUIPOS!A6:D161,4,FALSE)</f>
        <v>122065.49992318742</v>
      </c>
      <c r="L36" s="269"/>
      <c r="M36" s="270">
        <v>22</v>
      </c>
      <c r="N36" s="271">
        <f>K36/M36</f>
        <v>5548.4318146903379</v>
      </c>
    </row>
    <row r="37" spans="1:14">
      <c r="A37" t="s">
        <v>180</v>
      </c>
      <c r="B37" s="840" t="str">
        <f>VLOOKUP(A37,EQUIPOS!A7:D154,3,FALSE)</f>
        <v>Compresor 120 HP, con martillo.</v>
      </c>
      <c r="C37" s="841"/>
      <c r="D37" s="841"/>
      <c r="E37" s="841"/>
      <c r="F37" s="841"/>
      <c r="G37" s="841"/>
      <c r="H37" s="842"/>
      <c r="I37" s="266"/>
      <c r="J37" s="267"/>
      <c r="K37" s="268">
        <f>VLOOKUP(A37,EQUIPOS!A7:D162,4,FALSE)</f>
        <v>50860.624967994758</v>
      </c>
      <c r="L37" s="269"/>
      <c r="M37" s="270">
        <v>22</v>
      </c>
      <c r="N37" s="271">
        <f>K37/M37</f>
        <v>2311.8465894543074</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0.02</v>
      </c>
      <c r="M42" s="852"/>
      <c r="N42" s="105">
        <f>N76*L42</f>
        <v>24.425936774364544</v>
      </c>
    </row>
    <row r="43" spans="1:14" ht="15.75" thickBot="1">
      <c r="B43" s="827" t="s">
        <v>953</v>
      </c>
      <c r="C43" s="828"/>
      <c r="D43" s="828"/>
      <c r="E43" s="828"/>
      <c r="F43" s="828"/>
      <c r="G43" s="828"/>
      <c r="H43" s="828"/>
      <c r="I43" s="828"/>
      <c r="J43" s="828"/>
      <c r="K43" s="828"/>
      <c r="L43" s="828"/>
      <c r="M43" s="829"/>
      <c r="N43" s="99">
        <f>SUM(N36:N42)</f>
        <v>7884.7043409190092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0.42</v>
      </c>
      <c r="J59" s="285">
        <v>1</v>
      </c>
      <c r="K59" s="278">
        <f>I59*J59</f>
        <v>0.42</v>
      </c>
      <c r="L59" s="831">
        <f>'900.2'!N78</f>
        <v>1067.9414077952285</v>
      </c>
      <c r="M59" s="832"/>
      <c r="N59" s="286">
        <f>K59*L59</f>
        <v>448.53539127399597</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448.53539127399597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176</v>
      </c>
      <c r="N70" s="295">
        <f>K70/M70</f>
        <v>615.125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176</v>
      </c>
      <c r="N71" s="295">
        <f>K71/M71</f>
        <v>606.17183871822715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59">
        <f>SUM(N70:N75)</f>
        <v>1221.2968387182273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9554.5365709112339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1910.9073141822469</v>
      </c>
      <c r="M83" s="862"/>
      <c r="N83" s="51"/>
    </row>
    <row r="84" spans="1:14">
      <c r="B84" s="89" t="s">
        <v>973</v>
      </c>
      <c r="C84" s="90"/>
      <c r="D84" s="90"/>
      <c r="E84" s="90"/>
      <c r="F84" s="90"/>
      <c r="G84" s="90"/>
      <c r="H84" s="90"/>
      <c r="I84" s="87"/>
      <c r="J84" s="88"/>
      <c r="K84" s="303">
        <v>0.05</v>
      </c>
      <c r="L84" s="861">
        <f>N78*K84</f>
        <v>477.72682854556172</v>
      </c>
      <c r="M84" s="862"/>
      <c r="N84" s="51"/>
    </row>
    <row r="85" spans="1:14" ht="15.75" thickBot="1">
      <c r="B85" s="91" t="s">
        <v>974</v>
      </c>
      <c r="C85" s="92"/>
      <c r="D85" s="92"/>
      <c r="E85" s="92"/>
      <c r="F85" s="92"/>
      <c r="G85" s="92"/>
      <c r="H85" s="92"/>
      <c r="I85" s="93"/>
      <c r="J85" s="94"/>
      <c r="K85" s="304">
        <v>0.05</v>
      </c>
      <c r="L85" s="863">
        <f>N78*K85</f>
        <v>477.72682854556172</v>
      </c>
      <c r="M85" s="864"/>
      <c r="N85" s="51"/>
    </row>
    <row r="86" spans="1:14" ht="15.75" thickBot="1">
      <c r="B86" s="827" t="s">
        <v>953</v>
      </c>
      <c r="C86" s="828"/>
      <c r="D86" s="828"/>
      <c r="E86" s="828"/>
      <c r="F86" s="828"/>
      <c r="G86" s="828"/>
      <c r="H86" s="828"/>
      <c r="I86" s="828"/>
      <c r="J86" s="828"/>
      <c r="K86" s="828"/>
      <c r="L86" s="828"/>
      <c r="M86" s="829"/>
      <c r="N86" s="52">
        <f>L83+L84+L85</f>
        <v>2866.3609712733701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12420.897542184604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995</v>
      </c>
      <c r="C31" s="81" t="s">
        <v>1175</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150</v>
      </c>
      <c r="B36" s="840" t="str">
        <f>VLOOKUP(A36,EQUIPOS!A6:D154,3,FALSE)</f>
        <v>Cargador : Potencia en el volante 125 hp, Clasificación de RPM del motor 2300.</v>
      </c>
      <c r="C36" s="841"/>
      <c r="D36" s="841"/>
      <c r="E36" s="841"/>
      <c r="F36" s="841"/>
      <c r="G36" s="841"/>
      <c r="H36" s="842"/>
      <c r="I36" s="266"/>
      <c r="J36" s="267"/>
      <c r="K36" s="268">
        <f>VLOOKUP(A36,EQUIPOS!A6:D161,4,FALSE)</f>
        <v>122065.49992318742</v>
      </c>
      <c r="L36" s="269"/>
      <c r="M36" s="270">
        <v>22</v>
      </c>
      <c r="N36" s="271">
        <f>K36/M36</f>
        <v>5548.4318146903379</v>
      </c>
    </row>
    <row r="37" spans="1:14">
      <c r="A37" t="s">
        <v>180</v>
      </c>
      <c r="B37" s="840" t="str">
        <f>VLOOKUP(A37,EQUIPOS!A7:D154,3,FALSE)</f>
        <v>Compresor 120 HP, con martillo.</v>
      </c>
      <c r="C37" s="841"/>
      <c r="D37" s="841"/>
      <c r="E37" s="841"/>
      <c r="F37" s="841"/>
      <c r="G37" s="841"/>
      <c r="H37" s="842"/>
      <c r="I37" s="266"/>
      <c r="J37" s="267"/>
      <c r="K37" s="268">
        <f>VLOOKUP(A37,EQUIPOS!A7:D162,4,FALSE)</f>
        <v>50860.624967994758</v>
      </c>
      <c r="L37" s="269"/>
      <c r="M37" s="270">
        <v>22</v>
      </c>
      <c r="N37" s="271">
        <f>K37/M37</f>
        <v>2311.8465894543074</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0.02</v>
      </c>
      <c r="M42" s="852"/>
      <c r="N42" s="105">
        <f>N76*L42</f>
        <v>24.425936774364544</v>
      </c>
    </row>
    <row r="43" spans="1:14" ht="15.75" thickBot="1">
      <c r="B43" s="827" t="s">
        <v>953</v>
      </c>
      <c r="C43" s="828"/>
      <c r="D43" s="828"/>
      <c r="E43" s="828"/>
      <c r="F43" s="828"/>
      <c r="G43" s="828"/>
      <c r="H43" s="828"/>
      <c r="I43" s="828"/>
      <c r="J43" s="828"/>
      <c r="K43" s="828"/>
      <c r="L43" s="828"/>
      <c r="M43" s="829"/>
      <c r="N43" s="99">
        <f>SUM(N36:N42)</f>
        <v>7884.7043409190092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0.21</v>
      </c>
      <c r="J59" s="285">
        <v>1</v>
      </c>
      <c r="K59" s="278">
        <f>I59*J59</f>
        <v>0.21</v>
      </c>
      <c r="L59" s="831">
        <f>'900.2'!N78</f>
        <v>1067.9414077952285</v>
      </c>
      <c r="M59" s="832"/>
      <c r="N59" s="286">
        <f>K59*L59</f>
        <v>224.26769563699798</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224.26769563699798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176</v>
      </c>
      <c r="N70" s="295">
        <f>K70/M70</f>
        <v>615.125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176</v>
      </c>
      <c r="N71" s="295">
        <f>K71/M71</f>
        <v>606.17183871822715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1221.2968387182273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9330.2688752742342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1866.0537750548469</v>
      </c>
      <c r="M83" s="862"/>
      <c r="N83" s="51"/>
    </row>
    <row r="84" spans="1:14">
      <c r="B84" s="89" t="s">
        <v>973</v>
      </c>
      <c r="C84" s="90"/>
      <c r="D84" s="90"/>
      <c r="E84" s="90"/>
      <c r="F84" s="90"/>
      <c r="G84" s="90"/>
      <c r="H84" s="90"/>
      <c r="I84" s="87"/>
      <c r="J84" s="88"/>
      <c r="K84" s="303">
        <v>0.05</v>
      </c>
      <c r="L84" s="861">
        <f>N78*K84</f>
        <v>466.51344376371173</v>
      </c>
      <c r="M84" s="862"/>
      <c r="N84" s="51"/>
    </row>
    <row r="85" spans="1:14" ht="15.75" thickBot="1">
      <c r="B85" s="91" t="s">
        <v>974</v>
      </c>
      <c r="C85" s="92"/>
      <c r="D85" s="92"/>
      <c r="E85" s="92"/>
      <c r="F85" s="92"/>
      <c r="G85" s="92"/>
      <c r="H85" s="92"/>
      <c r="I85" s="93"/>
      <c r="J85" s="94"/>
      <c r="K85" s="304">
        <v>0.05</v>
      </c>
      <c r="L85" s="863">
        <f>N78*K85</f>
        <v>466.51344376371173</v>
      </c>
      <c r="M85" s="864"/>
      <c r="N85" s="51"/>
    </row>
    <row r="86" spans="1:14" ht="15.75" thickBot="1">
      <c r="B86" s="827" t="s">
        <v>953</v>
      </c>
      <c r="C86" s="828"/>
      <c r="D86" s="828"/>
      <c r="E86" s="828"/>
      <c r="F86" s="828"/>
      <c r="G86" s="828"/>
      <c r="H86" s="828"/>
      <c r="I86" s="828"/>
      <c r="J86" s="828"/>
      <c r="K86" s="828"/>
      <c r="L86" s="828"/>
      <c r="M86" s="829"/>
      <c r="N86" s="52">
        <f>L83+L84+L85</f>
        <v>2799.0806625822702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12129.349537856504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996</v>
      </c>
      <c r="C31" s="81" t="s">
        <v>1176</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180</v>
      </c>
      <c r="B36" s="840" t="str">
        <f>VLOOKUP(A36,EQUIPOS!A6:D154,3,FALSE)</f>
        <v>Compresor 120 HP, con martillo.</v>
      </c>
      <c r="C36" s="841"/>
      <c r="D36" s="841"/>
      <c r="E36" s="841"/>
      <c r="F36" s="841"/>
      <c r="G36" s="841"/>
      <c r="H36" s="842"/>
      <c r="I36" s="266"/>
      <c r="J36" s="267"/>
      <c r="K36" s="268">
        <f>VLOOKUP(A36,EQUIPOS!A6:D161,4,FALSE)</f>
        <v>50860.624967994758</v>
      </c>
      <c r="L36" s="269"/>
      <c r="M36" s="270">
        <v>20</v>
      </c>
      <c r="N36" s="271">
        <f>K36/M36</f>
        <v>2543.0312483997377</v>
      </c>
    </row>
    <row r="37" spans="1:14">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0.1</v>
      </c>
      <c r="M42" s="852"/>
      <c r="N42" s="105">
        <f>N76*L42</f>
        <v>67.663750000000007</v>
      </c>
    </row>
    <row r="43" spans="1:14" ht="15.75" thickBot="1">
      <c r="B43" s="827" t="s">
        <v>953</v>
      </c>
      <c r="C43" s="828"/>
      <c r="D43" s="828"/>
      <c r="E43" s="828"/>
      <c r="F43" s="828"/>
      <c r="G43" s="828"/>
      <c r="H43" s="828"/>
      <c r="I43" s="828"/>
      <c r="J43" s="828"/>
      <c r="K43" s="828"/>
      <c r="L43" s="828"/>
      <c r="M43" s="829"/>
      <c r="N43" s="99">
        <f>SUM(N36:N42)</f>
        <v>2610.6949983997379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0.08</v>
      </c>
      <c r="J59" s="285">
        <v>1</v>
      </c>
      <c r="K59" s="278">
        <f>I59*J59</f>
        <v>0.08</v>
      </c>
      <c r="L59" s="831">
        <f>'900.2'!N78</f>
        <v>1067.9414077952285</v>
      </c>
      <c r="M59" s="832"/>
      <c r="N59" s="286">
        <f>K59*L59</f>
        <v>85.435312623618287</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85.435312623618287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160</v>
      </c>
      <c r="N70" s="295">
        <f>K70/M70</f>
        <v>676.63750000000005</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59">
        <f>SUM(N70:N75)</f>
        <v>676.63750000000005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3372.7678110233564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674.55356220467138</v>
      </c>
      <c r="M83" s="862"/>
      <c r="N83" s="51"/>
    </row>
    <row r="84" spans="1:14">
      <c r="B84" s="89" t="s">
        <v>973</v>
      </c>
      <c r="C84" s="90"/>
      <c r="D84" s="90"/>
      <c r="E84" s="90"/>
      <c r="F84" s="90"/>
      <c r="G84" s="90"/>
      <c r="H84" s="90"/>
      <c r="I84" s="87"/>
      <c r="J84" s="88"/>
      <c r="K84" s="303">
        <v>0.05</v>
      </c>
      <c r="L84" s="861">
        <f>N78*K84</f>
        <v>168.63839055116784</v>
      </c>
      <c r="M84" s="862"/>
      <c r="N84" s="51"/>
    </row>
    <row r="85" spans="1:14" ht="15.75" thickBot="1">
      <c r="B85" s="91" t="s">
        <v>974</v>
      </c>
      <c r="C85" s="92"/>
      <c r="D85" s="92"/>
      <c r="E85" s="92"/>
      <c r="F85" s="92"/>
      <c r="G85" s="92"/>
      <c r="H85" s="92"/>
      <c r="I85" s="93"/>
      <c r="J85" s="94"/>
      <c r="K85" s="304">
        <v>0.05</v>
      </c>
      <c r="L85" s="863">
        <f>N78*K85</f>
        <v>168.63839055116784</v>
      </c>
      <c r="M85" s="864"/>
      <c r="N85" s="51"/>
    </row>
    <row r="86" spans="1:14" ht="15.75" thickBot="1">
      <c r="B86" s="827" t="s">
        <v>953</v>
      </c>
      <c r="C86" s="828"/>
      <c r="D86" s="828"/>
      <c r="E86" s="828"/>
      <c r="F86" s="828"/>
      <c r="G86" s="828"/>
      <c r="H86" s="828"/>
      <c r="I86" s="828"/>
      <c r="J86" s="828"/>
      <c r="K86" s="828"/>
      <c r="L86" s="828"/>
      <c r="M86" s="829"/>
      <c r="N86" s="52">
        <f>L83+L84+L85</f>
        <v>1011.8303433070071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4384.5981543303633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997</v>
      </c>
      <c r="C31" s="81" t="s">
        <v>1177</v>
      </c>
      <c r="D31" s="82"/>
      <c r="E31" s="82"/>
      <c r="F31" s="82"/>
      <c r="G31" s="82"/>
      <c r="H31" s="82"/>
      <c r="I31" s="82"/>
      <c r="J31" s="83"/>
      <c r="K31" s="307"/>
      <c r="L31" s="305" t="s">
        <v>998</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195</v>
      </c>
      <c r="B36" s="840" t="str">
        <f>VLOOKUP(A36,EQUIPOS!A6:D154,3,FALSE)</f>
        <v xml:space="preserve">Equipo de oxicorte, Capacidad de corte: hasta 6´´ (152mm) </v>
      </c>
      <c r="C36" s="841"/>
      <c r="D36" s="841"/>
      <c r="E36" s="841"/>
      <c r="F36" s="841"/>
      <c r="G36" s="841"/>
      <c r="H36" s="842"/>
      <c r="I36" s="266"/>
      <c r="J36" s="267"/>
      <c r="K36" s="268">
        <f>VLOOKUP(A36,EQUIPOS!A6:D161,4,FALSE)</f>
        <v>15805.008293854753</v>
      </c>
      <c r="L36" s="269"/>
      <c r="M36" s="270">
        <v>321</v>
      </c>
      <c r="N36" s="271">
        <f>K36/M36</f>
        <v>49.23678596216434</v>
      </c>
    </row>
    <row r="37" spans="1:14">
      <c r="A37" t="s">
        <v>248</v>
      </c>
      <c r="B37" s="840" t="str">
        <f>VLOOKUP(A37,EQUIPOS!A7:D154,3,FALSE)</f>
        <v>Grúa telescópica de 50 Ton.</v>
      </c>
      <c r="C37" s="841"/>
      <c r="D37" s="841"/>
      <c r="E37" s="841"/>
      <c r="F37" s="841"/>
      <c r="G37" s="841"/>
      <c r="H37" s="842"/>
      <c r="I37" s="266"/>
      <c r="J37" s="267"/>
      <c r="K37" s="268">
        <f>VLOOKUP(A37,EQUIPOS!A7:D162,4,FALSE)</f>
        <v>216879.16675451308</v>
      </c>
      <c r="L37" s="269"/>
      <c r="M37" s="270">
        <v>321</v>
      </c>
      <c r="N37" s="271">
        <f>K37/M37</f>
        <v>675.636033503156</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0.1</v>
      </c>
      <c r="M42" s="852"/>
      <c r="N42" s="105">
        <f>N76*L42</f>
        <v>16.863239875389407</v>
      </c>
    </row>
    <row r="43" spans="1:14" ht="15.75" thickBot="1">
      <c r="B43" s="827" t="s">
        <v>953</v>
      </c>
      <c r="C43" s="828"/>
      <c r="D43" s="828"/>
      <c r="E43" s="828"/>
      <c r="F43" s="828"/>
      <c r="G43" s="828"/>
      <c r="H43" s="828"/>
      <c r="I43" s="828"/>
      <c r="J43" s="828"/>
      <c r="K43" s="828"/>
      <c r="L43" s="828"/>
      <c r="M43" s="829"/>
      <c r="N43" s="99">
        <f>SUM(N36:N42)</f>
        <v>741.73605934070974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1222</v>
      </c>
      <c r="B59" s="46" t="str">
        <f>VLOOKUP(A59,TRANSPORTE!A5:D117,3,FALSE)</f>
        <v>Transporte de acero</v>
      </c>
      <c r="C59" s="316"/>
      <c r="D59" s="316"/>
      <c r="E59" s="316"/>
      <c r="F59" s="316"/>
      <c r="G59" s="316"/>
      <c r="H59" s="310" t="str">
        <f>VLOOKUP(A59,TRANSPORTE!A6:D120,2,FALSE)</f>
        <v>tkm</v>
      </c>
      <c r="I59" s="278">
        <v>1</v>
      </c>
      <c r="J59" s="285">
        <v>1</v>
      </c>
      <c r="K59" s="278">
        <f>I59*J59</f>
        <v>1</v>
      </c>
      <c r="L59" s="831">
        <f>VLOOKUP(A59,TRANSPORTE!A5:D120,4,FALSE)</f>
        <v>0.45337102049344868</v>
      </c>
      <c r="M59" s="832"/>
      <c r="N59" s="286">
        <f>K59*L59</f>
        <v>0.45337102049344868</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0.45337102049344868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19</v>
      </c>
      <c r="B70" s="49" t="str">
        <f>VLOOKUP(A70,'MANO DE OBRA'!A8:D68,3,FALSE)</f>
        <v>Obrero (8)</v>
      </c>
      <c r="C70" s="47"/>
      <c r="D70" s="47"/>
      <c r="E70" s="47"/>
      <c r="F70" s="47"/>
      <c r="G70" s="47"/>
      <c r="H70" s="47"/>
      <c r="I70" s="291">
        <f>K70/J70*100</f>
        <v>234080.00000000003</v>
      </c>
      <c r="J70" s="292">
        <v>185</v>
      </c>
      <c r="K70" s="293">
        <f>VLOOKUP(A70,'MANO DE OBRA'!A8:D99,4,FALSE)</f>
        <v>433048</v>
      </c>
      <c r="L70" s="50"/>
      <c r="M70" s="294">
        <v>2568</v>
      </c>
      <c r="N70" s="295">
        <f>K70/M70</f>
        <v>168.63239875389408</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59">
        <f>SUM(N70:N75)</f>
        <v>168.63239875389408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910.82182911509733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182.16436582301947</v>
      </c>
      <c r="M83" s="862"/>
      <c r="N83" s="51"/>
    </row>
    <row r="84" spans="1:14">
      <c r="B84" s="89" t="s">
        <v>973</v>
      </c>
      <c r="C84" s="90"/>
      <c r="D84" s="90"/>
      <c r="E84" s="90"/>
      <c r="F84" s="90"/>
      <c r="G84" s="90"/>
      <c r="H84" s="90"/>
      <c r="I84" s="87"/>
      <c r="J84" s="88"/>
      <c r="K84" s="303">
        <v>0.05</v>
      </c>
      <c r="L84" s="861">
        <f>N78*K84</f>
        <v>45.541091455754867</v>
      </c>
      <c r="M84" s="862"/>
      <c r="N84" s="51"/>
    </row>
    <row r="85" spans="1:14" ht="15.75" thickBot="1">
      <c r="B85" s="91" t="s">
        <v>974</v>
      </c>
      <c r="C85" s="92"/>
      <c r="D85" s="92"/>
      <c r="E85" s="92"/>
      <c r="F85" s="92"/>
      <c r="G85" s="92"/>
      <c r="H85" s="92"/>
      <c r="I85" s="93"/>
      <c r="J85" s="94"/>
      <c r="K85" s="304">
        <v>0.05</v>
      </c>
      <c r="L85" s="863">
        <f>N78*K85</f>
        <v>45.541091455754867</v>
      </c>
      <c r="M85" s="864"/>
      <c r="N85" s="51"/>
    </row>
    <row r="86" spans="1:14" ht="15.75" thickBot="1">
      <c r="B86" s="827" t="s">
        <v>953</v>
      </c>
      <c r="C86" s="828"/>
      <c r="D86" s="828"/>
      <c r="E86" s="828"/>
      <c r="F86" s="828"/>
      <c r="G86" s="828"/>
      <c r="H86" s="828"/>
      <c r="I86" s="828"/>
      <c r="J86" s="828"/>
      <c r="K86" s="828"/>
      <c r="L86" s="828"/>
      <c r="M86" s="829"/>
      <c r="N86" s="52">
        <f>L83+L84+L85</f>
        <v>273.2465487345292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1184.0683778496266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999</v>
      </c>
      <c r="C31" s="81" t="s">
        <v>1178</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273</v>
      </c>
      <c r="B36" s="840" t="str">
        <f>VLOOKUP(A36,EQUIPOS!A6:D154,3,FALSE)</f>
        <v>Motosierra, 93.6 cm3 - 7.1 HP, 45-90 cm - 7.9 kg</v>
      </c>
      <c r="C36" s="841"/>
      <c r="D36" s="841"/>
      <c r="E36" s="841"/>
      <c r="F36" s="841"/>
      <c r="G36" s="841"/>
      <c r="H36" s="842"/>
      <c r="I36" s="266"/>
      <c r="J36" s="267"/>
      <c r="K36" s="268">
        <f>VLOOKUP(A36,EQUIPOS!A6:D161,4,FALSE)</f>
        <v>6357.5781209993447</v>
      </c>
      <c r="L36" s="269"/>
      <c r="M36" s="270">
        <v>3</v>
      </c>
      <c r="N36" s="271">
        <f>K36/M36</f>
        <v>2119.1927069997814</v>
      </c>
    </row>
    <row r="37" spans="1:14">
      <c r="A37" s="204" t="s">
        <v>312</v>
      </c>
      <c r="B37" s="840" t="str">
        <f>VLOOKUP(A37,EQUIPOS!A7:D154,3,FALSE)</f>
        <v>Retroexcavadora sobre oruga, potencia 138 HP, balde de 1,5 m3.</v>
      </c>
      <c r="C37" s="841"/>
      <c r="D37" s="841"/>
      <c r="E37" s="841"/>
      <c r="F37" s="841"/>
      <c r="G37" s="841"/>
      <c r="H37" s="842"/>
      <c r="I37" s="266"/>
      <c r="J37" s="267"/>
      <c r="K37" s="268">
        <f>VLOOKUP(A37,EQUIPOS!A7:D162,4,FALSE)</f>
        <v>122065.49992318742</v>
      </c>
      <c r="L37" s="269"/>
      <c r="M37" s="270">
        <v>3</v>
      </c>
      <c r="N37" s="271">
        <f>K37/M37</f>
        <v>40688.499974395811</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0.05</v>
      </c>
      <c r="M42" s="852"/>
      <c r="N42" s="105">
        <f>N76*L42</f>
        <v>673.35467419668339</v>
      </c>
    </row>
    <row r="43" spans="1:14" ht="15.75" thickBot="1">
      <c r="B43" s="827" t="s">
        <v>953</v>
      </c>
      <c r="C43" s="828"/>
      <c r="D43" s="828"/>
      <c r="E43" s="828"/>
      <c r="F43" s="828"/>
      <c r="G43" s="828"/>
      <c r="H43" s="828"/>
      <c r="I43" s="828"/>
      <c r="J43" s="828"/>
      <c r="K43" s="828"/>
      <c r="L43" s="828"/>
      <c r="M43" s="829"/>
      <c r="N43" s="99">
        <f>SUM(N36:N42)</f>
        <v>43481.04735559228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1267</v>
      </c>
      <c r="B59" s="46" t="str">
        <f>VLOOKUP(A59,TRANSPORTE!A5:D117,3,FALSE)</f>
        <v>Transporte de material de demolición</v>
      </c>
      <c r="C59" s="316"/>
      <c r="D59" s="316"/>
      <c r="E59" s="316"/>
      <c r="F59" s="316"/>
      <c r="G59" s="316"/>
      <c r="H59" s="310" t="str">
        <f>VLOOKUP(A59,TRANSPORTE!A6:D120,2,FALSE)</f>
        <v>m3k</v>
      </c>
      <c r="I59" s="278">
        <v>6</v>
      </c>
      <c r="J59" s="285">
        <v>1</v>
      </c>
      <c r="K59" s="278">
        <f>I59*J59</f>
        <v>6</v>
      </c>
      <c r="L59" s="831">
        <f>VLOOKUP(A59,TRANSPORTE!A5:D94,4,FALSE)</f>
        <v>812.88531247861022</v>
      </c>
      <c r="M59" s="832"/>
      <c r="N59" s="286">
        <f>K59*L59</f>
        <v>4877.3118748716615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4877.3118748716615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24</v>
      </c>
      <c r="N70" s="295">
        <f>K70/M70</f>
        <v>4445.260150600333</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24</v>
      </c>
      <c r="N71" s="295">
        <f>K71/M71</f>
        <v>9021.8333333333339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59">
        <f>SUM(N70:N75)</f>
        <v>13467.093483933666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61825.452714397601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12365.090542879521</v>
      </c>
      <c r="M83" s="862"/>
      <c r="N83" s="51"/>
    </row>
    <row r="84" spans="1:14">
      <c r="B84" s="89" t="s">
        <v>973</v>
      </c>
      <c r="C84" s="90"/>
      <c r="D84" s="90"/>
      <c r="E84" s="90"/>
      <c r="F84" s="90"/>
      <c r="G84" s="90"/>
      <c r="H84" s="90"/>
      <c r="I84" s="87"/>
      <c r="J84" s="88"/>
      <c r="K84" s="303">
        <v>0.05</v>
      </c>
      <c r="L84" s="861">
        <f>N78*K84</f>
        <v>3091.2726357198803</v>
      </c>
      <c r="M84" s="862"/>
      <c r="N84" s="51"/>
    </row>
    <row r="85" spans="1:14" ht="15.75" thickBot="1">
      <c r="B85" s="91" t="s">
        <v>974</v>
      </c>
      <c r="C85" s="92"/>
      <c r="D85" s="92"/>
      <c r="E85" s="92"/>
      <c r="F85" s="92"/>
      <c r="G85" s="92"/>
      <c r="H85" s="92"/>
      <c r="I85" s="93"/>
      <c r="J85" s="94"/>
      <c r="K85" s="304">
        <v>0.05</v>
      </c>
      <c r="L85" s="863">
        <f>N78*K85</f>
        <v>3091.2726357198803</v>
      </c>
      <c r="M85" s="864"/>
      <c r="N85" s="51"/>
    </row>
    <row r="86" spans="1:14" ht="15.75" thickBot="1">
      <c r="B86" s="827" t="s">
        <v>953</v>
      </c>
      <c r="C86" s="828"/>
      <c r="D86" s="828"/>
      <c r="E86" s="828"/>
      <c r="F86" s="828"/>
      <c r="G86" s="828"/>
      <c r="H86" s="828"/>
      <c r="I86" s="828"/>
      <c r="J86" s="828"/>
      <c r="K86" s="828"/>
      <c r="L86" s="828"/>
      <c r="M86" s="829"/>
      <c r="N86" s="52">
        <f>L83+L84+L85</f>
        <v>18547.635814319281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80373.088528716878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27.7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1000</v>
      </c>
      <c r="C31" s="81" t="s">
        <v>2229</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195</v>
      </c>
      <c r="B36" s="840" t="str">
        <f>VLOOKUP(A36,EQUIPOS!A6:D154,3,FALSE)</f>
        <v xml:space="preserve">Equipo de oxicorte, Capacidad de corte: hasta 6´´ (152mm) </v>
      </c>
      <c r="C36" s="841"/>
      <c r="D36" s="841"/>
      <c r="E36" s="841"/>
      <c r="F36" s="841"/>
      <c r="G36" s="841"/>
      <c r="H36" s="842"/>
      <c r="I36" s="266"/>
      <c r="J36" s="267"/>
      <c r="K36" s="268">
        <f>VLOOKUP(A36,EQUIPOS!A6:D161,4,FALSE)</f>
        <v>15805.008293854753</v>
      </c>
      <c r="L36" s="269"/>
      <c r="M36" s="270">
        <v>4</v>
      </c>
      <c r="N36" s="271">
        <f>K36/M36</f>
        <v>3951.2520734636882</v>
      </c>
    </row>
    <row r="37" spans="1:14">
      <c r="A37" s="108" t="s">
        <v>248</v>
      </c>
      <c r="B37" s="840" t="str">
        <f>VLOOKUP(A37,EQUIPOS!A7:D154,3,FALSE)</f>
        <v>Grúa telescópica de 50 Ton.</v>
      </c>
      <c r="C37" s="841"/>
      <c r="D37" s="841"/>
      <c r="E37" s="841"/>
      <c r="F37" s="841"/>
      <c r="G37" s="841"/>
      <c r="H37" s="842"/>
      <c r="I37" s="266"/>
      <c r="J37" s="267"/>
      <c r="K37" s="268">
        <f>VLOOKUP(A37,EQUIPOS!A7:D162,4,FALSE)</f>
        <v>216879.16675451308</v>
      </c>
      <c r="L37" s="269"/>
      <c r="M37" s="270">
        <v>4</v>
      </c>
      <c r="N37" s="271">
        <f>K37/M37</f>
        <v>54219.791688628269</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0.1</v>
      </c>
      <c r="M42" s="852"/>
      <c r="N42" s="105">
        <f>N76*L42</f>
        <v>1010.0320112950249</v>
      </c>
    </row>
    <row r="43" spans="1:14" ht="15.75" thickBot="1">
      <c r="B43" s="827" t="s">
        <v>953</v>
      </c>
      <c r="C43" s="828"/>
      <c r="D43" s="828"/>
      <c r="E43" s="828"/>
      <c r="F43" s="828"/>
      <c r="G43" s="828"/>
      <c r="H43" s="828"/>
      <c r="I43" s="828"/>
      <c r="J43" s="828"/>
      <c r="K43" s="828"/>
      <c r="L43" s="828"/>
      <c r="M43" s="829"/>
      <c r="N43" s="99">
        <f>SUM(N36:N42)</f>
        <v>59181.075773386983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s="204" t="s">
        <v>1325</v>
      </c>
      <c r="B59" s="46" t="str">
        <f>VLOOKUP(A59,TRANSPORTE!A5:D117,3,FALSE)</f>
        <v xml:space="preserve">Transporte de estructuras metálicas </v>
      </c>
      <c r="C59" s="316"/>
      <c r="D59" s="316"/>
      <c r="E59" s="316"/>
      <c r="F59" s="316"/>
      <c r="G59" s="316"/>
      <c r="H59" s="310" t="str">
        <f>VLOOKUP(A59,TRANSPORTE!A6:D120,2,FALSE)</f>
        <v>kgk</v>
      </c>
      <c r="I59" s="278">
        <v>1</v>
      </c>
      <c r="J59" s="285">
        <v>1</v>
      </c>
      <c r="K59" s="278">
        <f>I59*J59</f>
        <v>1</v>
      </c>
      <c r="L59" s="831">
        <f>VLOOKUP(A59,TRANSPORTE!A5:D117,4,FALSE)</f>
        <v>0.45337102049344868</v>
      </c>
      <c r="M59" s="832"/>
      <c r="N59" s="286">
        <f>K59*L59</f>
        <v>0.45337102049344868</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0.45337102049344868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32</v>
      </c>
      <c r="N70" s="295">
        <f>K70/M70</f>
        <v>3333.9451129502495</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32</v>
      </c>
      <c r="N71" s="295">
        <f>K71/M71</f>
        <v>6766.375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59">
        <f>SUM(N70:N75)</f>
        <v>10100.320112950249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69281.849257357724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13856.369851471545</v>
      </c>
      <c r="M83" s="862"/>
      <c r="N83" s="51"/>
    </row>
    <row r="84" spans="1:14">
      <c r="B84" s="89" t="s">
        <v>973</v>
      </c>
      <c r="C84" s="90"/>
      <c r="D84" s="90"/>
      <c r="E84" s="90"/>
      <c r="F84" s="90"/>
      <c r="G84" s="90"/>
      <c r="H84" s="90"/>
      <c r="I84" s="87"/>
      <c r="J84" s="88"/>
      <c r="K84" s="303">
        <v>0.05</v>
      </c>
      <c r="L84" s="861">
        <f>N78*K84</f>
        <v>3464.0924628678863</v>
      </c>
      <c r="M84" s="862"/>
      <c r="N84" s="51"/>
    </row>
    <row r="85" spans="1:14" ht="15.75" thickBot="1">
      <c r="B85" s="91" t="s">
        <v>974</v>
      </c>
      <c r="C85" s="92"/>
      <c r="D85" s="92"/>
      <c r="E85" s="92"/>
      <c r="F85" s="92"/>
      <c r="G85" s="92"/>
      <c r="H85" s="92"/>
      <c r="I85" s="93"/>
      <c r="J85" s="94"/>
      <c r="K85" s="304">
        <v>0.05</v>
      </c>
      <c r="L85" s="863">
        <f>N78*K85</f>
        <v>3464.0924628678863</v>
      </c>
      <c r="M85" s="864"/>
      <c r="N85" s="51"/>
    </row>
    <row r="86" spans="1:14" ht="15.75" thickBot="1">
      <c r="B86" s="827" t="s">
        <v>953</v>
      </c>
      <c r="C86" s="828"/>
      <c r="D86" s="828"/>
      <c r="E86" s="828"/>
      <c r="F86" s="828"/>
      <c r="G86" s="828"/>
      <c r="H86" s="828"/>
      <c r="I86" s="828"/>
      <c r="J86" s="828"/>
      <c r="K86" s="828"/>
      <c r="L86" s="828"/>
      <c r="M86" s="829"/>
      <c r="N86" s="52">
        <f>L83+L84+L85</f>
        <v>20784.554777207319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90066.404034565043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1001</v>
      </c>
      <c r="C31" s="81" t="s">
        <v>1180</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307</v>
      </c>
      <c r="B36" s="840" t="str">
        <f>VLOOKUP(A36,EQUIPOS!A6:D154,3,FALSE)</f>
        <v>Retroexcavadora, Potencia en el Volante 78 HP 2200 RPM</v>
      </c>
      <c r="C36" s="841"/>
      <c r="D36" s="841"/>
      <c r="E36" s="841"/>
      <c r="F36" s="841"/>
      <c r="G36" s="841"/>
      <c r="H36" s="842"/>
      <c r="I36" s="266"/>
      <c r="J36" s="267"/>
      <c r="K36" s="268">
        <f>VLOOKUP(A36,EQUIPOS!A6:D161,4,FALSE)</f>
        <v>85922.363856310069</v>
      </c>
      <c r="L36" s="269"/>
      <c r="M36" s="270">
        <v>5</v>
      </c>
      <c r="N36" s="271">
        <f>K36/M36</f>
        <v>17184.472771262015</v>
      </c>
    </row>
    <row r="37" spans="1:14">
      <c r="A37" s="108"/>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0.02</v>
      </c>
      <c r="M42" s="852"/>
      <c r="N42" s="105">
        <f>N76*L42</f>
        <v>107.474121807204</v>
      </c>
    </row>
    <row r="43" spans="1:14" ht="15.75" thickBot="1">
      <c r="B43" s="827" t="s">
        <v>953</v>
      </c>
      <c r="C43" s="828"/>
      <c r="D43" s="828"/>
      <c r="E43" s="828"/>
      <c r="F43" s="828"/>
      <c r="G43" s="828"/>
      <c r="H43" s="828"/>
      <c r="I43" s="828"/>
      <c r="J43" s="828"/>
      <c r="K43" s="828"/>
      <c r="L43" s="828"/>
      <c r="M43" s="829"/>
      <c r="N43" s="99">
        <f>SUM(N36:N42)</f>
        <v>17291.94689306922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1267</v>
      </c>
      <c r="B59" s="46" t="str">
        <f>VLOOKUP(A59,TRANSPORTE!A5:D117,3,FALSE)</f>
        <v>Transporte de material de demolición</v>
      </c>
      <c r="C59" s="316"/>
      <c r="D59" s="316"/>
      <c r="E59" s="316"/>
      <c r="F59" s="316"/>
      <c r="G59" s="316"/>
      <c r="H59" s="310" t="str">
        <f>VLOOKUP(A59,TRANSPORTE!A6:D120,2,FALSE)</f>
        <v>m3k</v>
      </c>
      <c r="I59" s="278">
        <v>0.70199999999999996</v>
      </c>
      <c r="J59" s="285">
        <v>1</v>
      </c>
      <c r="K59" s="278">
        <f>I59*J59</f>
        <v>0.70199999999999996</v>
      </c>
      <c r="L59" s="831">
        <f>VLOOKUP(A59,TRANSPORTE!A5:D94,4,FALSE)</f>
        <v>812.88531247861022</v>
      </c>
      <c r="M59" s="832"/>
      <c r="N59" s="286">
        <f>K59*L59</f>
        <v>570.64548935998437</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570.64548935998437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40</v>
      </c>
      <c r="N70" s="295">
        <f>K70/M70</f>
        <v>2667.1560903601994</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40</v>
      </c>
      <c r="N71" s="295">
        <f>K71/M71</f>
        <v>2706.55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59">
        <f>SUM(N70:N75)</f>
        <v>5373.7060903601996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23236.298472789404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4647.2596945578807</v>
      </c>
      <c r="M83" s="862"/>
      <c r="N83" s="51"/>
    </row>
    <row r="84" spans="1:14">
      <c r="B84" s="89" t="s">
        <v>973</v>
      </c>
      <c r="C84" s="90"/>
      <c r="D84" s="90"/>
      <c r="E84" s="90"/>
      <c r="F84" s="90"/>
      <c r="G84" s="90"/>
      <c r="H84" s="90"/>
      <c r="I84" s="87"/>
      <c r="J84" s="88"/>
      <c r="K84" s="303">
        <v>0.05</v>
      </c>
      <c r="L84" s="861">
        <f>N78*K84</f>
        <v>1161.8149236394702</v>
      </c>
      <c r="M84" s="862"/>
      <c r="N84" s="51"/>
    </row>
    <row r="85" spans="1:14" ht="15.75" thickBot="1">
      <c r="B85" s="91" t="s">
        <v>974</v>
      </c>
      <c r="C85" s="92"/>
      <c r="D85" s="92"/>
      <c r="E85" s="92"/>
      <c r="F85" s="92"/>
      <c r="G85" s="92"/>
      <c r="H85" s="92"/>
      <c r="I85" s="93"/>
      <c r="J85" s="94"/>
      <c r="K85" s="304">
        <v>0.05</v>
      </c>
      <c r="L85" s="863">
        <f>N78*K85</f>
        <v>1161.8149236394702</v>
      </c>
      <c r="M85" s="864"/>
      <c r="N85" s="51"/>
    </row>
    <row r="86" spans="1:14" ht="15.75" thickBot="1">
      <c r="B86" s="827" t="s">
        <v>953</v>
      </c>
      <c r="C86" s="828"/>
      <c r="D86" s="828"/>
      <c r="E86" s="828"/>
      <c r="F86" s="828"/>
      <c r="G86" s="828"/>
      <c r="H86" s="828"/>
      <c r="I86" s="828"/>
      <c r="J86" s="828"/>
      <c r="K86" s="828"/>
      <c r="L86" s="828"/>
      <c r="M86" s="829"/>
      <c r="N86" s="52">
        <f>L83+L84+L85</f>
        <v>6970.8895418368211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30207.188014626227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1002</v>
      </c>
      <c r="C31" s="81" t="s">
        <v>1181</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307</v>
      </c>
      <c r="B36" s="840" t="str">
        <f>VLOOKUP(A36,EQUIPOS!A6:D154,3,FALSE)</f>
        <v>Retroexcavadora, Potencia en el Volante 78 HP 2200 RPM</v>
      </c>
      <c r="C36" s="841"/>
      <c r="D36" s="841"/>
      <c r="E36" s="841"/>
      <c r="F36" s="841"/>
      <c r="G36" s="841"/>
      <c r="H36" s="842"/>
      <c r="I36" s="266"/>
      <c r="J36" s="267"/>
      <c r="K36" s="268">
        <f>VLOOKUP(A36,EQUIPOS!A6:D161,4,FALSE)</f>
        <v>85922.363856310069</v>
      </c>
      <c r="L36" s="269"/>
      <c r="M36" s="270">
        <v>4</v>
      </c>
      <c r="N36" s="271">
        <f>K36/M36</f>
        <v>21480.590964077517</v>
      </c>
    </row>
    <row r="37" spans="1:14">
      <c r="A37" s="108"/>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0.02</v>
      </c>
      <c r="M42" s="852"/>
      <c r="N42" s="105">
        <f>N76*L42</f>
        <v>67.663750000000007</v>
      </c>
    </row>
    <row r="43" spans="1:14" ht="15.75" thickBot="1">
      <c r="B43" s="827" t="s">
        <v>953</v>
      </c>
      <c r="C43" s="828"/>
      <c r="D43" s="828"/>
      <c r="E43" s="828"/>
      <c r="F43" s="828"/>
      <c r="G43" s="828"/>
      <c r="H43" s="828"/>
      <c r="I43" s="828"/>
      <c r="J43" s="828"/>
      <c r="K43" s="828"/>
      <c r="L43" s="828"/>
      <c r="M43" s="829"/>
      <c r="N43" s="99">
        <f>SUM(N36:N42)</f>
        <v>21548.254714077517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1267</v>
      </c>
      <c r="B59" s="46" t="str">
        <f>VLOOKUP(A59,TRANSPORTE!A5:D117,3,FALSE)</f>
        <v>Transporte de material de demolición</v>
      </c>
      <c r="C59" s="316"/>
      <c r="D59" s="316"/>
      <c r="E59" s="316"/>
      <c r="F59" s="316"/>
      <c r="G59" s="316"/>
      <c r="H59" s="310" t="str">
        <f>VLOOKUP(A59,TRANSPORTE!A6:D120,2,FALSE)</f>
        <v>m3k</v>
      </c>
      <c r="I59" s="278">
        <v>3.03</v>
      </c>
      <c r="J59" s="285">
        <v>1</v>
      </c>
      <c r="K59" s="278">
        <f>I59*J59</f>
        <v>3.03</v>
      </c>
      <c r="L59" s="831">
        <f>VLOOKUP(A59,TRANSPORTE!A5:D94,4,FALSE)</f>
        <v>812.88531247861022</v>
      </c>
      <c r="M59" s="832"/>
      <c r="N59" s="286">
        <f>K59*L59</f>
        <v>2463.0424968101888</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2463.0424968101888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32</v>
      </c>
      <c r="N70" s="295">
        <f>K70/M70</f>
        <v>3383.1875</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59">
        <f>SUM(N70:N75)</f>
        <v>3383.1875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27394.484710887707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5478.8969421775419</v>
      </c>
      <c r="M83" s="862"/>
      <c r="N83" s="51"/>
    </row>
    <row r="84" spans="1:14">
      <c r="B84" s="89" t="s">
        <v>973</v>
      </c>
      <c r="C84" s="90"/>
      <c r="D84" s="90"/>
      <c r="E84" s="90"/>
      <c r="F84" s="90"/>
      <c r="G84" s="90"/>
      <c r="H84" s="90"/>
      <c r="I84" s="87"/>
      <c r="J84" s="88"/>
      <c r="K84" s="303">
        <v>0.05</v>
      </c>
      <c r="L84" s="861">
        <f>N78*K84</f>
        <v>1369.7242355443855</v>
      </c>
      <c r="M84" s="862"/>
      <c r="N84" s="51"/>
    </row>
    <row r="85" spans="1:14" ht="15.75" thickBot="1">
      <c r="B85" s="91" t="s">
        <v>974</v>
      </c>
      <c r="C85" s="92"/>
      <c r="D85" s="92"/>
      <c r="E85" s="92"/>
      <c r="F85" s="92"/>
      <c r="G85" s="92"/>
      <c r="H85" s="92"/>
      <c r="I85" s="93"/>
      <c r="J85" s="94"/>
      <c r="K85" s="304">
        <v>0.05</v>
      </c>
      <c r="L85" s="863">
        <f>N78*K85</f>
        <v>1369.7242355443855</v>
      </c>
      <c r="M85" s="864"/>
      <c r="N85" s="51"/>
    </row>
    <row r="86" spans="1:14" ht="15.75" thickBot="1">
      <c r="B86" s="827" t="s">
        <v>953</v>
      </c>
      <c r="C86" s="828"/>
      <c r="D86" s="828"/>
      <c r="E86" s="828"/>
      <c r="F86" s="828"/>
      <c r="G86" s="828"/>
      <c r="H86" s="828"/>
      <c r="I86" s="828"/>
      <c r="J86" s="828"/>
      <c r="K86" s="828"/>
      <c r="L86" s="828"/>
      <c r="M86" s="829"/>
      <c r="N86" s="52">
        <f>L83+L84+L85</f>
        <v>8218.3454132663119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35612.830124154018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1003</v>
      </c>
      <c r="C31" s="81" t="s">
        <v>1182</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c r="B36" s="840"/>
      <c r="C36" s="841"/>
      <c r="D36" s="841"/>
      <c r="E36" s="841"/>
      <c r="F36" s="841"/>
      <c r="G36" s="841"/>
      <c r="H36" s="842"/>
      <c r="I36" s="266"/>
      <c r="J36" s="267"/>
      <c r="K36" s="268"/>
      <c r="L36" s="269"/>
      <c r="M36" s="270"/>
      <c r="N36" s="271"/>
    </row>
    <row r="37" spans="1:14">
      <c r="A37" s="108"/>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0.1</v>
      </c>
      <c r="M42" s="852"/>
      <c r="N42" s="105">
        <f>N76*L42</f>
        <v>144.34933333333333</v>
      </c>
    </row>
    <row r="43" spans="1:14" ht="15.75" thickBot="1">
      <c r="B43" s="827" t="s">
        <v>953</v>
      </c>
      <c r="C43" s="828"/>
      <c r="D43" s="828"/>
      <c r="E43" s="828"/>
      <c r="F43" s="828"/>
      <c r="G43" s="828"/>
      <c r="H43" s="828"/>
      <c r="I43" s="828"/>
      <c r="J43" s="828"/>
      <c r="K43" s="828"/>
      <c r="L43" s="828"/>
      <c r="M43" s="829"/>
      <c r="N43" s="99">
        <f>SUM(N36:N42)</f>
        <v>144.34933333333333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71"/>
    </row>
    <row r="49" spans="2:14">
      <c r="B49" s="43"/>
      <c r="C49" s="280"/>
      <c r="D49" s="280"/>
      <c r="E49" s="280"/>
      <c r="F49" s="280"/>
      <c r="G49" s="280"/>
      <c r="H49" s="280"/>
      <c r="I49" s="267"/>
      <c r="J49" s="223"/>
      <c r="K49" s="281"/>
      <c r="L49" s="266"/>
      <c r="M49" s="282"/>
      <c r="N49" s="283"/>
    </row>
    <row r="50" spans="2:14">
      <c r="B50" s="43"/>
      <c r="C50" s="280"/>
      <c r="D50" s="280"/>
      <c r="E50" s="280"/>
      <c r="F50" s="280"/>
      <c r="G50" s="280"/>
      <c r="H50" s="280"/>
      <c r="I50" s="267"/>
      <c r="J50" s="223"/>
      <c r="K50" s="281"/>
      <c r="L50" s="266"/>
      <c r="M50" s="282"/>
      <c r="N50" s="283"/>
    </row>
    <row r="51" spans="2:14">
      <c r="B51" s="43"/>
      <c r="C51" s="280"/>
      <c r="D51" s="280"/>
      <c r="E51" s="280"/>
      <c r="F51" s="280"/>
      <c r="G51" s="280"/>
      <c r="H51" s="280"/>
      <c r="I51" s="267"/>
      <c r="J51" s="223"/>
      <c r="K51" s="281"/>
      <c r="L51" s="266"/>
      <c r="M51" s="282"/>
      <c r="N51" s="283"/>
    </row>
    <row r="52" spans="2:14">
      <c r="B52" s="43"/>
      <c r="C52" s="280"/>
      <c r="D52" s="280"/>
      <c r="E52" s="280"/>
      <c r="F52" s="280"/>
      <c r="G52" s="280"/>
      <c r="H52" s="280"/>
      <c r="I52" s="267"/>
      <c r="J52" s="223"/>
      <c r="K52" s="281"/>
      <c r="L52" s="266"/>
      <c r="M52" s="282"/>
      <c r="N52" s="283"/>
    </row>
    <row r="53" spans="2:14" ht="15.75" thickBot="1">
      <c r="B53" s="822"/>
      <c r="C53" s="823"/>
      <c r="D53" s="823"/>
      <c r="E53" s="823"/>
      <c r="F53" s="823"/>
      <c r="G53" s="823"/>
      <c r="H53" s="823"/>
      <c r="I53" s="824"/>
      <c r="J53" s="42"/>
      <c r="K53" s="44"/>
      <c r="L53" s="825"/>
      <c r="M53" s="826"/>
      <c r="N53" s="45"/>
    </row>
    <row r="54" spans="2:14" ht="15.75" thickBot="1">
      <c r="B54" s="827" t="s">
        <v>953</v>
      </c>
      <c r="C54" s="828"/>
      <c r="D54" s="828"/>
      <c r="E54" s="828"/>
      <c r="F54" s="828"/>
      <c r="G54" s="828"/>
      <c r="H54" s="828"/>
      <c r="I54" s="828"/>
      <c r="J54" s="828"/>
      <c r="K54" s="828"/>
      <c r="L54" s="828"/>
      <c r="M54" s="829"/>
      <c r="N54" s="284"/>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2" t="s">
        <v>957</v>
      </c>
      <c r="C58" s="313"/>
      <c r="D58" s="313"/>
      <c r="E58" s="313"/>
      <c r="F58" s="313"/>
      <c r="G58" s="313"/>
      <c r="H58" s="73" t="s">
        <v>945</v>
      </c>
      <c r="I58" s="74" t="s">
        <v>958</v>
      </c>
      <c r="J58" s="75" t="s">
        <v>959</v>
      </c>
      <c r="K58" s="73" t="s">
        <v>960</v>
      </c>
      <c r="L58" s="830" t="s">
        <v>961</v>
      </c>
      <c r="M58" s="803"/>
      <c r="N58" s="76" t="s">
        <v>951</v>
      </c>
    </row>
    <row r="59" spans="2:14">
      <c r="B59" s="46"/>
      <c r="C59" s="316"/>
      <c r="D59" s="316"/>
      <c r="E59" s="316"/>
      <c r="F59" s="316"/>
      <c r="G59" s="316"/>
      <c r="H59" s="310"/>
      <c r="I59" s="278"/>
      <c r="J59" s="285"/>
      <c r="K59" s="278"/>
      <c r="L59" s="831"/>
      <c r="M59" s="832"/>
      <c r="N59" s="286"/>
    </row>
    <row r="60" spans="2:14">
      <c r="B60" s="46"/>
      <c r="C60" s="47"/>
      <c r="D60" s="47"/>
      <c r="E60" s="47"/>
      <c r="F60" s="47"/>
      <c r="G60" s="47"/>
      <c r="H60" s="287"/>
      <c r="I60" s="278"/>
      <c r="J60" s="278"/>
      <c r="K60" s="278"/>
      <c r="L60" s="288"/>
      <c r="M60" s="289"/>
      <c r="N60" s="290"/>
    </row>
    <row r="61" spans="2:14">
      <c r="B61" s="46"/>
      <c r="C61" s="47"/>
      <c r="D61" s="47"/>
      <c r="E61" s="47"/>
      <c r="F61" s="47"/>
      <c r="G61" s="47"/>
      <c r="H61" s="287"/>
      <c r="I61" s="278"/>
      <c r="J61" s="278"/>
      <c r="K61" s="278"/>
      <c r="L61" s="288"/>
      <c r="M61" s="289"/>
      <c r="N61" s="290"/>
    </row>
    <row r="62" spans="2:14">
      <c r="B62" s="46"/>
      <c r="C62" s="47"/>
      <c r="D62" s="47"/>
      <c r="E62" s="47"/>
      <c r="F62" s="47"/>
      <c r="G62" s="47"/>
      <c r="H62" s="287"/>
      <c r="I62" s="278"/>
      <c r="J62" s="278"/>
      <c r="K62" s="278"/>
      <c r="L62" s="288"/>
      <c r="M62" s="289"/>
      <c r="N62" s="290"/>
    </row>
    <row r="63" spans="2:14">
      <c r="B63" s="46"/>
      <c r="C63" s="47"/>
      <c r="D63" s="47"/>
      <c r="E63" s="47"/>
      <c r="F63" s="47"/>
      <c r="G63" s="47"/>
      <c r="H63" s="287"/>
      <c r="I63" s="278"/>
      <c r="J63" s="278"/>
      <c r="K63" s="278"/>
      <c r="L63" s="288"/>
      <c r="M63" s="289"/>
      <c r="N63" s="290"/>
    </row>
    <row r="64" spans="2: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150</v>
      </c>
      <c r="N70" s="295">
        <f>K70/M70</f>
        <v>1443.4933333333333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59">
        <f>SUM(N70:N75)</f>
        <v>1443.4933333333333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1587.8426666666667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317.56853333333333</v>
      </c>
      <c r="M83" s="862"/>
      <c r="N83" s="51"/>
    </row>
    <row r="84" spans="1:14">
      <c r="B84" s="89" t="s">
        <v>973</v>
      </c>
      <c r="C84" s="90"/>
      <c r="D84" s="90"/>
      <c r="E84" s="90"/>
      <c r="F84" s="90"/>
      <c r="G84" s="90"/>
      <c r="H84" s="90"/>
      <c r="I84" s="87"/>
      <c r="J84" s="88"/>
      <c r="K84" s="303">
        <v>0.05</v>
      </c>
      <c r="L84" s="861">
        <f>N78*K84</f>
        <v>79.392133333333334</v>
      </c>
      <c r="M84" s="862"/>
      <c r="N84" s="51"/>
    </row>
    <row r="85" spans="1:14" ht="15.75" thickBot="1">
      <c r="B85" s="91" t="s">
        <v>974</v>
      </c>
      <c r="C85" s="92"/>
      <c r="D85" s="92"/>
      <c r="E85" s="92"/>
      <c r="F85" s="92"/>
      <c r="G85" s="92"/>
      <c r="H85" s="92"/>
      <c r="I85" s="93"/>
      <c r="J85" s="94"/>
      <c r="K85" s="304">
        <v>0.05</v>
      </c>
      <c r="L85" s="863">
        <f>N78*K85</f>
        <v>79.392133333333334</v>
      </c>
      <c r="M85" s="864"/>
      <c r="N85" s="51"/>
    </row>
    <row r="86" spans="1:14" ht="15.75" thickBot="1">
      <c r="B86" s="827" t="s">
        <v>953</v>
      </c>
      <c r="C86" s="828"/>
      <c r="D86" s="828"/>
      <c r="E86" s="828"/>
      <c r="F86" s="828"/>
      <c r="G86" s="828"/>
      <c r="H86" s="828"/>
      <c r="I86" s="828"/>
      <c r="J86" s="828"/>
      <c r="K86" s="828"/>
      <c r="L86" s="828"/>
      <c r="M86" s="829"/>
      <c r="N86" s="52">
        <f>L83+L84+L85</f>
        <v>476.3528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2064.1954666666666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1004</v>
      </c>
      <c r="C31" s="81" t="s">
        <v>2019</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310</v>
      </c>
      <c r="B36" s="840" t="str">
        <f>VLOOKUP(A36,EQUIPOS!A6:D154,3,FALSE)</f>
        <v>Retroexcavadora A25C</v>
      </c>
      <c r="C36" s="841"/>
      <c r="D36" s="841"/>
      <c r="E36" s="841"/>
      <c r="F36" s="841"/>
      <c r="G36" s="841"/>
      <c r="H36" s="842"/>
      <c r="I36" s="266"/>
      <c r="J36" s="267"/>
      <c r="K36" s="268">
        <f>VLOOKUP(A36,EQUIPOS!A6:D163,4,FALSE)</f>
        <v>122277.96461271563</v>
      </c>
      <c r="L36" s="269"/>
      <c r="M36" s="270">
        <v>3</v>
      </c>
      <c r="N36" s="271">
        <f>K36/M36</f>
        <v>40759.321537571879</v>
      </c>
    </row>
    <row r="37" spans="1:14">
      <c r="A37" s="108"/>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0.01</v>
      </c>
      <c r="M42" s="852"/>
      <c r="N42" s="105">
        <f>N76*L42</f>
        <v>90.218333333333348</v>
      </c>
    </row>
    <row r="43" spans="1:14" ht="15.75" thickBot="1">
      <c r="B43" s="827" t="s">
        <v>953</v>
      </c>
      <c r="C43" s="828"/>
      <c r="D43" s="828"/>
      <c r="E43" s="828"/>
      <c r="F43" s="828"/>
      <c r="G43" s="828"/>
      <c r="H43" s="828"/>
      <c r="I43" s="828"/>
      <c r="J43" s="828"/>
      <c r="K43" s="828"/>
      <c r="L43" s="828"/>
      <c r="M43" s="829"/>
      <c r="N43" s="99">
        <f>SUM(N36:N42)</f>
        <v>40849.53987090521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1277</v>
      </c>
      <c r="B59" s="46" t="str">
        <f>VLOOKUP(A59,TRANSPORTE!A6:D117,3,FALSE)</f>
        <v>Trasporte de material Remoción de Postes</v>
      </c>
      <c r="C59" s="316"/>
      <c r="D59" s="316"/>
      <c r="E59" s="316"/>
      <c r="F59" s="316"/>
      <c r="G59" s="316"/>
      <c r="H59" s="310" t="s">
        <v>339</v>
      </c>
      <c r="I59" s="278">
        <v>1.7</v>
      </c>
      <c r="J59" s="285">
        <v>1</v>
      </c>
      <c r="K59" s="278">
        <f>I59*J59</f>
        <v>1.7</v>
      </c>
      <c r="L59" s="831">
        <f>VLOOKUP(A59,TRANSPORTE!A6:D117,4,FALSE)</f>
        <v>759.78838183221592</v>
      </c>
      <c r="M59" s="832"/>
      <c r="N59" s="286">
        <f>K59*L59</f>
        <v>1291.6402491147671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1291.6402491147671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24</v>
      </c>
      <c r="N70" s="295">
        <f>K70/M70</f>
        <v>9021.8333333333339</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59">
        <f>SUM(N70:N75)</f>
        <v>9021.8333333333339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51163.013453353313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10232.602690670663</v>
      </c>
      <c r="M83" s="862"/>
      <c r="N83" s="51"/>
    </row>
    <row r="84" spans="1:14">
      <c r="B84" s="89" t="s">
        <v>973</v>
      </c>
      <c r="C84" s="90"/>
      <c r="D84" s="90"/>
      <c r="E84" s="90"/>
      <c r="F84" s="90"/>
      <c r="G84" s="90"/>
      <c r="H84" s="90"/>
      <c r="I84" s="87"/>
      <c r="J84" s="88"/>
      <c r="K84" s="303">
        <v>0.05</v>
      </c>
      <c r="L84" s="861">
        <f>N78*K84</f>
        <v>2558.1506726676657</v>
      </c>
      <c r="M84" s="862"/>
      <c r="N84" s="51"/>
    </row>
    <row r="85" spans="1:14" ht="15.75" thickBot="1">
      <c r="B85" s="91" t="s">
        <v>974</v>
      </c>
      <c r="C85" s="92"/>
      <c r="D85" s="92"/>
      <c r="E85" s="92"/>
      <c r="F85" s="92"/>
      <c r="G85" s="92"/>
      <c r="H85" s="92"/>
      <c r="I85" s="93"/>
      <c r="J85" s="94"/>
      <c r="K85" s="304">
        <v>0.05</v>
      </c>
      <c r="L85" s="863">
        <f>N78*K85</f>
        <v>2558.1506726676657</v>
      </c>
      <c r="M85" s="864"/>
      <c r="N85" s="51"/>
    </row>
    <row r="86" spans="1:14" ht="15.75" thickBot="1">
      <c r="B86" s="827" t="s">
        <v>953</v>
      </c>
      <c r="C86" s="828"/>
      <c r="D86" s="828"/>
      <c r="E86" s="828"/>
      <c r="F86" s="828"/>
      <c r="G86" s="828"/>
      <c r="H86" s="828"/>
      <c r="I86" s="828"/>
      <c r="J86" s="828"/>
      <c r="K86" s="828"/>
      <c r="L86" s="828"/>
      <c r="M86" s="829"/>
      <c r="N86" s="52">
        <f>L83+L84+L85</f>
        <v>15348.904036005993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66511.917489359301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1005</v>
      </c>
      <c r="C31" s="81" t="s">
        <v>1184</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310</v>
      </c>
      <c r="B36" s="840" t="str">
        <f>VLOOKUP(A36,EQUIPOS!A6:D154,3,FALSE)</f>
        <v>Retroexcavadora A25C</v>
      </c>
      <c r="C36" s="841"/>
      <c r="D36" s="841"/>
      <c r="E36" s="841"/>
      <c r="F36" s="841"/>
      <c r="G36" s="841"/>
      <c r="H36" s="842"/>
      <c r="I36" s="266"/>
      <c r="J36" s="267"/>
      <c r="K36" s="268">
        <f>VLOOKUP(A36,EQUIPOS!A6:D163,4,FALSE)</f>
        <v>122277.96461271563</v>
      </c>
      <c r="L36" s="269"/>
      <c r="M36" s="270">
        <v>3</v>
      </c>
      <c r="N36" s="271">
        <f>K36/M36</f>
        <v>40759.321537571879</v>
      </c>
    </row>
    <row r="37" spans="1:14">
      <c r="A37" s="108"/>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0.01</v>
      </c>
      <c r="M42" s="852"/>
      <c r="N42" s="105">
        <f>N76*L42</f>
        <v>90.218333333333348</v>
      </c>
    </row>
    <row r="43" spans="1:14" ht="15.75" thickBot="1">
      <c r="B43" s="827" t="s">
        <v>953</v>
      </c>
      <c r="C43" s="828"/>
      <c r="D43" s="828"/>
      <c r="E43" s="828"/>
      <c r="F43" s="828"/>
      <c r="G43" s="828"/>
      <c r="H43" s="828"/>
      <c r="I43" s="828"/>
      <c r="J43" s="828"/>
      <c r="K43" s="828"/>
      <c r="L43" s="828"/>
      <c r="M43" s="829"/>
      <c r="N43" s="99">
        <f>SUM(N36:N42)</f>
        <v>40849.53987090521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1277</v>
      </c>
      <c r="B59" s="46" t="str">
        <f>VLOOKUP(A59,TRANSPORTE!A6:D117,3,FALSE)</f>
        <v>Trasporte de material Remoción de Postes</v>
      </c>
      <c r="C59" s="316"/>
      <c r="D59" s="316"/>
      <c r="E59" s="316"/>
      <c r="F59" s="316"/>
      <c r="G59" s="316"/>
      <c r="H59" s="310" t="s">
        <v>339</v>
      </c>
      <c r="I59" s="278">
        <v>1.7</v>
      </c>
      <c r="J59" s="285">
        <v>1</v>
      </c>
      <c r="K59" s="278">
        <f>I59*J59</f>
        <v>1.7</v>
      </c>
      <c r="L59" s="831">
        <f>VLOOKUP(A59,TRANSPORTE!A6:D117,4,FALSE)</f>
        <v>759.78838183221592</v>
      </c>
      <c r="M59" s="832"/>
      <c r="N59" s="286">
        <f>K59*L59</f>
        <v>1291.6402491147671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1291.6402491147671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24</v>
      </c>
      <c r="N70" s="295">
        <f>K70/M70</f>
        <v>9021.8333333333339</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59">
        <f>SUM(N70:N75)</f>
        <v>9021.8333333333339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51163.013453353313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10232.602690670663</v>
      </c>
      <c r="M83" s="862"/>
      <c r="N83" s="51"/>
    </row>
    <row r="84" spans="1:14">
      <c r="B84" s="89" t="s">
        <v>973</v>
      </c>
      <c r="C84" s="90"/>
      <c r="D84" s="90"/>
      <c r="E84" s="90"/>
      <c r="F84" s="90"/>
      <c r="G84" s="90"/>
      <c r="H84" s="90"/>
      <c r="I84" s="87"/>
      <c r="J84" s="88"/>
      <c r="K84" s="303">
        <v>0.05</v>
      </c>
      <c r="L84" s="861">
        <f>N78*K84</f>
        <v>2558.1506726676657</v>
      </c>
      <c r="M84" s="862"/>
      <c r="N84" s="51"/>
    </row>
    <row r="85" spans="1:14" ht="15.75" thickBot="1">
      <c r="B85" s="91" t="s">
        <v>974</v>
      </c>
      <c r="C85" s="92"/>
      <c r="D85" s="92"/>
      <c r="E85" s="92"/>
      <c r="F85" s="92"/>
      <c r="G85" s="92"/>
      <c r="H85" s="92"/>
      <c r="I85" s="93"/>
      <c r="J85" s="94"/>
      <c r="K85" s="304">
        <v>0.05</v>
      </c>
      <c r="L85" s="863">
        <f>N78*K85</f>
        <v>2558.1506726676657</v>
      </c>
      <c r="M85" s="864"/>
      <c r="N85" s="51"/>
    </row>
    <row r="86" spans="1:14" ht="15.75" thickBot="1">
      <c r="B86" s="827" t="s">
        <v>953</v>
      </c>
      <c r="C86" s="828"/>
      <c r="D86" s="828"/>
      <c r="E86" s="828"/>
      <c r="F86" s="828"/>
      <c r="G86" s="828"/>
      <c r="H86" s="828"/>
      <c r="I86" s="828"/>
      <c r="J86" s="828"/>
      <c r="K86" s="828"/>
      <c r="L86" s="828"/>
      <c r="M86" s="829"/>
      <c r="N86" s="52">
        <f>L83+L84+L85</f>
        <v>15348.904036005993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66511.917489359301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1006</v>
      </c>
      <c r="C31" s="81" t="s">
        <v>1185</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312</v>
      </c>
      <c r="B36" s="840" t="str">
        <f>VLOOKUP(A36,EQUIPOS!A6:D154,3,FALSE)</f>
        <v>Retroexcavadora sobre oruga, potencia 138 HP, balde de 1,5 m3.</v>
      </c>
      <c r="C36" s="841"/>
      <c r="D36" s="841"/>
      <c r="E36" s="841"/>
      <c r="F36" s="841"/>
      <c r="G36" s="841"/>
      <c r="H36" s="842"/>
      <c r="I36" s="266"/>
      <c r="J36" s="267"/>
      <c r="K36" s="268">
        <f>VLOOKUP(A36,EQUIPOS!A6:D163,4,FALSE)</f>
        <v>122065.49992318742</v>
      </c>
      <c r="L36" s="269"/>
      <c r="M36" s="270">
        <v>45</v>
      </c>
      <c r="N36" s="271">
        <f>K36/M36</f>
        <v>2712.5666649597206</v>
      </c>
    </row>
    <row r="37" spans="1:14">
      <c r="A37" s="108"/>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0.01</v>
      </c>
      <c r="M42" s="852"/>
      <c r="N42" s="105">
        <f>N76*L42</f>
        <v>1.5036388888888887</v>
      </c>
    </row>
    <row r="43" spans="1:14" ht="15.75" thickBot="1">
      <c r="B43" s="827" t="s">
        <v>953</v>
      </c>
      <c r="C43" s="828"/>
      <c r="D43" s="828"/>
      <c r="E43" s="828"/>
      <c r="F43" s="828"/>
      <c r="G43" s="828"/>
      <c r="H43" s="828"/>
      <c r="I43" s="828"/>
      <c r="J43" s="828"/>
      <c r="K43" s="828"/>
      <c r="L43" s="828"/>
      <c r="M43" s="829"/>
      <c r="N43" s="99">
        <f>SUM(N36:N42)</f>
        <v>2714.0703038486095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1325</v>
      </c>
      <c r="B59" s="46" t="str">
        <f>VLOOKUP(A59,TRANSPORTE!A6:D117,3,FALSE)</f>
        <v xml:space="preserve">Transporte de estructuras metálicas </v>
      </c>
      <c r="C59" s="316"/>
      <c r="D59" s="316"/>
      <c r="E59" s="316"/>
      <c r="F59" s="316"/>
      <c r="G59" s="316"/>
      <c r="H59" s="310" t="s">
        <v>339</v>
      </c>
      <c r="I59" s="278">
        <v>35.700000000000003</v>
      </c>
      <c r="J59" s="285">
        <v>1</v>
      </c>
      <c r="K59" s="278">
        <f>I59*J59</f>
        <v>35.700000000000003</v>
      </c>
      <c r="L59" s="831">
        <f>VLOOKUP(A59,TRANSPORTE!A6:D117,4,FALSE)</f>
        <v>0.45337102049344868</v>
      </c>
      <c r="M59" s="832"/>
      <c r="N59" s="286">
        <f>K59*L59</f>
        <v>16.18534543161612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16.18534543161612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6</v>
      </c>
      <c r="B70" s="49" t="str">
        <f>VLOOKUP(A70,'MANO DE OBRA'!A8:D68,3,FALSE)</f>
        <v xml:space="preserve">Obrero </v>
      </c>
      <c r="C70" s="47"/>
      <c r="D70" s="47"/>
      <c r="E70" s="47"/>
      <c r="F70" s="47"/>
      <c r="G70" s="47"/>
      <c r="H70" s="47"/>
      <c r="I70" s="291">
        <f>K70/J70*100</f>
        <v>29260.000000000004</v>
      </c>
      <c r="J70" s="292">
        <v>185</v>
      </c>
      <c r="K70" s="293">
        <f>VLOOKUP(A70,'MANO DE OBRA'!A8:D99,4,FALSE)</f>
        <v>54131</v>
      </c>
      <c r="L70" s="50"/>
      <c r="M70" s="294">
        <v>360</v>
      </c>
      <c r="N70" s="295">
        <f>K70/M70</f>
        <v>150.36388888888888</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59">
        <f>SUM(N70:N75)</f>
        <v>150.36388888888888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2880.6195381691145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576.12390763382291</v>
      </c>
      <c r="M83" s="862"/>
      <c r="N83" s="51"/>
    </row>
    <row r="84" spans="1:14">
      <c r="B84" s="89" t="s">
        <v>973</v>
      </c>
      <c r="C84" s="90"/>
      <c r="D84" s="90"/>
      <c r="E84" s="90"/>
      <c r="F84" s="90"/>
      <c r="G84" s="90"/>
      <c r="H84" s="90"/>
      <c r="I84" s="87"/>
      <c r="J84" s="88"/>
      <c r="K84" s="303">
        <v>0.05</v>
      </c>
      <c r="L84" s="861">
        <f>N78*K84</f>
        <v>144.03097690845573</v>
      </c>
      <c r="M84" s="862"/>
      <c r="N84" s="51"/>
    </row>
    <row r="85" spans="1:14" ht="15.75" thickBot="1">
      <c r="B85" s="91" t="s">
        <v>974</v>
      </c>
      <c r="C85" s="92"/>
      <c r="D85" s="92"/>
      <c r="E85" s="92"/>
      <c r="F85" s="92"/>
      <c r="G85" s="92"/>
      <c r="H85" s="92"/>
      <c r="I85" s="93"/>
      <c r="J85" s="94"/>
      <c r="K85" s="304">
        <v>0.05</v>
      </c>
      <c r="L85" s="863">
        <f>N78*K85</f>
        <v>144.03097690845573</v>
      </c>
      <c r="M85" s="864"/>
      <c r="N85" s="51"/>
    </row>
    <row r="86" spans="1:14" ht="15.75" thickBot="1">
      <c r="B86" s="827" t="s">
        <v>953</v>
      </c>
      <c r="C86" s="828"/>
      <c r="D86" s="828"/>
      <c r="E86" s="828"/>
      <c r="F86" s="828"/>
      <c r="G86" s="828"/>
      <c r="H86" s="828"/>
      <c r="I86" s="828"/>
      <c r="J86" s="828"/>
      <c r="K86" s="828"/>
      <c r="L86" s="828"/>
      <c r="M86" s="829"/>
      <c r="N86" s="52">
        <f>L83+L84+L85</f>
        <v>864.18586145073436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3744.8053996198487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2.2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1007</v>
      </c>
      <c r="C31" s="81" t="s">
        <v>1186</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c r="B36" s="840"/>
      <c r="C36" s="841"/>
      <c r="D36" s="841"/>
      <c r="E36" s="841"/>
      <c r="F36" s="841"/>
      <c r="G36" s="841"/>
      <c r="H36" s="842"/>
      <c r="I36" s="266"/>
      <c r="J36" s="267"/>
      <c r="K36" s="268"/>
      <c r="L36" s="269"/>
      <c r="M36" s="270"/>
      <c r="N36" s="271"/>
    </row>
    <row r="37" spans="1:14">
      <c r="A37" s="108"/>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0.1</v>
      </c>
      <c r="M42" s="852"/>
      <c r="N42" s="105">
        <f>N76*L42</f>
        <v>60.145555555555553</v>
      </c>
    </row>
    <row r="43" spans="1:14" ht="15.75" thickBot="1">
      <c r="B43" s="827" t="s">
        <v>953</v>
      </c>
      <c r="C43" s="828"/>
      <c r="D43" s="828"/>
      <c r="E43" s="828"/>
      <c r="F43" s="828"/>
      <c r="G43" s="828"/>
      <c r="H43" s="828"/>
      <c r="I43" s="828"/>
      <c r="J43" s="828"/>
      <c r="K43" s="828"/>
      <c r="L43" s="828"/>
      <c r="M43" s="829"/>
      <c r="N43" s="99">
        <f>SUM(N36:N42)</f>
        <v>60.145555555555553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1325</v>
      </c>
      <c r="B59" s="46" t="str">
        <f>VLOOKUP(A59,TRANSPORTE!A6:D117,3,FALSE)</f>
        <v xml:space="preserve">Transporte de estructuras metálicas </v>
      </c>
      <c r="C59" s="316"/>
      <c r="D59" s="316"/>
      <c r="E59" s="316"/>
      <c r="F59" s="316"/>
      <c r="G59" s="316"/>
      <c r="H59" s="310" t="s">
        <v>339</v>
      </c>
      <c r="I59" s="278">
        <v>10.25</v>
      </c>
      <c r="J59" s="285">
        <v>1</v>
      </c>
      <c r="K59" s="278">
        <f>I59*J59</f>
        <v>10.25</v>
      </c>
      <c r="L59" s="831">
        <f>VLOOKUP(A59,TRANSPORTE!A6:D117,4,FALSE)</f>
        <v>0.45337102049344868</v>
      </c>
      <c r="M59" s="832"/>
      <c r="N59" s="286">
        <f>K59*L59</f>
        <v>4.6470529600578487</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4.6470529600578487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360</v>
      </c>
      <c r="N70" s="295">
        <f>K70/M70</f>
        <v>601.45555555555552</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59">
        <f>SUM(N70:N75)</f>
        <v>601.45555555555552</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666.24816407116896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133.24963281423379</v>
      </c>
      <c r="M83" s="862"/>
      <c r="N83" s="51"/>
    </row>
    <row r="84" spans="1:14">
      <c r="B84" s="89" t="s">
        <v>973</v>
      </c>
      <c r="C84" s="90"/>
      <c r="D84" s="90"/>
      <c r="E84" s="90"/>
      <c r="F84" s="90"/>
      <c r="G84" s="90"/>
      <c r="H84" s="90"/>
      <c r="I84" s="87"/>
      <c r="J84" s="88"/>
      <c r="K84" s="303">
        <v>0.05</v>
      </c>
      <c r="L84" s="861">
        <f>N78*K84</f>
        <v>33.312408203558448</v>
      </c>
      <c r="M84" s="862"/>
      <c r="N84" s="51"/>
    </row>
    <row r="85" spans="1:14" ht="15.75" thickBot="1">
      <c r="B85" s="91" t="s">
        <v>974</v>
      </c>
      <c r="C85" s="92"/>
      <c r="D85" s="92"/>
      <c r="E85" s="92"/>
      <c r="F85" s="92"/>
      <c r="G85" s="92"/>
      <c r="H85" s="92"/>
      <c r="I85" s="93"/>
      <c r="J85" s="94"/>
      <c r="K85" s="304">
        <v>0.05</v>
      </c>
      <c r="L85" s="863">
        <f>N78*K85</f>
        <v>33.312408203558448</v>
      </c>
      <c r="M85" s="864"/>
      <c r="N85" s="51"/>
    </row>
    <row r="86" spans="1:14" ht="15.75" thickBot="1">
      <c r="B86" s="827" t="s">
        <v>953</v>
      </c>
      <c r="C86" s="828"/>
      <c r="D86" s="828"/>
      <c r="E86" s="828"/>
      <c r="F86" s="828"/>
      <c r="G86" s="828"/>
      <c r="H86" s="828"/>
      <c r="I86" s="828"/>
      <c r="J86" s="828"/>
      <c r="K86" s="828"/>
      <c r="L86" s="828"/>
      <c r="M86" s="829"/>
      <c r="N86" s="52">
        <f>L83+L84+L85</f>
        <v>199.87444922135069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866.12261329251965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1008</v>
      </c>
      <c r="C31" s="81" t="s">
        <v>1187</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312</v>
      </c>
      <c r="B36" s="840" t="str">
        <f>VLOOKUP(A36,EQUIPOS!A6:D154,3,FALSE)</f>
        <v>Retroexcavadora sobre oruga, potencia 138 HP, balde de 1,5 m3.</v>
      </c>
      <c r="C36" s="841"/>
      <c r="D36" s="841"/>
      <c r="E36" s="841"/>
      <c r="F36" s="841"/>
      <c r="G36" s="841"/>
      <c r="H36" s="842"/>
      <c r="I36" s="266"/>
      <c r="J36" s="267"/>
      <c r="K36" s="268">
        <f>VLOOKUP(A36,EQUIPOS!A6:D163,4,FALSE)</f>
        <v>122065.49992318742</v>
      </c>
      <c r="L36" s="269"/>
      <c r="M36" s="270">
        <v>45</v>
      </c>
      <c r="N36" s="271">
        <f>K36/M36</f>
        <v>2712.5666649597206</v>
      </c>
    </row>
    <row r="37" spans="1:14">
      <c r="A37" s="108"/>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0.01</v>
      </c>
      <c r="M42" s="852"/>
      <c r="N42" s="105">
        <f>N76*L42</f>
        <v>1.5036388888888887</v>
      </c>
    </row>
    <row r="43" spans="1:14" ht="15.75" thickBot="1">
      <c r="B43" s="827" t="s">
        <v>953</v>
      </c>
      <c r="C43" s="828"/>
      <c r="D43" s="828"/>
      <c r="E43" s="828"/>
      <c r="F43" s="828"/>
      <c r="G43" s="828"/>
      <c r="H43" s="828"/>
      <c r="I43" s="828"/>
      <c r="J43" s="828"/>
      <c r="K43" s="828"/>
      <c r="L43" s="828"/>
      <c r="M43" s="829"/>
      <c r="N43" s="99">
        <f>SUM(N36:N42)</f>
        <v>2714.0703038486095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1412</v>
      </c>
      <c r="B59" s="46" t="str">
        <f>VLOOKUP(A59,TRANSPORTE!A6:D117,3,FALSE)</f>
        <v>Transporte de barrera de seguridad</v>
      </c>
      <c r="C59" s="316"/>
      <c r="D59" s="316"/>
      <c r="E59" s="316"/>
      <c r="F59" s="316"/>
      <c r="G59" s="316"/>
      <c r="H59" s="310" t="s">
        <v>339</v>
      </c>
      <c r="I59" s="278">
        <v>0.81049499999999997</v>
      </c>
      <c r="J59" s="285">
        <v>1</v>
      </c>
      <c r="K59" s="278">
        <f>I59*J59</f>
        <v>0.81049499999999997</v>
      </c>
      <c r="L59" s="831">
        <f>VLOOKUP(A59,TRANSPORTE!A6:D117,4,FALSE)</f>
        <v>792.60086910941595</v>
      </c>
      <c r="M59" s="832"/>
      <c r="N59" s="286">
        <f>K59*L59</f>
        <v>642.39904140883607</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642.39904140883607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6</v>
      </c>
      <c r="B70" s="49" t="str">
        <f>VLOOKUP(A70,'MANO DE OBRA'!A8:D68,3,FALSE)</f>
        <v xml:space="preserve">Obrero </v>
      </c>
      <c r="C70" s="47"/>
      <c r="D70" s="47"/>
      <c r="E70" s="47"/>
      <c r="F70" s="47"/>
      <c r="G70" s="47"/>
      <c r="H70" s="47"/>
      <c r="I70" s="291">
        <f>K70/J70*100</f>
        <v>29260.000000000004</v>
      </c>
      <c r="J70" s="292">
        <v>185</v>
      </c>
      <c r="K70" s="293">
        <f>VLOOKUP(A70,'MANO DE OBRA'!A8:D99,4,FALSE)</f>
        <v>54131</v>
      </c>
      <c r="L70" s="50"/>
      <c r="M70" s="294">
        <v>360</v>
      </c>
      <c r="N70" s="295">
        <f>K70/M70</f>
        <v>150.36388888888888</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150.36388888888888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3506.8332341463347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701.36664682926698</v>
      </c>
      <c r="M83" s="862"/>
      <c r="N83" s="51"/>
    </row>
    <row r="84" spans="1:14">
      <c r="B84" s="89" t="s">
        <v>973</v>
      </c>
      <c r="C84" s="90"/>
      <c r="D84" s="90"/>
      <c r="E84" s="90"/>
      <c r="F84" s="90"/>
      <c r="G84" s="90"/>
      <c r="H84" s="90"/>
      <c r="I84" s="87"/>
      <c r="J84" s="88"/>
      <c r="K84" s="303">
        <v>0.05</v>
      </c>
      <c r="L84" s="861">
        <f>N78*K84</f>
        <v>175.34166170731675</v>
      </c>
      <c r="M84" s="862"/>
      <c r="N84" s="51"/>
    </row>
    <row r="85" spans="1:14" ht="15.75" thickBot="1">
      <c r="B85" s="91" t="s">
        <v>974</v>
      </c>
      <c r="C85" s="92"/>
      <c r="D85" s="92"/>
      <c r="E85" s="92"/>
      <c r="F85" s="92"/>
      <c r="G85" s="92"/>
      <c r="H85" s="92"/>
      <c r="I85" s="93"/>
      <c r="J85" s="94"/>
      <c r="K85" s="304">
        <v>0.05</v>
      </c>
      <c r="L85" s="863">
        <f>N78*K85</f>
        <v>175.34166170731675</v>
      </c>
      <c r="M85" s="864"/>
      <c r="N85" s="51"/>
    </row>
    <row r="86" spans="1:14" ht="15.75" thickBot="1">
      <c r="B86" s="827" t="s">
        <v>953</v>
      </c>
      <c r="C86" s="828"/>
      <c r="D86" s="828"/>
      <c r="E86" s="828"/>
      <c r="F86" s="828"/>
      <c r="G86" s="828"/>
      <c r="H86" s="828"/>
      <c r="I86" s="828"/>
      <c r="J86" s="828"/>
      <c r="K86" s="828"/>
      <c r="L86" s="828"/>
      <c r="M86" s="829"/>
      <c r="N86" s="52">
        <f>L83+L84+L85</f>
        <v>1052.0499702439004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4558.8832043902348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1425</v>
      </c>
      <c r="C31" s="81" t="s">
        <v>1413</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146</v>
      </c>
      <c r="B36" s="840" t="str">
        <f>VLOOKUP(A36,EQUIPOS!A6:D154,3,FALSE)</f>
        <v>Camabaja</v>
      </c>
      <c r="C36" s="841"/>
      <c r="D36" s="841"/>
      <c r="E36" s="841"/>
      <c r="F36" s="841"/>
      <c r="G36" s="841"/>
      <c r="H36" s="842"/>
      <c r="I36" s="266"/>
      <c r="J36" s="267"/>
      <c r="K36" s="268">
        <f>VLOOKUP(A36,EQUIPOS!A5:D154,4,FALSE)</f>
        <v>214028.97415559541</v>
      </c>
      <c r="L36" s="269"/>
      <c r="M36" s="270">
        <v>0.625</v>
      </c>
      <c r="N36" s="271">
        <f>K36/M36</f>
        <v>342446.35864895268</v>
      </c>
    </row>
    <row r="37" spans="1:14">
      <c r="A37" s="108" t="s">
        <v>241</v>
      </c>
      <c r="B37" s="840" t="str">
        <f>VLOOKUP(A37,EQUIPOS!A7:D154,3,FALSE)</f>
        <v>Grúa (capacidad 15 ton)</v>
      </c>
      <c r="C37" s="841"/>
      <c r="D37" s="841"/>
      <c r="E37" s="841"/>
      <c r="F37" s="841"/>
      <c r="G37" s="841"/>
      <c r="H37" s="842"/>
      <c r="I37" s="266"/>
      <c r="J37" s="267"/>
      <c r="K37" s="268">
        <f>VLOOKUP(A37,EQUIPOS!A6:D154,4,FALSE)</f>
        <v>107577.99724634337</v>
      </c>
      <c r="L37" s="269"/>
      <c r="M37" s="270">
        <v>0.625</v>
      </c>
      <c r="N37" s="271">
        <f>K37/M37</f>
        <v>172124.79559414939</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0.05</v>
      </c>
      <c r="M42" s="852"/>
      <c r="N42" s="105">
        <f>N76*L42</f>
        <v>2706.55</v>
      </c>
    </row>
    <row r="43" spans="1:14" ht="15.75" thickBot="1">
      <c r="B43" s="827" t="s">
        <v>953</v>
      </c>
      <c r="C43" s="828"/>
      <c r="D43" s="828"/>
      <c r="E43" s="828"/>
      <c r="F43" s="828"/>
      <c r="G43" s="828"/>
      <c r="H43" s="828"/>
      <c r="I43" s="828"/>
      <c r="J43" s="828"/>
      <c r="K43" s="828"/>
      <c r="L43" s="828"/>
      <c r="M43" s="829"/>
      <c r="N43" s="393">
        <f>SUM(N36:N42)</f>
        <v>517277.70424310205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4832.5694676528283</v>
      </c>
      <c r="N48" s="271">
        <f>K48*M48</f>
        <v>48325.694676528285</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9924.0489798153903</v>
      </c>
      <c r="N49" s="271">
        <f>K49*M49</f>
        <v>9924.0489798153903</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2429.0593991686014</v>
      </c>
      <c r="N50" s="271">
        <f>K50*M50</f>
        <v>2429.0593991686014</v>
      </c>
    </row>
    <row r="51" spans="1:14">
      <c r="A51" t="s">
        <v>686</v>
      </c>
      <c r="B51" s="43" t="str">
        <f>VLOOKUP(A51,MATERIALES!A6:D373,3,FALSE)</f>
        <v xml:space="preserve">Tierra abonada </v>
      </c>
      <c r="C51" s="280"/>
      <c r="D51" s="280"/>
      <c r="E51" s="280"/>
      <c r="F51" s="280"/>
      <c r="G51" s="280"/>
      <c r="H51" s="280"/>
      <c r="I51" s="267"/>
      <c r="J51" s="223" t="str">
        <f>VLOOKUP(A51,MATERIALES!A6:D373,2,FALSE)</f>
        <v>m3</v>
      </c>
      <c r="K51" s="281">
        <v>2</v>
      </c>
      <c r="L51" s="266"/>
      <c r="M51" s="282">
        <f>VLOOKUP(A51,MATERIALES!A6:D373,4,FALSE)</f>
        <v>33320.884069142536</v>
      </c>
      <c r="N51" s="271">
        <f>K51*M51</f>
        <v>66641.768138285071</v>
      </c>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127320.57119379735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13</v>
      </c>
      <c r="B70" s="49" t="str">
        <f>VLOOKUP(A70,'MANO DE OBRA'!A8:D68,3,FALSE)</f>
        <v>Obrero (5)</v>
      </c>
      <c r="C70" s="47"/>
      <c r="D70" s="47"/>
      <c r="E70" s="47"/>
      <c r="F70" s="47"/>
      <c r="G70" s="47"/>
      <c r="H70" s="47"/>
      <c r="I70" s="291">
        <f>K70/J70*100</f>
        <v>146300</v>
      </c>
      <c r="J70" s="292">
        <v>185</v>
      </c>
      <c r="K70" s="293">
        <f>VLOOKUP(A70,'MANO DE OBRA'!A8:D99,4,FALSE)</f>
        <v>270655</v>
      </c>
      <c r="L70" s="50"/>
      <c r="M70" s="294">
        <v>5</v>
      </c>
      <c r="N70" s="394">
        <f>K70/M70</f>
        <v>54131</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59">
        <f>SUM(N70:N75)</f>
        <v>54131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698729.27543689939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139745.8550873799</v>
      </c>
      <c r="M83" s="862"/>
      <c r="N83" s="51"/>
    </row>
    <row r="84" spans="1:14">
      <c r="B84" s="89" t="s">
        <v>973</v>
      </c>
      <c r="C84" s="90"/>
      <c r="D84" s="90"/>
      <c r="E84" s="90"/>
      <c r="F84" s="90"/>
      <c r="G84" s="90"/>
      <c r="H84" s="90"/>
      <c r="I84" s="87"/>
      <c r="J84" s="88"/>
      <c r="K84" s="303">
        <v>0.05</v>
      </c>
      <c r="L84" s="861">
        <f>N78*K84</f>
        <v>34936.463771844974</v>
      </c>
      <c r="M84" s="862"/>
      <c r="N84" s="51"/>
    </row>
    <row r="85" spans="1:14" ht="15.75" thickBot="1">
      <c r="B85" s="91" t="s">
        <v>974</v>
      </c>
      <c r="C85" s="92"/>
      <c r="D85" s="92"/>
      <c r="E85" s="92"/>
      <c r="F85" s="92"/>
      <c r="G85" s="92"/>
      <c r="H85" s="92"/>
      <c r="I85" s="93"/>
      <c r="J85" s="94"/>
      <c r="K85" s="304">
        <v>0.05</v>
      </c>
      <c r="L85" s="863">
        <f>N78*K85</f>
        <v>34936.463771844974</v>
      </c>
      <c r="M85" s="864"/>
      <c r="N85" s="51"/>
    </row>
    <row r="86" spans="1:14" ht="15.75" thickBot="1">
      <c r="B86" s="827" t="s">
        <v>953</v>
      </c>
      <c r="C86" s="828"/>
      <c r="D86" s="828"/>
      <c r="E86" s="828"/>
      <c r="F86" s="828"/>
      <c r="G86" s="828"/>
      <c r="H86" s="828"/>
      <c r="I86" s="828"/>
      <c r="J86" s="828"/>
      <c r="K86" s="828"/>
      <c r="L86" s="828"/>
      <c r="M86" s="829"/>
      <c r="N86" s="52">
        <f>L83+L84+L85</f>
        <v>209618.78263106986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908348.05806796928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2.2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1426</v>
      </c>
      <c r="C31" s="81" t="s">
        <v>1417</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146</v>
      </c>
      <c r="B36" s="840" t="str">
        <f>VLOOKUP(A36,EQUIPOS!A6:D154,3,FALSE)</f>
        <v>Camabaja</v>
      </c>
      <c r="C36" s="841"/>
      <c r="D36" s="841"/>
      <c r="E36" s="841"/>
      <c r="F36" s="841"/>
      <c r="G36" s="841"/>
      <c r="H36" s="842"/>
      <c r="I36" s="266"/>
      <c r="J36" s="267"/>
      <c r="K36" s="268">
        <f>VLOOKUP(A36,EQUIPOS!A6:D163,4,FALSE)</f>
        <v>214028.97415559541</v>
      </c>
      <c r="L36" s="269"/>
      <c r="M36" s="270">
        <v>0.5</v>
      </c>
      <c r="N36" s="271">
        <f>K36/M36</f>
        <v>428057.94831119082</v>
      </c>
    </row>
    <row r="37" spans="1:14">
      <c r="A37" s="108" t="s">
        <v>241</v>
      </c>
      <c r="B37" s="840" t="str">
        <f>VLOOKUP(A37,EQUIPOS!A7:D154,3,FALSE)</f>
        <v>Grúa (capacidad 15 ton)</v>
      </c>
      <c r="C37" s="841"/>
      <c r="D37" s="841"/>
      <c r="E37" s="841"/>
      <c r="F37" s="841"/>
      <c r="G37" s="841"/>
      <c r="H37" s="842"/>
      <c r="I37" s="266"/>
      <c r="J37" s="267"/>
      <c r="K37" s="268">
        <f>VLOOKUP(A37,EQUIPOS!A7:D164,4,FALSE)</f>
        <v>107577.99724634337</v>
      </c>
      <c r="L37" s="269"/>
      <c r="M37" s="270">
        <v>0.5</v>
      </c>
      <c r="N37" s="271">
        <f>K37/M37</f>
        <v>215155.99449268673</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0.05</v>
      </c>
      <c r="M42" s="852"/>
      <c r="N42" s="105">
        <f>N76*L42</f>
        <v>3383.1875</v>
      </c>
    </row>
    <row r="43" spans="1:14" ht="15.75" thickBot="1">
      <c r="B43" s="827" t="s">
        <v>953</v>
      </c>
      <c r="C43" s="828"/>
      <c r="D43" s="828"/>
      <c r="E43" s="828"/>
      <c r="F43" s="828"/>
      <c r="G43" s="828"/>
      <c r="H43" s="828"/>
      <c r="I43" s="828"/>
      <c r="J43" s="828"/>
      <c r="K43" s="828"/>
      <c r="L43" s="828"/>
      <c r="M43" s="829"/>
      <c r="N43" s="393">
        <f>SUM(N36:N42)</f>
        <v>646597.13030387752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4832.5694676528283</v>
      </c>
      <c r="N48" s="271">
        <f>K48*M48</f>
        <v>48325.694676528285</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9924.0489798153903</v>
      </c>
      <c r="N49" s="271">
        <f>K49*M49</f>
        <v>9924.0489798153903</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2429.0593991686014</v>
      </c>
      <c r="N50" s="271">
        <f>K50*M50</f>
        <v>2429.0593991686014</v>
      </c>
    </row>
    <row r="51" spans="1:14">
      <c r="A51" t="s">
        <v>686</v>
      </c>
      <c r="B51" s="43" t="str">
        <f>VLOOKUP(A51,MATERIALES!A6:D373,3,FALSE)</f>
        <v xml:space="preserve">Tierra abonada </v>
      </c>
      <c r="C51" s="280"/>
      <c r="D51" s="280"/>
      <c r="E51" s="280"/>
      <c r="F51" s="280"/>
      <c r="G51" s="280"/>
      <c r="H51" s="280"/>
      <c r="I51" s="267"/>
      <c r="J51" s="223" t="str">
        <f>VLOOKUP(A51,MATERIALES!A6:D373,2,FALSE)</f>
        <v>m3</v>
      </c>
      <c r="K51" s="281">
        <v>2</v>
      </c>
      <c r="L51" s="266"/>
      <c r="M51" s="282">
        <f>VLOOKUP(A51,MATERIALES!A6:D373,4,FALSE)</f>
        <v>33320.884069142536</v>
      </c>
      <c r="N51" s="271">
        <f>K51*M51</f>
        <v>66641.768138285071</v>
      </c>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127320.57119379735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13</v>
      </c>
      <c r="B70" s="49" t="str">
        <f>VLOOKUP(A70,'MANO DE OBRA'!A8:D68,3,FALSE)</f>
        <v>Obrero (5)</v>
      </c>
      <c r="C70" s="47"/>
      <c r="D70" s="47"/>
      <c r="E70" s="47"/>
      <c r="F70" s="47"/>
      <c r="G70" s="47"/>
      <c r="H70" s="47"/>
      <c r="I70" s="291">
        <f>K70/J70*100</f>
        <v>146300</v>
      </c>
      <c r="J70" s="292">
        <v>185</v>
      </c>
      <c r="K70" s="293">
        <f>VLOOKUP(A70,'MANO DE OBRA'!A8:D99,4,FALSE)</f>
        <v>270655</v>
      </c>
      <c r="L70" s="50"/>
      <c r="M70" s="294">
        <v>4</v>
      </c>
      <c r="N70" s="394">
        <f>K70/M70</f>
        <v>67663.75</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67663.75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841581.45149767492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168316.290299535</v>
      </c>
      <c r="M83" s="862"/>
      <c r="N83" s="51"/>
    </row>
    <row r="84" spans="1:14">
      <c r="B84" s="89" t="s">
        <v>973</v>
      </c>
      <c r="C84" s="90"/>
      <c r="D84" s="90"/>
      <c r="E84" s="90"/>
      <c r="F84" s="90"/>
      <c r="G84" s="90"/>
      <c r="H84" s="90"/>
      <c r="I84" s="87"/>
      <c r="J84" s="88"/>
      <c r="K84" s="303">
        <v>0.05</v>
      </c>
      <c r="L84" s="861">
        <f>N78*K84</f>
        <v>42079.07257488375</v>
      </c>
      <c r="M84" s="862"/>
      <c r="N84" s="51"/>
    </row>
    <row r="85" spans="1:14" ht="15.75" thickBot="1">
      <c r="B85" s="91" t="s">
        <v>974</v>
      </c>
      <c r="C85" s="92"/>
      <c r="D85" s="92"/>
      <c r="E85" s="92"/>
      <c r="F85" s="92"/>
      <c r="G85" s="92"/>
      <c r="H85" s="92"/>
      <c r="I85" s="93"/>
      <c r="J85" s="94"/>
      <c r="K85" s="304">
        <v>0.05</v>
      </c>
      <c r="L85" s="863">
        <f>N78*K85</f>
        <v>42079.07257488375</v>
      </c>
      <c r="M85" s="864"/>
      <c r="N85" s="51"/>
    </row>
    <row r="86" spans="1:14" ht="15.75" thickBot="1">
      <c r="B86" s="827" t="s">
        <v>953</v>
      </c>
      <c r="C86" s="828"/>
      <c r="D86" s="828"/>
      <c r="E86" s="828"/>
      <c r="F86" s="828"/>
      <c r="G86" s="828"/>
      <c r="H86" s="828"/>
      <c r="I86" s="828"/>
      <c r="J86" s="828"/>
      <c r="K86" s="828"/>
      <c r="L86" s="828"/>
      <c r="M86" s="829"/>
      <c r="N86" s="52">
        <f>L83+L84+L85</f>
        <v>252474.43544930252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1094055.8869469773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1427</v>
      </c>
      <c r="C31" s="81" t="s">
        <v>1418</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146</v>
      </c>
      <c r="B36" s="840" t="str">
        <f>VLOOKUP(A36,EQUIPOS!A6:D154,3,FALSE)</f>
        <v>Camabaja</v>
      </c>
      <c r="C36" s="841"/>
      <c r="D36" s="841"/>
      <c r="E36" s="841"/>
      <c r="F36" s="841"/>
      <c r="G36" s="841"/>
      <c r="H36" s="842"/>
      <c r="I36" s="266"/>
      <c r="J36" s="267"/>
      <c r="K36" s="268">
        <f>VLOOKUP(A36,EQUIPOS!A6:D163,4,FALSE)</f>
        <v>214028.97415559541</v>
      </c>
      <c r="L36" s="269"/>
      <c r="M36" s="270">
        <v>0.4375</v>
      </c>
      <c r="N36" s="271">
        <f>K36/M36</f>
        <v>489209.08378421806</v>
      </c>
    </row>
    <row r="37" spans="1:14">
      <c r="A37" s="108" t="s">
        <v>241</v>
      </c>
      <c r="B37" s="840" t="str">
        <f>VLOOKUP(A37,EQUIPOS!A7:D154,3,FALSE)</f>
        <v>Grúa (capacidad 15 ton)</v>
      </c>
      <c r="C37" s="841"/>
      <c r="D37" s="841"/>
      <c r="E37" s="841"/>
      <c r="F37" s="841"/>
      <c r="G37" s="841"/>
      <c r="H37" s="842"/>
      <c r="I37" s="266"/>
      <c r="J37" s="267"/>
      <c r="K37" s="268">
        <f>VLOOKUP(A37,EQUIPOS!A7:D164,4,FALSE)</f>
        <v>107577.99724634337</v>
      </c>
      <c r="L37" s="269"/>
      <c r="M37" s="270">
        <v>0.4375</v>
      </c>
      <c r="N37" s="271">
        <f>K37/M37</f>
        <v>245892.56513449913</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0.05</v>
      </c>
      <c r="M42" s="852"/>
      <c r="N42" s="105">
        <f>N76*L42</f>
        <v>3866.5</v>
      </c>
    </row>
    <row r="43" spans="1:14" ht="15.75" thickBot="1">
      <c r="B43" s="827" t="s">
        <v>953</v>
      </c>
      <c r="C43" s="828"/>
      <c r="D43" s="828"/>
      <c r="E43" s="828"/>
      <c r="F43" s="828"/>
      <c r="G43" s="828"/>
      <c r="H43" s="828"/>
      <c r="I43" s="828"/>
      <c r="J43" s="828"/>
      <c r="K43" s="828"/>
      <c r="L43" s="828"/>
      <c r="M43" s="829"/>
      <c r="N43" s="393">
        <f>SUM(N36:N42)</f>
        <v>738968.14891871717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4832.5694676528283</v>
      </c>
      <c r="N48" s="271">
        <f>K48*M48</f>
        <v>48325.694676528285</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9924.0489798153903</v>
      </c>
      <c r="N49" s="271">
        <f>K49*M49</f>
        <v>9924.0489798153903</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2429.0593991686014</v>
      </c>
      <c r="N50" s="271">
        <f>K50*M50</f>
        <v>2429.0593991686014</v>
      </c>
    </row>
    <row r="51" spans="1:14">
      <c r="A51" t="s">
        <v>686</v>
      </c>
      <c r="B51" s="43" t="str">
        <f>VLOOKUP(A51,MATERIALES!A6:D373,3,FALSE)</f>
        <v xml:space="preserve">Tierra abonada </v>
      </c>
      <c r="C51" s="280"/>
      <c r="D51" s="280"/>
      <c r="E51" s="280"/>
      <c r="F51" s="280"/>
      <c r="G51" s="280"/>
      <c r="H51" s="280"/>
      <c r="I51" s="267"/>
      <c r="J51" s="223" t="str">
        <f>VLOOKUP(A51,MATERIALES!A6:D373,2,FALSE)</f>
        <v>m3</v>
      </c>
      <c r="K51" s="281">
        <v>2</v>
      </c>
      <c r="L51" s="266"/>
      <c r="M51" s="282">
        <f>VLOOKUP(A51,MATERIALES!A6:D373,4,FALSE)</f>
        <v>33320.884069142536</v>
      </c>
      <c r="N51" s="271">
        <f>K51*M51</f>
        <v>66641.768138285071</v>
      </c>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127320.57119379735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13</v>
      </c>
      <c r="B70" s="49" t="str">
        <f>VLOOKUP(A70,'MANO DE OBRA'!A8:D68,3,FALSE)</f>
        <v>Obrero (5)</v>
      </c>
      <c r="C70" s="47"/>
      <c r="D70" s="47"/>
      <c r="E70" s="47"/>
      <c r="F70" s="47"/>
      <c r="G70" s="47"/>
      <c r="H70" s="47"/>
      <c r="I70" s="291">
        <f>K70/J70*100</f>
        <v>146300</v>
      </c>
      <c r="J70" s="292">
        <v>185</v>
      </c>
      <c r="K70" s="293">
        <f>VLOOKUP(A70,'MANO DE OBRA'!A8:D99,4,FALSE)</f>
        <v>270655</v>
      </c>
      <c r="L70" s="50"/>
      <c r="M70" s="294">
        <v>3.5</v>
      </c>
      <c r="N70" s="394">
        <f>K70/M70</f>
        <v>77330</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77330</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943618.72011251457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188723.74402250291</v>
      </c>
      <c r="M83" s="862"/>
      <c r="N83" s="51"/>
    </row>
    <row r="84" spans="1:14">
      <c r="B84" s="89" t="s">
        <v>973</v>
      </c>
      <c r="C84" s="90"/>
      <c r="D84" s="90"/>
      <c r="E84" s="90"/>
      <c r="F84" s="90"/>
      <c r="G84" s="90"/>
      <c r="H84" s="90"/>
      <c r="I84" s="87"/>
      <c r="J84" s="88"/>
      <c r="K84" s="303">
        <v>0.05</v>
      </c>
      <c r="L84" s="861">
        <f>N78*K84</f>
        <v>47180.936005625728</v>
      </c>
      <c r="M84" s="862"/>
      <c r="N84" s="51"/>
    </row>
    <row r="85" spans="1:14" ht="15.75" thickBot="1">
      <c r="B85" s="91" t="s">
        <v>974</v>
      </c>
      <c r="C85" s="92"/>
      <c r="D85" s="92"/>
      <c r="E85" s="92"/>
      <c r="F85" s="92"/>
      <c r="G85" s="92"/>
      <c r="H85" s="92"/>
      <c r="I85" s="93"/>
      <c r="J85" s="94"/>
      <c r="K85" s="304">
        <v>0.05</v>
      </c>
      <c r="L85" s="863">
        <f>N78*K85</f>
        <v>47180.936005625728</v>
      </c>
      <c r="M85" s="864"/>
      <c r="N85" s="51"/>
    </row>
    <row r="86" spans="1:14" ht="15.75" thickBot="1">
      <c r="B86" s="827" t="s">
        <v>953</v>
      </c>
      <c r="C86" s="828"/>
      <c r="D86" s="828"/>
      <c r="E86" s="828"/>
      <c r="F86" s="828"/>
      <c r="G86" s="828"/>
      <c r="H86" s="828"/>
      <c r="I86" s="828"/>
      <c r="J86" s="828"/>
      <c r="K86" s="828"/>
      <c r="L86" s="828"/>
      <c r="M86" s="829"/>
      <c r="N86" s="52">
        <f>L83+L84+L85</f>
        <v>283085.61603375437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1226704.336146269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1428</v>
      </c>
      <c r="C31" s="81" t="s">
        <v>1419</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146</v>
      </c>
      <c r="B36" s="840" t="str">
        <f>VLOOKUP(A36,EQUIPOS!A6:D154,3,FALSE)</f>
        <v>Camabaja</v>
      </c>
      <c r="C36" s="841"/>
      <c r="D36" s="841"/>
      <c r="E36" s="841"/>
      <c r="F36" s="841"/>
      <c r="G36" s="841"/>
      <c r="H36" s="842"/>
      <c r="I36" s="266"/>
      <c r="J36" s="267"/>
      <c r="K36" s="268">
        <f>VLOOKUP(A36,EQUIPOS!A6:D163,4,FALSE)</f>
        <v>214028.97415559541</v>
      </c>
      <c r="L36" s="269"/>
      <c r="M36" s="270">
        <v>0.875</v>
      </c>
      <c r="N36" s="271">
        <f>K36/M36</f>
        <v>244604.54189210903</v>
      </c>
    </row>
    <row r="37" spans="1:14">
      <c r="A37" s="108" t="s">
        <v>241</v>
      </c>
      <c r="B37" s="840" t="str">
        <f>VLOOKUP(A37,EQUIPOS!A7:D154,3,FALSE)</f>
        <v>Grúa (capacidad 15 ton)</v>
      </c>
      <c r="C37" s="841"/>
      <c r="D37" s="841"/>
      <c r="E37" s="841"/>
      <c r="F37" s="841"/>
      <c r="G37" s="841"/>
      <c r="H37" s="842"/>
      <c r="I37" s="266"/>
      <c r="J37" s="267"/>
      <c r="K37" s="268">
        <f>VLOOKUP(A37,EQUIPOS!A7:D164,4,FALSE)</f>
        <v>107577.99724634337</v>
      </c>
      <c r="L37" s="269"/>
      <c r="M37" s="270">
        <v>0.875</v>
      </c>
      <c r="N37" s="271">
        <f>K37/M37</f>
        <v>122946.28256724957</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0.05</v>
      </c>
      <c r="M42" s="852"/>
      <c r="N42" s="105">
        <f>N76*L42</f>
        <v>1546.6000000000001</v>
      </c>
    </row>
    <row r="43" spans="1:14" ht="15.75" thickBot="1">
      <c r="B43" s="827" t="s">
        <v>953</v>
      </c>
      <c r="C43" s="828"/>
      <c r="D43" s="828"/>
      <c r="E43" s="828"/>
      <c r="F43" s="828"/>
      <c r="G43" s="828"/>
      <c r="H43" s="828"/>
      <c r="I43" s="828"/>
      <c r="J43" s="828"/>
      <c r="K43" s="828"/>
      <c r="L43" s="828"/>
      <c r="M43" s="829"/>
      <c r="N43" s="393">
        <f>SUM(N36:N42)</f>
        <v>369097.42445935856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4832.5694676528283</v>
      </c>
      <c r="N48" s="271">
        <f>K48*M48</f>
        <v>48325.694676528285</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9924.0489798153903</v>
      </c>
      <c r="N49" s="271">
        <f>K49*M49</f>
        <v>9924.0489798153903</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2429.0593991686014</v>
      </c>
      <c r="N50" s="271">
        <f>K50*M50</f>
        <v>2429.0593991686014</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60678.803055512282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7</v>
      </c>
      <c r="N70" s="394">
        <f>K70/M70</f>
        <v>30932</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30932</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460708.22751487081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92141.645502974163</v>
      </c>
      <c r="M83" s="862"/>
      <c r="N83" s="51"/>
    </row>
    <row r="84" spans="1:14">
      <c r="B84" s="89" t="s">
        <v>973</v>
      </c>
      <c r="C84" s="90"/>
      <c r="D84" s="90"/>
      <c r="E84" s="90"/>
      <c r="F84" s="90"/>
      <c r="G84" s="90"/>
      <c r="H84" s="90"/>
      <c r="I84" s="87"/>
      <c r="J84" s="88"/>
      <c r="K84" s="303">
        <v>0.05</v>
      </c>
      <c r="L84" s="861">
        <f>N78*K84</f>
        <v>23035.411375743541</v>
      </c>
      <c r="M84" s="862"/>
      <c r="N84" s="51"/>
    </row>
    <row r="85" spans="1:14" ht="15.75" thickBot="1">
      <c r="B85" s="91" t="s">
        <v>974</v>
      </c>
      <c r="C85" s="92"/>
      <c r="D85" s="92"/>
      <c r="E85" s="92"/>
      <c r="F85" s="92"/>
      <c r="G85" s="92"/>
      <c r="H85" s="92"/>
      <c r="I85" s="93"/>
      <c r="J85" s="94"/>
      <c r="K85" s="304">
        <v>0.05</v>
      </c>
      <c r="L85" s="863">
        <f>N78*K85</f>
        <v>23035.411375743541</v>
      </c>
      <c r="M85" s="864"/>
      <c r="N85" s="51"/>
    </row>
    <row r="86" spans="1:14" ht="15.75" thickBot="1">
      <c r="B86" s="827" t="s">
        <v>953</v>
      </c>
      <c r="C86" s="828"/>
      <c r="D86" s="828"/>
      <c r="E86" s="828"/>
      <c r="F86" s="828"/>
      <c r="G86" s="828"/>
      <c r="H86" s="828"/>
      <c r="I86" s="828"/>
      <c r="J86" s="828"/>
      <c r="K86" s="828"/>
      <c r="L86" s="828"/>
      <c r="M86" s="829"/>
      <c r="N86" s="52">
        <f>L83+L84+L85</f>
        <v>138212.46825446124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598920.69576933212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2.2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1429</v>
      </c>
      <c r="C31" s="81" t="s">
        <v>1420</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146</v>
      </c>
      <c r="B36" s="840" t="str">
        <f>VLOOKUP(A36,EQUIPOS!A6:D154,3,FALSE)</f>
        <v>Camabaja</v>
      </c>
      <c r="C36" s="841"/>
      <c r="D36" s="841"/>
      <c r="E36" s="841"/>
      <c r="F36" s="841"/>
      <c r="G36" s="841"/>
      <c r="H36" s="842"/>
      <c r="I36" s="266"/>
      <c r="J36" s="267"/>
      <c r="K36" s="268">
        <f>VLOOKUP(A36,EQUIPOS!A6:D163,4,FALSE)</f>
        <v>214028.97415559541</v>
      </c>
      <c r="L36" s="269"/>
      <c r="M36" s="270">
        <v>0.75</v>
      </c>
      <c r="N36" s="271">
        <f>K36/M36</f>
        <v>285371.9655407939</v>
      </c>
    </row>
    <row r="37" spans="1:14">
      <c r="A37" s="108" t="s">
        <v>241</v>
      </c>
      <c r="B37" s="840" t="str">
        <f>VLOOKUP(A37,EQUIPOS!A7:D154,3,FALSE)</f>
        <v>Grúa (capacidad 15 ton)</v>
      </c>
      <c r="C37" s="841"/>
      <c r="D37" s="841"/>
      <c r="E37" s="841"/>
      <c r="F37" s="841"/>
      <c r="G37" s="841"/>
      <c r="H37" s="842"/>
      <c r="I37" s="266"/>
      <c r="J37" s="267"/>
      <c r="K37" s="268">
        <f>VLOOKUP(A37,EQUIPOS!A7:D164,4,FALSE)</f>
        <v>107577.99724634337</v>
      </c>
      <c r="L37" s="269"/>
      <c r="M37" s="270">
        <v>0.75</v>
      </c>
      <c r="N37" s="271">
        <f>K37/M37</f>
        <v>143437.32966179115</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0.05</v>
      </c>
      <c r="M42" s="852"/>
      <c r="N42" s="105">
        <f>N76*L42</f>
        <v>1804.3666666666668</v>
      </c>
    </row>
    <row r="43" spans="1:14" ht="15.75" thickBot="1">
      <c r="B43" s="827" t="s">
        <v>953</v>
      </c>
      <c r="C43" s="828"/>
      <c r="D43" s="828"/>
      <c r="E43" s="828"/>
      <c r="F43" s="828"/>
      <c r="G43" s="828"/>
      <c r="H43" s="828"/>
      <c r="I43" s="828"/>
      <c r="J43" s="828"/>
      <c r="K43" s="828"/>
      <c r="L43" s="828"/>
      <c r="M43" s="829"/>
      <c r="N43" s="393">
        <f>SUM(N36:N42)</f>
        <v>430613.66186925169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4832.5694676528283</v>
      </c>
      <c r="N48" s="271">
        <f>K48*M48</f>
        <v>48325.694676528285</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9924.0489798153903</v>
      </c>
      <c r="N49" s="271">
        <f>K49*M49</f>
        <v>9924.0489798153903</v>
      </c>
    </row>
    <row r="50" spans="1:14">
      <c r="A50" s="205"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2429.0593991686014</v>
      </c>
      <c r="N50" s="271">
        <f>K50*M50</f>
        <v>2429.0593991686014</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60678.803055512282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43"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6</v>
      </c>
      <c r="N70" s="394">
        <f>K70/M70</f>
        <v>36087.333333333336</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36087.333333333336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527379.79825809738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105475.95965161949</v>
      </c>
      <c r="M83" s="862"/>
      <c r="N83" s="51"/>
    </row>
    <row r="84" spans="1:14">
      <c r="B84" s="89" t="s">
        <v>973</v>
      </c>
      <c r="C84" s="90"/>
      <c r="D84" s="90"/>
      <c r="E84" s="90"/>
      <c r="F84" s="90"/>
      <c r="G84" s="90"/>
      <c r="H84" s="90"/>
      <c r="I84" s="87"/>
      <c r="J84" s="88"/>
      <c r="K84" s="303">
        <v>0.05</v>
      </c>
      <c r="L84" s="861">
        <f>N78*K84</f>
        <v>26368.989912904872</v>
      </c>
      <c r="M84" s="862"/>
      <c r="N84" s="51"/>
    </row>
    <row r="85" spans="1:14" ht="15.75" thickBot="1">
      <c r="B85" s="91" t="s">
        <v>974</v>
      </c>
      <c r="C85" s="92"/>
      <c r="D85" s="92"/>
      <c r="E85" s="92"/>
      <c r="F85" s="92"/>
      <c r="G85" s="92"/>
      <c r="H85" s="92"/>
      <c r="I85" s="93"/>
      <c r="J85" s="94"/>
      <c r="K85" s="304">
        <v>0.05</v>
      </c>
      <c r="L85" s="863">
        <f>N78*K85</f>
        <v>26368.989912904872</v>
      </c>
      <c r="M85" s="864"/>
      <c r="N85" s="51"/>
    </row>
    <row r="86" spans="1:14" ht="15.75" thickBot="1">
      <c r="B86" s="827" t="s">
        <v>953</v>
      </c>
      <c r="C86" s="828"/>
      <c r="D86" s="828"/>
      <c r="E86" s="828"/>
      <c r="F86" s="828"/>
      <c r="G86" s="828"/>
      <c r="H86" s="828"/>
      <c r="I86" s="828"/>
      <c r="J86" s="828"/>
      <c r="K86" s="828"/>
      <c r="L86" s="828"/>
      <c r="M86" s="829"/>
      <c r="N86" s="52">
        <f>L83+L84+L85</f>
        <v>158213.9394774292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685593.73773552664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1430</v>
      </c>
      <c r="C31" s="81" t="s">
        <v>1421</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146</v>
      </c>
      <c r="B36" s="840" t="str">
        <f>VLOOKUP(A36,EQUIPOS!A6:D154,3,FALSE)</f>
        <v>Camabaja</v>
      </c>
      <c r="C36" s="841"/>
      <c r="D36" s="841"/>
      <c r="E36" s="841"/>
      <c r="F36" s="841"/>
      <c r="G36" s="841"/>
      <c r="H36" s="842"/>
      <c r="I36" s="266"/>
      <c r="J36" s="267"/>
      <c r="K36" s="268">
        <f>VLOOKUP(A36,EQUIPOS!A6:D163,4,FALSE)</f>
        <v>214028.97415559541</v>
      </c>
      <c r="L36" s="269"/>
      <c r="M36" s="270">
        <v>0.6875</v>
      </c>
      <c r="N36" s="271">
        <f>K36/M36</f>
        <v>311314.87149904785</v>
      </c>
    </row>
    <row r="37" spans="1:14">
      <c r="A37" s="108" t="s">
        <v>241</v>
      </c>
      <c r="B37" s="840" t="str">
        <f>VLOOKUP(A37,EQUIPOS!A7:D154,3,FALSE)</f>
        <v>Grúa (capacidad 15 ton)</v>
      </c>
      <c r="C37" s="841"/>
      <c r="D37" s="841"/>
      <c r="E37" s="841"/>
      <c r="F37" s="841"/>
      <c r="G37" s="841"/>
      <c r="H37" s="842"/>
      <c r="I37" s="266"/>
      <c r="J37" s="267"/>
      <c r="K37" s="268">
        <f>VLOOKUP(A37,EQUIPOS!A7:D164,4,FALSE)</f>
        <v>107577.99724634337</v>
      </c>
      <c r="L37" s="269"/>
      <c r="M37" s="270">
        <v>0.6875</v>
      </c>
      <c r="N37" s="271">
        <f>K37/M37</f>
        <v>156477.08690377217</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0.05</v>
      </c>
      <c r="M42" s="852"/>
      <c r="N42" s="105">
        <f>N76*L42</f>
        <v>1968.4</v>
      </c>
    </row>
    <row r="43" spans="1:14" ht="15.75" thickBot="1">
      <c r="B43" s="827" t="s">
        <v>953</v>
      </c>
      <c r="C43" s="828"/>
      <c r="D43" s="828"/>
      <c r="E43" s="828"/>
      <c r="F43" s="828"/>
      <c r="G43" s="828"/>
      <c r="H43" s="828"/>
      <c r="I43" s="828"/>
      <c r="J43" s="828"/>
      <c r="K43" s="828"/>
      <c r="L43" s="828"/>
      <c r="M43" s="829"/>
      <c r="N43" s="393">
        <f>SUM(N36:N42)</f>
        <v>469760.35840282007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4832.5694676528283</v>
      </c>
      <c r="N48" s="271">
        <f>K48*M48</f>
        <v>48325.694676528285</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9924.0489798153903</v>
      </c>
      <c r="N49" s="271">
        <f>K49*M49</f>
        <v>9924.0489798153903</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2429.0593991686014</v>
      </c>
      <c r="N50" s="271">
        <f>K50*M50</f>
        <v>2429.0593991686014</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60678.803055512282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5.5</v>
      </c>
      <c r="N70" s="394">
        <f>K70/M70</f>
        <v>39368</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39368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569807.16145833232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113961.43229166647</v>
      </c>
      <c r="M83" s="862"/>
      <c r="N83" s="51"/>
    </row>
    <row r="84" spans="1:14">
      <c r="B84" s="89" t="s">
        <v>973</v>
      </c>
      <c r="C84" s="90"/>
      <c r="D84" s="90"/>
      <c r="E84" s="90"/>
      <c r="F84" s="90"/>
      <c r="G84" s="90"/>
      <c r="H84" s="90"/>
      <c r="I84" s="87"/>
      <c r="J84" s="88"/>
      <c r="K84" s="303">
        <v>0.05</v>
      </c>
      <c r="L84" s="861">
        <f>N78*K84</f>
        <v>28490.358072916617</v>
      </c>
      <c r="M84" s="862"/>
      <c r="N84" s="51"/>
    </row>
    <row r="85" spans="1:14" ht="15.75" thickBot="1">
      <c r="B85" s="91" t="s">
        <v>974</v>
      </c>
      <c r="C85" s="92"/>
      <c r="D85" s="92"/>
      <c r="E85" s="92"/>
      <c r="F85" s="92"/>
      <c r="G85" s="92"/>
      <c r="H85" s="92"/>
      <c r="I85" s="93"/>
      <c r="J85" s="94"/>
      <c r="K85" s="304">
        <v>0.05</v>
      </c>
      <c r="L85" s="863">
        <f>N78*K85</f>
        <v>28490.358072916617</v>
      </c>
      <c r="M85" s="864"/>
      <c r="N85" s="51"/>
    </row>
    <row r="86" spans="1:14" ht="15.75" thickBot="1">
      <c r="B86" s="827" t="s">
        <v>953</v>
      </c>
      <c r="C86" s="828"/>
      <c r="D86" s="828"/>
      <c r="E86" s="828"/>
      <c r="F86" s="828"/>
      <c r="G86" s="828"/>
      <c r="H86" s="828"/>
      <c r="I86" s="828"/>
      <c r="J86" s="828"/>
      <c r="K86" s="828"/>
      <c r="L86" s="828"/>
      <c r="M86" s="829"/>
      <c r="N86" s="52">
        <f>L83+L84+L85</f>
        <v>170942.14843749971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740749.30989583209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1431</v>
      </c>
      <c r="C31" s="81" t="s">
        <v>1422</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52" t="s">
        <v>241</v>
      </c>
      <c r="B36" s="840" t="str">
        <f>VLOOKUP(A36,EQUIPOS!A6:D154,3,FALSE)</f>
        <v>Grúa (capacidad 15 ton)</v>
      </c>
      <c r="C36" s="841"/>
      <c r="D36" s="841"/>
      <c r="E36" s="841"/>
      <c r="F36" s="841"/>
      <c r="G36" s="841"/>
      <c r="H36" s="842"/>
      <c r="I36" s="266"/>
      <c r="J36" s="267"/>
      <c r="K36" s="268">
        <f>VLOOKUP(A36,EQUIPOS!A6:D163,4,FALSE)</f>
        <v>107577.99724634337</v>
      </c>
      <c r="L36" s="269"/>
      <c r="M36" s="395">
        <v>1.125</v>
      </c>
      <c r="N36" s="271">
        <f>K36/M36</f>
        <v>95624.886441194103</v>
      </c>
    </row>
    <row r="37" spans="1:14">
      <c r="A37" s="108"/>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0.05</v>
      </c>
      <c r="M42" s="852"/>
      <c r="N42" s="105">
        <f>N76*L42</f>
        <v>1202.9111111111113</v>
      </c>
    </row>
    <row r="43" spans="1:14" ht="15.75" thickBot="1">
      <c r="B43" s="827" t="s">
        <v>953</v>
      </c>
      <c r="C43" s="828"/>
      <c r="D43" s="828"/>
      <c r="E43" s="828"/>
      <c r="F43" s="828"/>
      <c r="G43" s="828"/>
      <c r="H43" s="828"/>
      <c r="I43" s="828"/>
      <c r="J43" s="828"/>
      <c r="K43" s="828"/>
      <c r="L43" s="828"/>
      <c r="M43" s="829"/>
      <c r="N43" s="393">
        <f>SUM(N36:N42)</f>
        <v>96827.797552305216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49" t="s">
        <v>428</v>
      </c>
      <c r="B48" s="43" t="str">
        <f>VLOOKUP(A48,MATERIALES!A4:D373,3,FALSE)</f>
        <v>Costal de fibra o fique</v>
      </c>
      <c r="C48" s="280"/>
      <c r="D48" s="280"/>
      <c r="E48" s="280"/>
      <c r="F48" s="280"/>
      <c r="G48" s="280"/>
      <c r="H48" s="280"/>
      <c r="I48" s="267"/>
      <c r="J48" s="223" t="str">
        <f>VLOOKUP(A48,MATERIALES!A4:D373,2,FALSE)</f>
        <v>u</v>
      </c>
      <c r="K48" s="460">
        <v>10</v>
      </c>
      <c r="L48" s="266"/>
      <c r="M48" s="282">
        <f>VLOOKUP(A48,MATERIALES!A5:D373,4,FALSE)</f>
        <v>4832.5694676528283</v>
      </c>
      <c r="N48" s="271">
        <f>K48*M48</f>
        <v>48325.694676528285</v>
      </c>
    </row>
    <row r="49" spans="1:14">
      <c r="A49" s="149" t="s">
        <v>589</v>
      </c>
      <c r="B49" s="43" t="str">
        <f>VLOOKUP(A49,MATERIALES!A5:D373,3,FALSE)</f>
        <v>Nutrientes (para remoción de especies vegetales) (dap, triple 15 o similar) (ítem 201.9)</v>
      </c>
      <c r="C49" s="280"/>
      <c r="D49" s="280"/>
      <c r="E49" s="280"/>
      <c r="F49" s="280"/>
      <c r="G49" s="280"/>
      <c r="H49" s="280"/>
      <c r="I49" s="267"/>
      <c r="J49" s="223" t="str">
        <f>VLOOKUP(A49,MATERIALES!A5:D373,2,FALSE)</f>
        <v>kg</v>
      </c>
      <c r="K49" s="460">
        <v>1</v>
      </c>
      <c r="L49" s="266"/>
      <c r="M49" s="282">
        <f>VLOOKUP(A49,MATERIALES!A6:D373,4,FALSE)</f>
        <v>2429.0593991686014</v>
      </c>
      <c r="N49" s="271">
        <f>K49*M49</f>
        <v>2429.0593991686014</v>
      </c>
    </row>
    <row r="50" spans="1:14">
      <c r="A50" s="150" t="s">
        <v>412</v>
      </c>
      <c r="B50" s="43" t="str">
        <f>VLOOKUP(A50,MATERIALES!A6:D373,3,FALSE)</f>
        <v>Cicatrizante (para remoción de especies vegetales)</v>
      </c>
      <c r="C50" s="280"/>
      <c r="D50" s="280"/>
      <c r="E50" s="280"/>
      <c r="F50" s="280"/>
      <c r="G50" s="280"/>
      <c r="H50" s="280"/>
      <c r="I50" s="267"/>
      <c r="J50" s="223" t="str">
        <f>VLOOKUP(A50,MATERIALES!A6:D373,2,FALSE)</f>
        <v>kg</v>
      </c>
      <c r="K50" s="460">
        <v>1</v>
      </c>
      <c r="L50" s="266"/>
      <c r="M50" s="282">
        <f>VLOOKUP(A50,MATERIALES!A6:D373,4,FALSE)</f>
        <v>9924.0489798153903</v>
      </c>
      <c r="N50" s="271">
        <f>K50*M50</f>
        <v>9924.0489798153903</v>
      </c>
    </row>
    <row r="51" spans="1:14">
      <c r="B51" s="43"/>
      <c r="C51" s="280"/>
      <c r="D51" s="280"/>
      <c r="E51" s="280"/>
      <c r="F51" s="280"/>
      <c r="G51" s="280"/>
      <c r="H51" s="280"/>
      <c r="I51" s="267"/>
      <c r="J51" s="223"/>
      <c r="K51" s="396"/>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60678.803055512282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48"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395">
        <v>9</v>
      </c>
      <c r="N70" s="394">
        <f>K70/M70</f>
        <v>24058.222222222223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59">
        <f>SUM(N70:N75)</f>
        <v>24058.222222222223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181564.82283003972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36312.964566007948</v>
      </c>
      <c r="M83" s="862"/>
      <c r="N83" s="51"/>
    </row>
    <row r="84" spans="1:14">
      <c r="B84" s="89" t="s">
        <v>973</v>
      </c>
      <c r="C84" s="90"/>
      <c r="D84" s="90"/>
      <c r="E84" s="90"/>
      <c r="F84" s="90"/>
      <c r="G84" s="90"/>
      <c r="H84" s="90"/>
      <c r="I84" s="87"/>
      <c r="J84" s="88"/>
      <c r="K84" s="303">
        <v>0.05</v>
      </c>
      <c r="L84" s="861">
        <f>N78*K84</f>
        <v>9078.2411415019869</v>
      </c>
      <c r="M84" s="862"/>
      <c r="N84" s="51"/>
    </row>
    <row r="85" spans="1:14" ht="15.75" thickBot="1">
      <c r="B85" s="91" t="s">
        <v>974</v>
      </c>
      <c r="C85" s="92"/>
      <c r="D85" s="92"/>
      <c r="E85" s="92"/>
      <c r="F85" s="92"/>
      <c r="G85" s="92"/>
      <c r="H85" s="92"/>
      <c r="I85" s="93"/>
      <c r="J85" s="94"/>
      <c r="K85" s="304">
        <v>0.05</v>
      </c>
      <c r="L85" s="863">
        <f>N78*K85</f>
        <v>9078.2411415019869</v>
      </c>
      <c r="M85" s="864"/>
      <c r="N85" s="51"/>
    </row>
    <row r="86" spans="1:14" ht="15.75" thickBot="1">
      <c r="B86" s="827" t="s">
        <v>953</v>
      </c>
      <c r="C86" s="828"/>
      <c r="D86" s="828"/>
      <c r="E86" s="828"/>
      <c r="F86" s="828"/>
      <c r="G86" s="828"/>
      <c r="H86" s="828"/>
      <c r="I86" s="828"/>
      <c r="J86" s="828"/>
      <c r="K86" s="828"/>
      <c r="L86" s="828"/>
      <c r="M86" s="829"/>
      <c r="N86" s="52">
        <f>L83+L84+L85</f>
        <v>54469.446849011925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236034.26967905165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2.2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1432</v>
      </c>
      <c r="C31" s="81" t="s">
        <v>1423</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55" t="s">
        <v>241</v>
      </c>
      <c r="B36" s="840" t="str">
        <f>VLOOKUP(A36,EQUIPOS!A6:D154,3,FALSE)</f>
        <v>Grúa (capacidad 15 ton)</v>
      </c>
      <c r="C36" s="841"/>
      <c r="D36" s="841"/>
      <c r="E36" s="841"/>
      <c r="F36" s="841"/>
      <c r="G36" s="841"/>
      <c r="H36" s="842"/>
      <c r="I36" s="266"/>
      <c r="J36" s="267"/>
      <c r="K36" s="268">
        <f>VLOOKUP(A36,EQUIPOS!A6:D163,4,FALSE)</f>
        <v>107577.99724634337</v>
      </c>
      <c r="L36" s="269"/>
      <c r="M36" s="461">
        <v>1</v>
      </c>
      <c r="N36" s="271">
        <f>K36/M36</f>
        <v>107577.99724634337</v>
      </c>
    </row>
    <row r="37" spans="1:14">
      <c r="A37" s="155" t="s">
        <v>373</v>
      </c>
      <c r="B37" s="840" t="str">
        <f>VLOOKUP(A37,EQUIPOS!A7:D154,3,FALSE)</f>
        <v>Volqueta 6 m3</v>
      </c>
      <c r="C37" s="841"/>
      <c r="D37" s="841"/>
      <c r="E37" s="841"/>
      <c r="F37" s="841"/>
      <c r="G37" s="841"/>
      <c r="H37" s="842"/>
      <c r="I37" s="266"/>
      <c r="J37" s="267"/>
      <c r="K37" s="268">
        <f>VLOOKUP(A37,EQUIPOS!A7:D164,4,FALSE)</f>
        <v>70484.13291448509</v>
      </c>
      <c r="L37" s="269"/>
      <c r="M37" s="462">
        <v>1</v>
      </c>
      <c r="N37" s="271">
        <f>K37/M37</f>
        <v>70484.13291448509</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0.05</v>
      </c>
      <c r="M42" s="852"/>
      <c r="N42" s="105">
        <f>N76*L42</f>
        <v>1353.2750000000001</v>
      </c>
    </row>
    <row r="43" spans="1:14" ht="15.75" thickBot="1">
      <c r="B43" s="827" t="s">
        <v>953</v>
      </c>
      <c r="C43" s="828"/>
      <c r="D43" s="828"/>
      <c r="E43" s="828"/>
      <c r="F43" s="828"/>
      <c r="G43" s="828"/>
      <c r="H43" s="828"/>
      <c r="I43" s="828"/>
      <c r="J43" s="828"/>
      <c r="K43" s="828"/>
      <c r="L43" s="828"/>
      <c r="M43" s="829"/>
      <c r="N43" s="393">
        <f>SUM(N36:N42)</f>
        <v>179415.40516082846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54" t="s">
        <v>428</v>
      </c>
      <c r="B48" s="43" t="str">
        <f>VLOOKUP(A48,MATERIALES!A4:D373,3,FALSE)</f>
        <v>Costal de fibra o fique</v>
      </c>
      <c r="C48" s="280"/>
      <c r="D48" s="280"/>
      <c r="E48" s="280"/>
      <c r="F48" s="280"/>
      <c r="G48" s="280"/>
      <c r="H48" s="280"/>
      <c r="I48" s="267"/>
      <c r="J48" s="223" t="str">
        <f>VLOOKUP(A48,MATERIALES!A4:D385,2,FALSE)</f>
        <v>u</v>
      </c>
      <c r="K48" s="460">
        <v>10</v>
      </c>
      <c r="L48" s="266"/>
      <c r="M48" s="282">
        <f>VLOOKUP(A48,MATERIALES!A5:D373,4,FALSE)</f>
        <v>4832.5694676528283</v>
      </c>
      <c r="N48" s="271">
        <f>K48*M48</f>
        <v>48325.694676528285</v>
      </c>
    </row>
    <row r="49" spans="1:14">
      <c r="A49" s="151" t="s">
        <v>589</v>
      </c>
      <c r="B49" s="43" t="str">
        <f>VLOOKUP(A49,MATERIALES!A5:D373,3,FALSE)</f>
        <v>Nutrientes (para remoción de especies vegetales) (dap, triple 15 o similar) (ítem 201.9)</v>
      </c>
      <c r="C49" s="280"/>
      <c r="D49" s="280"/>
      <c r="E49" s="280"/>
      <c r="F49" s="280"/>
      <c r="G49" s="280"/>
      <c r="H49" s="280"/>
      <c r="I49" s="267"/>
      <c r="J49" s="223" t="str">
        <f>VLOOKUP(A49,MATERIALES!A5:D386,2,FALSE)</f>
        <v>kg</v>
      </c>
      <c r="K49" s="460">
        <v>1</v>
      </c>
      <c r="L49" s="266"/>
      <c r="M49" s="282">
        <f>VLOOKUP(A49,MATERIALES!A6:D373,4,FALSE)</f>
        <v>2429.0593991686014</v>
      </c>
      <c r="N49" s="271">
        <f>K49*M49</f>
        <v>2429.0593991686014</v>
      </c>
    </row>
    <row r="50" spans="1:14">
      <c r="A50" s="154" t="s">
        <v>412</v>
      </c>
      <c r="B50" s="43" t="str">
        <f>VLOOKUP(A50,MATERIALES!A6:D373,3,FALSE)</f>
        <v>Cicatrizante (para remoción de especies vegetales)</v>
      </c>
      <c r="C50" s="280"/>
      <c r="D50" s="280"/>
      <c r="E50" s="280"/>
      <c r="F50" s="280"/>
      <c r="G50" s="280"/>
      <c r="H50" s="280"/>
      <c r="I50" s="267"/>
      <c r="J50" s="223" t="str">
        <f>VLOOKUP(A50,MATERIALES!A6:D387,2,FALSE)</f>
        <v>kg</v>
      </c>
      <c r="K50" s="460">
        <v>1</v>
      </c>
      <c r="L50" s="266"/>
      <c r="M50" s="282">
        <f>VLOOKUP(A50,MATERIALES!A6:D373,4,FALSE)</f>
        <v>9924.0489798153903</v>
      </c>
      <c r="N50" s="271">
        <f>K50*M50</f>
        <v>9924.0489798153903</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60678.803055512282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53"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8</v>
      </c>
      <c r="N70" s="394">
        <f>K70/M70</f>
        <v>27065.5</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27065.5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267159.70821634075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53431.941643268154</v>
      </c>
      <c r="M83" s="862"/>
      <c r="N83" s="51"/>
    </row>
    <row r="84" spans="1:14">
      <c r="B84" s="89" t="s">
        <v>973</v>
      </c>
      <c r="C84" s="90"/>
      <c r="D84" s="90"/>
      <c r="E84" s="90"/>
      <c r="F84" s="90"/>
      <c r="G84" s="90"/>
      <c r="H84" s="90"/>
      <c r="I84" s="87"/>
      <c r="J84" s="88"/>
      <c r="K84" s="303">
        <v>0.05</v>
      </c>
      <c r="L84" s="861">
        <f>N78*K84</f>
        <v>13357.985410817038</v>
      </c>
      <c r="M84" s="862"/>
      <c r="N84" s="51"/>
    </row>
    <row r="85" spans="1:14" ht="15.75" thickBot="1">
      <c r="B85" s="91" t="s">
        <v>974</v>
      </c>
      <c r="C85" s="92"/>
      <c r="D85" s="92"/>
      <c r="E85" s="92"/>
      <c r="F85" s="92"/>
      <c r="G85" s="92"/>
      <c r="H85" s="92"/>
      <c r="I85" s="93"/>
      <c r="J85" s="94"/>
      <c r="K85" s="304">
        <v>0.05</v>
      </c>
      <c r="L85" s="863">
        <f>N78*K85</f>
        <v>13357.985410817038</v>
      </c>
      <c r="M85" s="864"/>
      <c r="N85" s="51"/>
    </row>
    <row r="86" spans="1:14" ht="15.75" thickBot="1">
      <c r="B86" s="827" t="s">
        <v>953</v>
      </c>
      <c r="C86" s="828"/>
      <c r="D86" s="828"/>
      <c r="E86" s="828"/>
      <c r="F86" s="828"/>
      <c r="G86" s="828"/>
      <c r="H86" s="828"/>
      <c r="I86" s="828"/>
      <c r="J86" s="828"/>
      <c r="K86" s="828"/>
      <c r="L86" s="828"/>
      <c r="M86" s="829"/>
      <c r="N86" s="52">
        <f>L83+L84+L85</f>
        <v>80147.912464902227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347307.62068124296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4"/>
      <c r="K118" s="804"/>
      <c r="L118" s="804"/>
      <c r="M118" s="804"/>
      <c r="N118" s="805"/>
    </row>
    <row r="119" spans="2:14" ht="15.75" customHeight="1"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1433</v>
      </c>
      <c r="C31" s="81" t="s">
        <v>1424</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44" t="s">
        <v>241</v>
      </c>
      <c r="B36" s="840" t="str">
        <f>VLOOKUP(A36,EQUIPOS!A6:D154,3,FALSE)</f>
        <v>Grúa (capacidad 15 ton)</v>
      </c>
      <c r="C36" s="841"/>
      <c r="D36" s="841"/>
      <c r="E36" s="841"/>
      <c r="F36" s="841"/>
      <c r="G36" s="841"/>
      <c r="H36" s="842"/>
      <c r="I36" s="266"/>
      <c r="J36" s="267"/>
      <c r="K36" s="268">
        <f>VLOOKUP(A36,EQUIPOS!A6:D163,4,FALSE)</f>
        <v>107577.99724634337</v>
      </c>
      <c r="L36" s="269"/>
      <c r="M36" s="270">
        <v>0.9375</v>
      </c>
      <c r="N36" s="271">
        <f>K36/M36</f>
        <v>114749.86372943292</v>
      </c>
    </row>
    <row r="37" spans="1:14">
      <c r="A37" s="144" t="s">
        <v>373</v>
      </c>
      <c r="B37" s="840" t="str">
        <f>VLOOKUP(A37,EQUIPOS!A7:D154,3,FALSE)</f>
        <v>Volqueta 6 m3</v>
      </c>
      <c r="C37" s="841"/>
      <c r="D37" s="841"/>
      <c r="E37" s="841"/>
      <c r="F37" s="841"/>
      <c r="G37" s="841"/>
      <c r="H37" s="842"/>
      <c r="I37" s="266"/>
      <c r="J37" s="267"/>
      <c r="K37" s="268">
        <f>VLOOKUP(A37,EQUIPOS!A7:D164,4,FALSE)</f>
        <v>70484.13291448509</v>
      </c>
      <c r="L37" s="269"/>
      <c r="M37" s="270">
        <v>0.9375</v>
      </c>
      <c r="N37" s="271">
        <f>K37/M37</f>
        <v>75183.075108784091</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0.05</v>
      </c>
      <c r="M42" s="852"/>
      <c r="N42" s="105">
        <f>N76*L42</f>
        <v>1443.4933333333333</v>
      </c>
    </row>
    <row r="43" spans="1:14" ht="15.75" thickBot="1">
      <c r="B43" s="827" t="s">
        <v>953</v>
      </c>
      <c r="C43" s="828"/>
      <c r="D43" s="828"/>
      <c r="E43" s="828"/>
      <c r="F43" s="828"/>
      <c r="G43" s="828"/>
      <c r="H43" s="828"/>
      <c r="I43" s="828"/>
      <c r="J43" s="828"/>
      <c r="K43" s="828"/>
      <c r="L43" s="828"/>
      <c r="M43" s="829"/>
      <c r="N43" s="393">
        <f>SUM(N36:N42)</f>
        <v>191376.43217155035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428</v>
      </c>
      <c r="B48" s="43" t="str">
        <f>VLOOKUP(A48,MATERIALES!A4:D373,3,FALSE)</f>
        <v>Costal de fibra o fique</v>
      </c>
      <c r="C48" s="280"/>
      <c r="D48" s="280"/>
      <c r="E48" s="280"/>
      <c r="F48" s="280"/>
      <c r="G48" s="280"/>
      <c r="H48" s="280"/>
      <c r="I48" s="267"/>
      <c r="J48" s="223" t="str">
        <f>VLOOKUP(A48,MATERIALES!A4:D385,2,FALSE)</f>
        <v>u</v>
      </c>
      <c r="K48" s="281">
        <v>10</v>
      </c>
      <c r="L48" s="266"/>
      <c r="M48" s="282">
        <f>VLOOKUP(A48,MATERIALES!A5:D373,4,FALSE)</f>
        <v>4832.5694676528283</v>
      </c>
      <c r="N48" s="271">
        <f>K48*M48</f>
        <v>48325.694676528285</v>
      </c>
    </row>
    <row r="49" spans="1:14">
      <c r="A49" t="s">
        <v>412</v>
      </c>
      <c r="B49" s="43" t="str">
        <f>VLOOKUP(A49,MATERIALES!A5:D373,3,FALSE)</f>
        <v>Cicatrizante (para remoción de especies vegetales)</v>
      </c>
      <c r="C49" s="280"/>
      <c r="D49" s="280"/>
      <c r="E49" s="280"/>
      <c r="F49" s="280"/>
      <c r="G49" s="280"/>
      <c r="H49" s="280"/>
      <c r="I49" s="267"/>
      <c r="J49" s="223" t="str">
        <f>VLOOKUP(A49,MATERIALES!A5:D386,2,FALSE)</f>
        <v>kg</v>
      </c>
      <c r="K49" s="281">
        <v>1</v>
      </c>
      <c r="L49" s="266"/>
      <c r="M49" s="282">
        <f>VLOOKUP(A49,MATERIALES!A6:D373,4,FALSE)</f>
        <v>9924.0489798153903</v>
      </c>
      <c r="N49" s="271">
        <f>K49*M49</f>
        <v>9924.0489798153903</v>
      </c>
    </row>
    <row r="50" spans="1:14">
      <c r="A50" s="144" t="s">
        <v>589</v>
      </c>
      <c r="B50" s="43" t="str">
        <f>VLOOKUP(A50,MATERIALES!A6:D373,3,FALSE)</f>
        <v>Nutrientes (para remoción de especies vegetales) (dap, triple 15 o similar) (ítem 201.9)</v>
      </c>
      <c r="C50" s="280"/>
      <c r="D50" s="280"/>
      <c r="E50" s="280"/>
      <c r="F50" s="280"/>
      <c r="G50" s="280"/>
      <c r="H50" s="280"/>
      <c r="I50" s="267"/>
      <c r="J50" s="223" t="str">
        <f>VLOOKUP(A50,MATERIALES!A6:D387,2,FALSE)</f>
        <v>kg</v>
      </c>
      <c r="K50" s="281">
        <v>1</v>
      </c>
      <c r="L50" s="266"/>
      <c r="M50" s="282">
        <f>VLOOKUP(A50,MATERIALES!A6:D373,4,FALSE)</f>
        <v>2429.0593991686014</v>
      </c>
      <c r="N50" s="271">
        <f>K50*M50</f>
        <v>2429.0593991686014</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60678.803055512282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56"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397">
        <v>7.5</v>
      </c>
      <c r="N70" s="394">
        <f>K70/M70</f>
        <v>28869.866666666665</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59">
        <f>SUM(N70:N75)</f>
        <v>28869.866666666665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280925.1018937293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56185.020378745859</v>
      </c>
      <c r="M83" s="862"/>
      <c r="N83" s="51"/>
    </row>
    <row r="84" spans="1:14">
      <c r="B84" s="89" t="s">
        <v>973</v>
      </c>
      <c r="C84" s="90"/>
      <c r="D84" s="90"/>
      <c r="E84" s="90"/>
      <c r="F84" s="90"/>
      <c r="G84" s="90"/>
      <c r="H84" s="90"/>
      <c r="I84" s="87"/>
      <c r="J84" s="88"/>
      <c r="K84" s="303">
        <v>0.05</v>
      </c>
      <c r="L84" s="861">
        <f>N78*K84</f>
        <v>14046.255094686465</v>
      </c>
      <c r="M84" s="862"/>
      <c r="N84" s="51"/>
    </row>
    <row r="85" spans="1:14" ht="15.75" thickBot="1">
      <c r="B85" s="91" t="s">
        <v>974</v>
      </c>
      <c r="C85" s="92"/>
      <c r="D85" s="92"/>
      <c r="E85" s="92"/>
      <c r="F85" s="92"/>
      <c r="G85" s="92"/>
      <c r="H85" s="92"/>
      <c r="I85" s="93"/>
      <c r="J85" s="94"/>
      <c r="K85" s="304">
        <v>0.05</v>
      </c>
      <c r="L85" s="863">
        <f>N78*K85</f>
        <v>14046.255094686465</v>
      </c>
      <c r="M85" s="864"/>
      <c r="N85" s="51"/>
    </row>
    <row r="86" spans="1:14" ht="15.75" thickBot="1">
      <c r="B86" s="827" t="s">
        <v>953</v>
      </c>
      <c r="C86" s="828"/>
      <c r="D86" s="828"/>
      <c r="E86" s="828"/>
      <c r="F86" s="828"/>
      <c r="G86" s="828"/>
      <c r="H86" s="828"/>
      <c r="I86" s="828"/>
      <c r="J86" s="828"/>
      <c r="K86" s="828"/>
      <c r="L86" s="828"/>
      <c r="M86" s="829"/>
      <c r="N86" s="52">
        <f>L83+L84+L85</f>
        <v>84277.530568118789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365202.63246184809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4"/>
      <c r="K118" s="804"/>
      <c r="L118" s="804"/>
      <c r="M118" s="804"/>
      <c r="N118" s="805"/>
    </row>
    <row r="119" spans="2:14" ht="15.75" customHeight="1"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1434</v>
      </c>
      <c r="C31" s="81" t="s">
        <v>1414</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44" t="s">
        <v>241</v>
      </c>
      <c r="B36" s="840" t="str">
        <f>VLOOKUP(A36,EQUIPOS!A6:D154,3,FALSE)</f>
        <v>Grúa (capacidad 15 ton)</v>
      </c>
      <c r="C36" s="841"/>
      <c r="D36" s="841"/>
      <c r="E36" s="841"/>
      <c r="F36" s="841"/>
      <c r="G36" s="841"/>
      <c r="H36" s="842"/>
      <c r="I36" s="266"/>
      <c r="J36" s="267"/>
      <c r="K36" s="268">
        <f>VLOOKUP(A36,EQUIPOS!A6:D163,4,FALSE)</f>
        <v>107577.99724634337</v>
      </c>
      <c r="L36" s="269"/>
      <c r="M36" s="270">
        <v>1.5</v>
      </c>
      <c r="N36" s="271">
        <f>K36/M36</f>
        <v>71718.664830895577</v>
      </c>
    </row>
    <row r="37" spans="1:14">
      <c r="A37" s="108"/>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0.05</v>
      </c>
      <c r="M42" s="852"/>
      <c r="N42" s="105">
        <f>N76*L42</f>
        <v>902.18333333333339</v>
      </c>
    </row>
    <row r="43" spans="1:14" ht="15.75" thickBot="1">
      <c r="B43" s="827" t="s">
        <v>953</v>
      </c>
      <c r="C43" s="828"/>
      <c r="D43" s="828"/>
      <c r="E43" s="828"/>
      <c r="F43" s="828"/>
      <c r="G43" s="828"/>
      <c r="H43" s="828"/>
      <c r="I43" s="828"/>
      <c r="J43" s="828"/>
      <c r="K43" s="828"/>
      <c r="L43" s="828"/>
      <c r="M43" s="829"/>
      <c r="N43" s="393">
        <f>SUM(N36:N42)</f>
        <v>72620.848164228912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428</v>
      </c>
      <c r="B48" s="43" t="str">
        <f>VLOOKUP(A48,MATERIALES!A4:D373,3,FALSE)</f>
        <v>Costal de fibra o fique</v>
      </c>
      <c r="C48" s="280"/>
      <c r="D48" s="280"/>
      <c r="E48" s="280"/>
      <c r="F48" s="280"/>
      <c r="G48" s="280"/>
      <c r="H48" s="280"/>
      <c r="I48" s="267"/>
      <c r="J48" s="223" t="str">
        <f>VLOOKUP(A48,MATERIALES!A4:D385,2,FALSE)</f>
        <v>u</v>
      </c>
      <c r="K48" s="281">
        <v>10</v>
      </c>
      <c r="L48" s="266"/>
      <c r="M48" s="282">
        <f>VLOOKUP(A48,MATERIALES!A5:D373,4,FALSE)</f>
        <v>4832.5694676528283</v>
      </c>
      <c r="N48" s="271">
        <f>K48*M48</f>
        <v>48325.694676528285</v>
      </c>
    </row>
    <row r="49" spans="1:14">
      <c r="A49" t="s">
        <v>412</v>
      </c>
      <c r="B49" s="43" t="str">
        <f>VLOOKUP(A49,MATERIALES!A5:D373,3,FALSE)</f>
        <v>Cicatrizante (para remoción de especies vegetales)</v>
      </c>
      <c r="C49" s="280"/>
      <c r="D49" s="280"/>
      <c r="E49" s="280"/>
      <c r="F49" s="280"/>
      <c r="G49" s="280"/>
      <c r="H49" s="280"/>
      <c r="I49" s="267"/>
      <c r="J49" s="223" t="str">
        <f>VLOOKUP(A49,MATERIALES!A5:D386,2,FALSE)</f>
        <v>kg</v>
      </c>
      <c r="K49" s="281">
        <v>1</v>
      </c>
      <c r="L49" s="266"/>
      <c r="M49" s="282">
        <f>VLOOKUP(A49,MATERIALES!A6:D373,4,FALSE)</f>
        <v>9924.0489798153903</v>
      </c>
      <c r="N49" s="271">
        <f>K49*M49</f>
        <v>9924.0489798153903</v>
      </c>
    </row>
    <row r="50" spans="1:14">
      <c r="A50" s="144" t="s">
        <v>589</v>
      </c>
      <c r="B50" s="43" t="str">
        <f>VLOOKUP(A50,MATERIALES!A6:D373,3,FALSE)</f>
        <v>Nutrientes (para remoción de especies vegetales) (dap, triple 15 o similar) (ítem 201.9)</v>
      </c>
      <c r="C50" s="280"/>
      <c r="D50" s="280"/>
      <c r="E50" s="280"/>
      <c r="F50" s="280"/>
      <c r="G50" s="280"/>
      <c r="H50" s="280"/>
      <c r="I50" s="267"/>
      <c r="J50" s="223" t="str">
        <f>VLOOKUP(A50,MATERIALES!A6:D387,2,FALSE)</f>
        <v>kg</v>
      </c>
      <c r="K50" s="281">
        <v>1</v>
      </c>
      <c r="L50" s="266"/>
      <c r="M50" s="282">
        <f>VLOOKUP(A50,MATERIALES!A6:D373,4,FALSE)</f>
        <v>2429.0593991686014</v>
      </c>
      <c r="N50" s="271">
        <f>K50*M50</f>
        <v>2429.0593991686014</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60678.803055512282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12</v>
      </c>
      <c r="N70" s="394">
        <f>K70/M70</f>
        <v>18043.666666666668</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59">
        <f>SUM(N70:N75)</f>
        <v>18043.666666666668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151343.31788640787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30268.663577281575</v>
      </c>
      <c r="M83" s="862"/>
      <c r="N83" s="51"/>
    </row>
    <row r="84" spans="1:14">
      <c r="B84" s="89" t="s">
        <v>973</v>
      </c>
      <c r="C84" s="90"/>
      <c r="D84" s="90"/>
      <c r="E84" s="90"/>
      <c r="F84" s="90"/>
      <c r="G84" s="90"/>
      <c r="H84" s="90"/>
      <c r="I84" s="87"/>
      <c r="J84" s="88"/>
      <c r="K84" s="303">
        <v>0.05</v>
      </c>
      <c r="L84" s="861">
        <f>N78*K84</f>
        <v>7567.1658943203938</v>
      </c>
      <c r="M84" s="862"/>
      <c r="N84" s="51"/>
    </row>
    <row r="85" spans="1:14" ht="15.75" thickBot="1">
      <c r="B85" s="91" t="s">
        <v>974</v>
      </c>
      <c r="C85" s="92"/>
      <c r="D85" s="92"/>
      <c r="E85" s="92"/>
      <c r="F85" s="92"/>
      <c r="G85" s="92"/>
      <c r="H85" s="92"/>
      <c r="I85" s="93"/>
      <c r="J85" s="94"/>
      <c r="K85" s="304">
        <v>0.05</v>
      </c>
      <c r="L85" s="863">
        <f>N78*K85</f>
        <v>7567.1658943203938</v>
      </c>
      <c r="M85" s="864"/>
      <c r="N85" s="51"/>
    </row>
    <row r="86" spans="1:14" ht="15.75" thickBot="1">
      <c r="B86" s="827" t="s">
        <v>953</v>
      </c>
      <c r="C86" s="828"/>
      <c r="D86" s="828"/>
      <c r="E86" s="828"/>
      <c r="F86" s="828"/>
      <c r="G86" s="828"/>
      <c r="H86" s="828"/>
      <c r="I86" s="828"/>
      <c r="J86" s="828"/>
      <c r="K86" s="828"/>
      <c r="L86" s="828"/>
      <c r="M86" s="829"/>
      <c r="N86" s="52">
        <f>L83+L84+L85</f>
        <v>45402.995365922361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196746.31325233023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4"/>
      <c r="K118" s="804"/>
      <c r="L118" s="804"/>
      <c r="M118" s="804"/>
      <c r="N118" s="805"/>
    </row>
    <row r="119" spans="2:14" ht="15.75" customHeight="1"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1435</v>
      </c>
      <c r="C31" s="81" t="s">
        <v>1415</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44" t="s">
        <v>241</v>
      </c>
      <c r="B36" s="840" t="str">
        <f>VLOOKUP(A36,EQUIPOS!A6:D154,3,FALSE)</f>
        <v>Grúa (capacidad 15 ton)</v>
      </c>
      <c r="C36" s="841"/>
      <c r="D36" s="841"/>
      <c r="E36" s="841"/>
      <c r="F36" s="841"/>
      <c r="G36" s="841"/>
      <c r="H36" s="842"/>
      <c r="I36" s="266"/>
      <c r="J36" s="267"/>
      <c r="K36" s="268">
        <f>VLOOKUP(A36,EQUIPOS!A6:D163,4,FALSE)</f>
        <v>107577.99724634337</v>
      </c>
      <c r="L36" s="269"/>
      <c r="M36" s="270">
        <v>1.375</v>
      </c>
      <c r="N36" s="271">
        <f>K36/M36</f>
        <v>78238.543451886086</v>
      </c>
    </row>
    <row r="37" spans="1:14">
      <c r="A37" s="144" t="s">
        <v>373</v>
      </c>
      <c r="B37" s="840" t="str">
        <f>VLOOKUP(A37,EQUIPOS!A7:D154,3,FALSE)</f>
        <v>Volqueta 6 m3</v>
      </c>
      <c r="C37" s="841"/>
      <c r="D37" s="841"/>
      <c r="E37" s="841"/>
      <c r="F37" s="841"/>
      <c r="G37" s="841"/>
      <c r="H37" s="842"/>
      <c r="I37" s="266"/>
      <c r="J37" s="267"/>
      <c r="K37" s="268">
        <f>VLOOKUP(A37,EQUIPOS!A7:D164,4,FALSE)</f>
        <v>70484.13291448509</v>
      </c>
      <c r="L37" s="269"/>
      <c r="M37" s="270">
        <v>1.375</v>
      </c>
      <c r="N37" s="271">
        <f>K37/M37</f>
        <v>51261.187574170974</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0.05</v>
      </c>
      <c r="M42" s="852"/>
      <c r="N42" s="105">
        <f>N76*L42</f>
        <v>984.2</v>
      </c>
    </row>
    <row r="43" spans="1:14" ht="15.75" thickBot="1">
      <c r="B43" s="827" t="s">
        <v>953</v>
      </c>
      <c r="C43" s="828"/>
      <c r="D43" s="828"/>
      <c r="E43" s="828"/>
      <c r="F43" s="828"/>
      <c r="G43" s="828"/>
      <c r="H43" s="828"/>
      <c r="I43" s="828"/>
      <c r="J43" s="828"/>
      <c r="K43" s="828"/>
      <c r="L43" s="828"/>
      <c r="M43" s="829"/>
      <c r="N43" s="393">
        <f>SUM(N36:N42)</f>
        <v>130483.93102605706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428</v>
      </c>
      <c r="B48" s="43" t="str">
        <f>VLOOKUP(A48,MATERIALES!A4:D373,3,FALSE)</f>
        <v>Costal de fibra o fique</v>
      </c>
      <c r="C48" s="280"/>
      <c r="D48" s="280"/>
      <c r="E48" s="280"/>
      <c r="F48" s="280"/>
      <c r="G48" s="280"/>
      <c r="H48" s="280"/>
      <c r="I48" s="267"/>
      <c r="J48" s="223" t="str">
        <f>VLOOKUP(A48,MATERIALES!A4:D385,2,FALSE)</f>
        <v>u</v>
      </c>
      <c r="K48" s="281">
        <v>10</v>
      </c>
      <c r="L48" s="266"/>
      <c r="M48" s="282">
        <f>VLOOKUP(A48,MATERIALES!A5:D373,4,FALSE)</f>
        <v>4832.5694676528283</v>
      </c>
      <c r="N48" s="271">
        <f>K48*M48</f>
        <v>48325.694676528285</v>
      </c>
    </row>
    <row r="49" spans="1:14">
      <c r="A49" t="s">
        <v>412</v>
      </c>
      <c r="B49" s="43" t="str">
        <f>VLOOKUP(A49,MATERIALES!A5:D373,3,FALSE)</f>
        <v>Cicatrizante (para remoción de especies vegetales)</v>
      </c>
      <c r="C49" s="280"/>
      <c r="D49" s="280"/>
      <c r="E49" s="280"/>
      <c r="F49" s="280"/>
      <c r="G49" s="280"/>
      <c r="H49" s="280"/>
      <c r="I49" s="267"/>
      <c r="J49" s="223" t="str">
        <f>VLOOKUP(A49,MATERIALES!A5:D386,2,FALSE)</f>
        <v>kg</v>
      </c>
      <c r="K49" s="281">
        <v>1</v>
      </c>
      <c r="L49" s="266"/>
      <c r="M49" s="282">
        <f>VLOOKUP(A49,MATERIALES!A6:D373,4,FALSE)</f>
        <v>9924.0489798153903</v>
      </c>
      <c r="N49" s="271">
        <f>K49*M49</f>
        <v>9924.0489798153903</v>
      </c>
    </row>
    <row r="50" spans="1:14">
      <c r="A50" s="144" t="s">
        <v>589</v>
      </c>
      <c r="B50" s="43" t="str">
        <f>VLOOKUP(A50,MATERIALES!A6:D373,3,FALSE)</f>
        <v>Nutrientes (para remoción de especies vegetales) (dap, triple 15 o similar) (ítem 201.9)</v>
      </c>
      <c r="C50" s="280"/>
      <c r="D50" s="280"/>
      <c r="E50" s="280"/>
      <c r="F50" s="280"/>
      <c r="G50" s="280"/>
      <c r="H50" s="280"/>
      <c r="I50" s="267"/>
      <c r="J50" s="223" t="str">
        <f>VLOOKUP(A50,MATERIALES!A6:D387,2,FALSE)</f>
        <v>kg</v>
      </c>
      <c r="K50" s="281">
        <v>1</v>
      </c>
      <c r="L50" s="266"/>
      <c r="M50" s="282">
        <f>VLOOKUP(A50,MATERIALES!A6:D373,4,FALSE)</f>
        <v>2429.0593991686014</v>
      </c>
      <c r="N50" s="271">
        <f>K50*M50</f>
        <v>2429.0593991686014</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60678.803055512282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11</v>
      </c>
      <c r="N70" s="394">
        <f>K70/M70</f>
        <v>19684</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19684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210846.73408156936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42169.346816313875</v>
      </c>
      <c r="M83" s="862"/>
      <c r="N83" s="51"/>
    </row>
    <row r="84" spans="1:14">
      <c r="B84" s="89" t="s">
        <v>973</v>
      </c>
      <c r="C84" s="90"/>
      <c r="D84" s="90"/>
      <c r="E84" s="90"/>
      <c r="F84" s="90"/>
      <c r="G84" s="90"/>
      <c r="H84" s="90"/>
      <c r="I84" s="87"/>
      <c r="J84" s="88"/>
      <c r="K84" s="303">
        <v>0.05</v>
      </c>
      <c r="L84" s="861">
        <f>N78*K84</f>
        <v>10542.336704078469</v>
      </c>
      <c r="M84" s="862"/>
      <c r="N84" s="51"/>
    </row>
    <row r="85" spans="1:14" ht="15.75" thickBot="1">
      <c r="B85" s="91" t="s">
        <v>974</v>
      </c>
      <c r="C85" s="92"/>
      <c r="D85" s="92"/>
      <c r="E85" s="92"/>
      <c r="F85" s="92"/>
      <c r="G85" s="92"/>
      <c r="H85" s="92"/>
      <c r="I85" s="93"/>
      <c r="J85" s="94"/>
      <c r="K85" s="304">
        <v>0.05</v>
      </c>
      <c r="L85" s="863">
        <f>N78*K85</f>
        <v>10542.336704078469</v>
      </c>
      <c r="M85" s="864"/>
      <c r="N85" s="51"/>
    </row>
    <row r="86" spans="1:14" ht="15.75" thickBot="1">
      <c r="B86" s="827" t="s">
        <v>953</v>
      </c>
      <c r="C86" s="828"/>
      <c r="D86" s="828"/>
      <c r="E86" s="828"/>
      <c r="F86" s="828"/>
      <c r="G86" s="828"/>
      <c r="H86" s="828"/>
      <c r="I86" s="828"/>
      <c r="J86" s="828"/>
      <c r="K86" s="828"/>
      <c r="L86" s="828"/>
      <c r="M86" s="829"/>
      <c r="N86" s="52">
        <f>L83+L84+L85</f>
        <v>63254.020224470805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274100.75430604018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4"/>
      <c r="K118" s="804"/>
      <c r="L118" s="804"/>
      <c r="M118" s="804"/>
      <c r="N118" s="805"/>
    </row>
    <row r="119" spans="2:14" ht="15.75" customHeight="1"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1436</v>
      </c>
      <c r="C31" s="81" t="s">
        <v>1416</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44" t="s">
        <v>241</v>
      </c>
      <c r="B36" s="840" t="str">
        <f>VLOOKUP(A36,EQUIPOS!A6:D154,3,FALSE)</f>
        <v>Grúa (capacidad 15 ton)</v>
      </c>
      <c r="C36" s="841"/>
      <c r="D36" s="841"/>
      <c r="E36" s="841"/>
      <c r="F36" s="841"/>
      <c r="G36" s="841"/>
      <c r="H36" s="842"/>
      <c r="I36" s="266"/>
      <c r="J36" s="267"/>
      <c r="K36" s="268">
        <f>VLOOKUP(A36,EQUIPOS!A6:D163,4,FALSE)</f>
        <v>107577.99724634337</v>
      </c>
      <c r="L36" s="269"/>
      <c r="M36" s="270">
        <v>1.3125</v>
      </c>
      <c r="N36" s="271">
        <f>K36/M36</f>
        <v>81964.188378166378</v>
      </c>
    </row>
    <row r="37" spans="1:14">
      <c r="A37" s="144" t="s">
        <v>373</v>
      </c>
      <c r="B37" s="840" t="str">
        <f>VLOOKUP(A37,EQUIPOS!A7:D154,3,FALSE)</f>
        <v>Volqueta 6 m3</v>
      </c>
      <c r="C37" s="841"/>
      <c r="D37" s="841"/>
      <c r="E37" s="841"/>
      <c r="F37" s="841"/>
      <c r="G37" s="841"/>
      <c r="H37" s="842"/>
      <c r="I37" s="266"/>
      <c r="J37" s="267"/>
      <c r="K37" s="268">
        <f>VLOOKUP(A37,EQUIPOS!A7:D164,4,FALSE)</f>
        <v>70484.13291448509</v>
      </c>
      <c r="L37" s="269"/>
      <c r="M37" s="270">
        <v>1.3125</v>
      </c>
      <c r="N37" s="271">
        <f>K37/M37</f>
        <v>53702.196506274355</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0.05</v>
      </c>
      <c r="M42" s="852"/>
      <c r="N42" s="105">
        <f>N76*L42</f>
        <v>1031.0666666666666</v>
      </c>
    </row>
    <row r="43" spans="1:14" ht="15.75" thickBot="1">
      <c r="B43" s="827" t="s">
        <v>953</v>
      </c>
      <c r="C43" s="828"/>
      <c r="D43" s="828"/>
      <c r="E43" s="828"/>
      <c r="F43" s="828"/>
      <c r="G43" s="828"/>
      <c r="H43" s="828"/>
      <c r="I43" s="828"/>
      <c r="J43" s="828"/>
      <c r="K43" s="828"/>
      <c r="L43" s="828"/>
      <c r="M43" s="829"/>
      <c r="N43" s="393">
        <f>SUM(N36:N42)</f>
        <v>136697.45155110743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4832.5694676528283</v>
      </c>
      <c r="N48" s="271">
        <f>K48*M48</f>
        <v>48325.694676528285</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9924.0489798153903</v>
      </c>
      <c r="N49" s="271">
        <f>K49*M49</f>
        <v>9924.0489798153903</v>
      </c>
    </row>
    <row r="50" spans="1:14">
      <c r="A50" s="144"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2429.0593991686014</v>
      </c>
      <c r="N50" s="271">
        <f>K50*M50</f>
        <v>2429.0593991686014</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60678.803055512282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10.5</v>
      </c>
      <c r="N70" s="394">
        <f>K70/M70</f>
        <v>20621.333333333332</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59">
        <f>SUM(N70:N75)</f>
        <v>20621.333333333332</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217997.58793995305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43599.517587990616</v>
      </c>
      <c r="M83" s="862"/>
      <c r="N83" s="51"/>
    </row>
    <row r="84" spans="1:14">
      <c r="B84" s="89" t="s">
        <v>973</v>
      </c>
      <c r="C84" s="90"/>
      <c r="D84" s="90"/>
      <c r="E84" s="90"/>
      <c r="F84" s="90"/>
      <c r="G84" s="90"/>
      <c r="H84" s="90"/>
      <c r="I84" s="87"/>
      <c r="J84" s="88"/>
      <c r="K84" s="303">
        <v>0.05</v>
      </c>
      <c r="L84" s="861">
        <f>N78*K84</f>
        <v>10899.879396997654</v>
      </c>
      <c r="M84" s="862"/>
      <c r="N84" s="51"/>
    </row>
    <row r="85" spans="1:14" ht="15.75" thickBot="1">
      <c r="B85" s="91" t="s">
        <v>974</v>
      </c>
      <c r="C85" s="92"/>
      <c r="D85" s="92"/>
      <c r="E85" s="92"/>
      <c r="F85" s="92"/>
      <c r="G85" s="92"/>
      <c r="H85" s="92"/>
      <c r="I85" s="93"/>
      <c r="J85" s="94"/>
      <c r="K85" s="304">
        <v>0.05</v>
      </c>
      <c r="L85" s="863">
        <f>N78*K85</f>
        <v>10899.879396997654</v>
      </c>
      <c r="M85" s="864"/>
      <c r="N85" s="51"/>
    </row>
    <row r="86" spans="1:14" ht="15.75" thickBot="1">
      <c r="B86" s="827" t="s">
        <v>953</v>
      </c>
      <c r="C86" s="828"/>
      <c r="D86" s="828"/>
      <c r="E86" s="828"/>
      <c r="F86" s="828"/>
      <c r="G86" s="828"/>
      <c r="H86" s="828"/>
      <c r="I86" s="828"/>
      <c r="J86" s="828"/>
      <c r="K86" s="828"/>
      <c r="L86" s="828"/>
      <c r="M86" s="829"/>
      <c r="N86" s="52">
        <f>L83+L84+L85</f>
        <v>65399.276381985925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283396.86432193895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1009</v>
      </c>
      <c r="C31" s="81" t="s">
        <v>1188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44" t="s">
        <v>312</v>
      </c>
      <c r="B36" s="840" t="str">
        <f>VLOOKUP(A36,EQUIPOS!A6:D154,3,FALSE)</f>
        <v>Retroexcavadora sobre oruga, potencia 138 HP, balde de 1,5 m3.</v>
      </c>
      <c r="C36" s="841"/>
      <c r="D36" s="841"/>
      <c r="E36" s="841"/>
      <c r="F36" s="841"/>
      <c r="G36" s="841"/>
      <c r="H36" s="842"/>
      <c r="I36" s="266"/>
      <c r="J36" s="267"/>
      <c r="K36" s="268">
        <f>VLOOKUP(A36,EQUIPOS!A6:D163,4,FALSE)</f>
        <v>122065.49992318742</v>
      </c>
      <c r="L36" s="269"/>
      <c r="M36" s="270">
        <v>66</v>
      </c>
      <c r="N36" s="271">
        <f>K36/M36</f>
        <v>1849.4772715634458</v>
      </c>
    </row>
    <row r="37" spans="1:14">
      <c r="A37" s="144" t="s">
        <v>129</v>
      </c>
      <c r="B37" s="840" t="str">
        <f>VLOOKUP(A37,EQUIPOS!A7:D154,3,FALSE)</f>
        <v xml:space="preserve">Buldozer, Potencia al volante de 140 HP, motor de 2200 RPM, longitud de hoja 4,80m. </v>
      </c>
      <c r="C37" s="841"/>
      <c r="D37" s="841"/>
      <c r="E37" s="841"/>
      <c r="F37" s="841"/>
      <c r="G37" s="841"/>
      <c r="H37" s="842"/>
      <c r="I37" s="266"/>
      <c r="J37" s="267"/>
      <c r="K37" s="268">
        <f>VLOOKUP(A37,EQUIPOS!A7:D164,4,FALSE)</f>
        <v>132237.62491678639</v>
      </c>
      <c r="L37" s="269"/>
      <c r="M37" s="270">
        <v>100</v>
      </c>
      <c r="N37" s="271">
        <f>K37/M37</f>
        <v>1322.3762491678638</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0.01</v>
      </c>
      <c r="M42" s="852"/>
      <c r="N42" s="105">
        <f>N76*L42</f>
        <v>1.0252083333333333</v>
      </c>
    </row>
    <row r="43" spans="1:14" ht="15.75" thickBot="1">
      <c r="B43" s="827" t="s">
        <v>953</v>
      </c>
      <c r="C43" s="828"/>
      <c r="D43" s="828"/>
      <c r="E43" s="828"/>
      <c r="F43" s="828"/>
      <c r="G43" s="828"/>
      <c r="H43" s="828"/>
      <c r="I43" s="828"/>
      <c r="J43" s="828"/>
      <c r="K43" s="828"/>
      <c r="L43" s="828"/>
      <c r="M43" s="829"/>
      <c r="N43" s="393">
        <f>SUM(N36:N42)</f>
        <v>3172.8787290646433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442</v>
      </c>
      <c r="B48" s="43" t="str">
        <f>VLOOKUP(A48,MATERIALES!A4:D373,3,FALSE)</f>
        <v>Derechos de explotación y/o disposición de materiales</v>
      </c>
      <c r="C48" s="280"/>
      <c r="D48" s="280"/>
      <c r="E48" s="280"/>
      <c r="F48" s="280"/>
      <c r="G48" s="280"/>
      <c r="H48" s="280"/>
      <c r="I48" s="267"/>
      <c r="J48" s="223" t="str">
        <f>VLOOKUP(A48,MATERIALES!A4:D373,2,FALSE)</f>
        <v>m3</v>
      </c>
      <c r="K48" s="281">
        <v>1</v>
      </c>
      <c r="L48" s="266"/>
      <c r="M48" s="282">
        <f>VLOOKUP(A48,MATERIALES!A5:D373,4,FALSE)</f>
        <v>3200.0495001613904</v>
      </c>
      <c r="N48" s="271">
        <f>K48*M48</f>
        <v>3200.0495001613904</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3200.0495001613904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6</v>
      </c>
      <c r="B70" s="49" t="str">
        <f>VLOOKUP(A70,'MANO DE OBRA'!A8:D68,3,FALSE)</f>
        <v xml:space="preserve">Obrero </v>
      </c>
      <c r="C70" s="47"/>
      <c r="D70" s="47"/>
      <c r="E70" s="47"/>
      <c r="F70" s="47"/>
      <c r="G70" s="47"/>
      <c r="H70" s="47"/>
      <c r="I70" s="291">
        <f>K70/J70*100</f>
        <v>29260.000000000004</v>
      </c>
      <c r="J70" s="292">
        <v>185</v>
      </c>
      <c r="K70" s="293">
        <f>VLOOKUP(A70,'MANO DE OBRA'!A8:D99,4,FALSE)</f>
        <v>54131</v>
      </c>
      <c r="L70" s="50"/>
      <c r="M70" s="294">
        <v>528</v>
      </c>
      <c r="N70" s="394">
        <f>K70/M70</f>
        <v>102.52083333333333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102.52083333333333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6475.4490625593671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1295.0898125118736</v>
      </c>
      <c r="M83" s="862"/>
      <c r="N83" s="51"/>
    </row>
    <row r="84" spans="1:14">
      <c r="B84" s="89" t="s">
        <v>973</v>
      </c>
      <c r="C84" s="90"/>
      <c r="D84" s="90"/>
      <c r="E84" s="90"/>
      <c r="F84" s="90"/>
      <c r="G84" s="90"/>
      <c r="H84" s="90"/>
      <c r="I84" s="87"/>
      <c r="J84" s="88"/>
      <c r="K84" s="303">
        <v>0.05</v>
      </c>
      <c r="L84" s="861">
        <f>N78*K84</f>
        <v>323.77245312796839</v>
      </c>
      <c r="M84" s="862"/>
      <c r="N84" s="51"/>
    </row>
    <row r="85" spans="1:14" ht="15.75" thickBot="1">
      <c r="B85" s="91" t="s">
        <v>974</v>
      </c>
      <c r="C85" s="92"/>
      <c r="D85" s="92"/>
      <c r="E85" s="92"/>
      <c r="F85" s="92"/>
      <c r="G85" s="92"/>
      <c r="H85" s="92"/>
      <c r="I85" s="93"/>
      <c r="J85" s="94"/>
      <c r="K85" s="304">
        <v>0.05</v>
      </c>
      <c r="L85" s="863">
        <f>N78*K85</f>
        <v>323.77245312796839</v>
      </c>
      <c r="M85" s="864"/>
      <c r="N85" s="51"/>
    </row>
    <row r="86" spans="1:14" ht="15.75" thickBot="1">
      <c r="B86" s="827" t="s">
        <v>953</v>
      </c>
      <c r="C86" s="828"/>
      <c r="D86" s="828"/>
      <c r="E86" s="828"/>
      <c r="F86" s="828"/>
      <c r="G86" s="828"/>
      <c r="H86" s="828"/>
      <c r="I86" s="828"/>
      <c r="J86" s="828"/>
      <c r="K86" s="828"/>
      <c r="L86" s="828"/>
      <c r="M86" s="829"/>
      <c r="N86" s="52">
        <f>L83+L84+L85</f>
        <v>1942.6347187678105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8418.0837813271773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1010</v>
      </c>
      <c r="C31" s="81" t="s">
        <v>1189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44" t="s">
        <v>312</v>
      </c>
      <c r="B36" s="840" t="str">
        <f>VLOOKUP(A36,EQUIPOS!A6:D154,3,FALSE)</f>
        <v>Retroexcavadora sobre oruga, potencia 138 HP, balde de 1,5 m3.</v>
      </c>
      <c r="C36" s="841"/>
      <c r="D36" s="841"/>
      <c r="E36" s="841"/>
      <c r="F36" s="841"/>
      <c r="G36" s="841"/>
      <c r="H36" s="842"/>
      <c r="I36" s="266"/>
      <c r="J36" s="267"/>
      <c r="K36" s="268">
        <f>VLOOKUP(A36,EQUIPOS!A6:D163,4,FALSE)</f>
        <v>122065.49992318742</v>
      </c>
      <c r="L36" s="269"/>
      <c r="M36" s="270">
        <v>66</v>
      </c>
      <c r="N36" s="271">
        <f>K36/M36</f>
        <v>1849.4772715634458</v>
      </c>
    </row>
    <row r="37" spans="1:14">
      <c r="A37" s="108"/>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0.01</v>
      </c>
      <c r="M42" s="852"/>
      <c r="N42" s="105">
        <f>N76*L42</f>
        <v>1.0252083333333333</v>
      </c>
    </row>
    <row r="43" spans="1:14" ht="15.75" thickBot="1">
      <c r="B43" s="827" t="s">
        <v>953</v>
      </c>
      <c r="C43" s="828"/>
      <c r="D43" s="828"/>
      <c r="E43" s="828"/>
      <c r="F43" s="828"/>
      <c r="G43" s="828"/>
      <c r="H43" s="828"/>
      <c r="I43" s="828"/>
      <c r="J43" s="828"/>
      <c r="K43" s="828"/>
      <c r="L43" s="828"/>
      <c r="M43" s="829"/>
      <c r="N43" s="393">
        <f>SUM(N36:N42)</f>
        <v>1850.5024798967791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6</v>
      </c>
      <c r="B70" s="49" t="str">
        <f>VLOOKUP(A70,'MANO DE OBRA'!A8:D68,3,FALSE)</f>
        <v xml:space="preserve">Obrero </v>
      </c>
      <c r="C70" s="47"/>
      <c r="D70" s="47"/>
      <c r="E70" s="47"/>
      <c r="F70" s="47"/>
      <c r="G70" s="47"/>
      <c r="H70" s="47"/>
      <c r="I70" s="291">
        <f>K70/J70*100</f>
        <v>29260.000000000004</v>
      </c>
      <c r="J70" s="292">
        <v>185</v>
      </c>
      <c r="K70" s="293">
        <f>VLOOKUP(A70,'MANO DE OBRA'!A8:D99,4,FALSE)</f>
        <v>54131</v>
      </c>
      <c r="L70" s="50"/>
      <c r="M70" s="294">
        <v>528</v>
      </c>
      <c r="N70" s="394">
        <f>K70/M70</f>
        <v>102.52083333333333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102.52083333333333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1953.0233132301123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390.60466264602246</v>
      </c>
      <c r="M83" s="862"/>
      <c r="N83" s="51"/>
    </row>
    <row r="84" spans="1:14">
      <c r="B84" s="89" t="s">
        <v>973</v>
      </c>
      <c r="C84" s="90"/>
      <c r="D84" s="90"/>
      <c r="E84" s="90"/>
      <c r="F84" s="90"/>
      <c r="G84" s="90"/>
      <c r="H84" s="90"/>
      <c r="I84" s="87"/>
      <c r="J84" s="88"/>
      <c r="K84" s="303">
        <v>0.05</v>
      </c>
      <c r="L84" s="861">
        <f>N78*K84</f>
        <v>97.651165661505615</v>
      </c>
      <c r="M84" s="862"/>
      <c r="N84" s="51"/>
    </row>
    <row r="85" spans="1:14" ht="15.75" thickBot="1">
      <c r="B85" s="91" t="s">
        <v>974</v>
      </c>
      <c r="C85" s="92"/>
      <c r="D85" s="92"/>
      <c r="E85" s="92"/>
      <c r="F85" s="92"/>
      <c r="G85" s="92"/>
      <c r="H85" s="92"/>
      <c r="I85" s="93"/>
      <c r="J85" s="94"/>
      <c r="K85" s="304">
        <v>0.05</v>
      </c>
      <c r="L85" s="863">
        <f>N78*K85</f>
        <v>97.651165661505615</v>
      </c>
      <c r="M85" s="864"/>
      <c r="N85" s="51"/>
    </row>
    <row r="86" spans="1:14" ht="15.75" thickBot="1">
      <c r="B86" s="827" t="s">
        <v>953</v>
      </c>
      <c r="C86" s="828"/>
      <c r="D86" s="828"/>
      <c r="E86" s="828"/>
      <c r="F86" s="828"/>
      <c r="G86" s="828"/>
      <c r="H86" s="828"/>
      <c r="I86" s="828"/>
      <c r="J86" s="828"/>
      <c r="K86" s="828"/>
      <c r="L86" s="828"/>
      <c r="M86" s="829"/>
      <c r="N86" s="52">
        <f>L83+L84+L85</f>
        <v>585.90699396903369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2538.9303071991462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1011</v>
      </c>
      <c r="C31" s="81" t="s">
        <v>1190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180</v>
      </c>
      <c r="B36" s="840" t="str">
        <f>VLOOKUP(A36,EQUIPOS!A6:D154,3,FALSE)</f>
        <v>Compresor 120 HP, con martillo.</v>
      </c>
      <c r="C36" s="841"/>
      <c r="D36" s="841"/>
      <c r="E36" s="841"/>
      <c r="F36" s="841"/>
      <c r="G36" s="841"/>
      <c r="H36" s="842"/>
      <c r="I36" s="266"/>
      <c r="J36" s="267"/>
      <c r="K36" s="268">
        <f>VLOOKUP(A36,EQUIPOS!A6:D163,4,FALSE)</f>
        <v>50860.624967994758</v>
      </c>
      <c r="L36" s="269"/>
      <c r="M36" s="270">
        <v>66</v>
      </c>
      <c r="N36" s="271">
        <f>K36/M36</f>
        <v>770.61552981810235</v>
      </c>
    </row>
    <row r="37" spans="1:14">
      <c r="A37" s="108" t="s">
        <v>129</v>
      </c>
      <c r="B37" s="840" t="str">
        <f>VLOOKUP(A37,EQUIPOS!A7:D154,3,FALSE)</f>
        <v xml:space="preserve">Buldozer, Potencia al volante de 140 HP, motor de 2200 RPM, longitud de hoja 4,80m. </v>
      </c>
      <c r="C37" s="841"/>
      <c r="D37" s="841"/>
      <c r="E37" s="841"/>
      <c r="F37" s="841"/>
      <c r="G37" s="841"/>
      <c r="H37" s="842"/>
      <c r="I37" s="266"/>
      <c r="J37" s="267"/>
      <c r="K37" s="268">
        <f>VLOOKUP(A37,EQUIPOS!A7:D164,4,FALSE)</f>
        <v>132237.62491678639</v>
      </c>
      <c r="L37" s="269"/>
      <c r="M37" s="270">
        <v>100</v>
      </c>
      <c r="N37" s="271">
        <f>K37/M37</f>
        <v>1322.3762491678638</v>
      </c>
    </row>
    <row r="38" spans="1:14">
      <c r="A38" t="s">
        <v>312</v>
      </c>
      <c r="B38" s="840" t="str">
        <f>VLOOKUP(A38,EQUIPOS!A8:D154,3,FALSE)</f>
        <v>Retroexcavadora sobre oruga, potencia 138 HP, balde de 1,5 m3.</v>
      </c>
      <c r="C38" s="841"/>
      <c r="D38" s="841"/>
      <c r="E38" s="841"/>
      <c r="F38" s="841"/>
      <c r="G38" s="841"/>
      <c r="H38" s="842"/>
      <c r="I38" s="266"/>
      <c r="J38" s="267"/>
      <c r="K38" s="268">
        <f>VLOOKUP(A38,EQUIPOS!A8:D165,4,FALSE)</f>
        <v>122065.49992318742</v>
      </c>
      <c r="L38" s="269"/>
      <c r="M38" s="270">
        <v>66</v>
      </c>
      <c r="N38" s="271">
        <f>K38/M38</f>
        <v>1849.4772715634458</v>
      </c>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0.02</v>
      </c>
      <c r="M42" s="852"/>
      <c r="N42" s="105">
        <f>N78*L42</f>
        <v>6.0915622581215141</v>
      </c>
    </row>
    <row r="43" spans="1:14" ht="15.75" thickBot="1">
      <c r="B43" s="827" t="s">
        <v>953</v>
      </c>
      <c r="C43" s="828"/>
      <c r="D43" s="828"/>
      <c r="E43" s="828"/>
      <c r="F43" s="828"/>
      <c r="G43" s="828"/>
      <c r="H43" s="828"/>
      <c r="I43" s="828"/>
      <c r="J43" s="828"/>
      <c r="K43" s="828"/>
      <c r="L43" s="828"/>
      <c r="M43" s="829"/>
      <c r="N43" s="393">
        <f>SUM(N36:N42)</f>
        <v>3948.5606128075333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376</v>
      </c>
      <c r="B48" s="43" t="str">
        <f>VLOOKUP(A48,MATERIALES!A4:D373,3,FALSE)</f>
        <v>Anfo</v>
      </c>
      <c r="C48" s="280"/>
      <c r="D48" s="280"/>
      <c r="E48" s="280"/>
      <c r="F48" s="280"/>
      <c r="G48" s="280"/>
      <c r="H48" s="280"/>
      <c r="I48" s="267"/>
      <c r="J48" s="223" t="str">
        <f>VLOOKUP(A48,MATERIALES!A4:D385,2,FALSE)</f>
        <v>kg</v>
      </c>
      <c r="K48" s="281">
        <v>0.2</v>
      </c>
      <c r="L48" s="266"/>
      <c r="M48" s="282">
        <f>VLOOKUP(A48,MATERIALES!A5:D373,4,FALSE)</f>
        <v>7126.9205913387241</v>
      </c>
      <c r="N48" s="271">
        <f>K48*M48</f>
        <v>1425.384118267745</v>
      </c>
    </row>
    <row r="49" spans="1:14">
      <c r="A49" t="s">
        <v>424</v>
      </c>
      <c r="B49" s="43" t="str">
        <f>VLOOKUP(A49,MATERIALES!A5:D373,3,FALSE)</f>
        <v>Cordón detonante</v>
      </c>
      <c r="C49" s="280"/>
      <c r="D49" s="280"/>
      <c r="E49" s="280"/>
      <c r="F49" s="280"/>
      <c r="G49" s="280"/>
      <c r="H49" s="280"/>
      <c r="I49" s="267"/>
      <c r="J49" s="223" t="str">
        <f>VLOOKUP(A49,MATERIALES!A5:D386,2,FALSE)</f>
        <v>m</v>
      </c>
      <c r="K49" s="281">
        <v>3</v>
      </c>
      <c r="L49" s="266"/>
      <c r="M49" s="282">
        <f>VLOOKUP(A49,MATERIALES!A6:D373,4,FALSE)</f>
        <v>1815.9881817682683</v>
      </c>
      <c r="N49" s="271">
        <f t="shared" ref="N49:N54" si="0">K49*M49</f>
        <v>5447.9645453048051</v>
      </c>
    </row>
    <row r="50" spans="1:14">
      <c r="A50" s="205" t="s">
        <v>453</v>
      </c>
      <c r="B50" s="43" t="str">
        <f>VLOOKUP(A50,MATERIALES!A6:D373,3,FALSE)</f>
        <v>Explosivos  75% (INDUGEL)</v>
      </c>
      <c r="C50" s="280"/>
      <c r="D50" s="280"/>
      <c r="E50" s="280"/>
      <c r="F50" s="280"/>
      <c r="G50" s="280"/>
      <c r="H50" s="280"/>
      <c r="I50" s="267"/>
      <c r="J50" s="223" t="str">
        <f>VLOOKUP(A50,MATERIALES!A6:D387,2,FALSE)</f>
        <v>lb</v>
      </c>
      <c r="K50" s="281">
        <v>0.3</v>
      </c>
      <c r="L50" s="266"/>
      <c r="M50" s="282">
        <f>VLOOKUP(A50,MATERIALES!A6:D373,4,FALSE)</f>
        <v>17384.067508790326</v>
      </c>
      <c r="N50" s="271">
        <f t="shared" si="0"/>
        <v>5215.2202526370975</v>
      </c>
    </row>
    <row r="51" spans="1:14">
      <c r="A51" t="s">
        <v>458</v>
      </c>
      <c r="B51" s="43" t="str">
        <f>VLOOKUP(A51,MATERIALES!A6:D373,3,FALSE)</f>
        <v>Fulminantes</v>
      </c>
      <c r="C51" s="280"/>
      <c r="D51" s="280"/>
      <c r="E51" s="280"/>
      <c r="F51" s="280"/>
      <c r="G51" s="280"/>
      <c r="H51" s="280"/>
      <c r="I51" s="267"/>
      <c r="J51" s="223" t="str">
        <f>VLOOKUP(A51,MATERIALES!A6:D388,2,FALSE)</f>
        <v>u</v>
      </c>
      <c r="K51" s="281">
        <v>0.2</v>
      </c>
      <c r="L51" s="266"/>
      <c r="M51" s="282">
        <f>VLOOKUP(A51,MATERIALES!A6:D373,4,FALSE)</f>
        <v>1189.1390502175243</v>
      </c>
      <c r="N51" s="271">
        <f t="shared" si="0"/>
        <v>237.82781004350488</v>
      </c>
    </row>
    <row r="52" spans="1:14">
      <c r="A52" t="s">
        <v>552</v>
      </c>
      <c r="B52" s="43" t="str">
        <f>VLOOKUP(A52,MATERIALES!A6:D373,3,FALSE)</f>
        <v>Mecha Lenta</v>
      </c>
      <c r="C52" s="280"/>
      <c r="D52" s="280"/>
      <c r="E52" s="280"/>
      <c r="F52" s="280"/>
      <c r="G52" s="280"/>
      <c r="H52" s="280"/>
      <c r="I52" s="267"/>
      <c r="J52" s="223" t="str">
        <f>VLOOKUP(A52,MATERIALES!A6:D389,2,FALSE)</f>
        <v>m</v>
      </c>
      <c r="K52" s="281">
        <v>0.5</v>
      </c>
      <c r="L52" s="266"/>
      <c r="M52" s="282">
        <f>VLOOKUP(A52,MATERIALES!A7:D373,4,FALSE)</f>
        <v>1278.6889261533449</v>
      </c>
      <c r="N52" s="271">
        <f t="shared" si="0"/>
        <v>639.34446307667247</v>
      </c>
    </row>
    <row r="53" spans="1:14">
      <c r="B53" s="43"/>
      <c r="C53" s="280"/>
      <c r="D53" s="280"/>
      <c r="E53" s="280"/>
      <c r="F53" s="280"/>
      <c r="G53" s="280"/>
      <c r="H53" s="280"/>
      <c r="I53" s="267"/>
      <c r="J53" s="223"/>
      <c r="K53" s="281"/>
      <c r="L53" s="266"/>
      <c r="M53" s="282"/>
      <c r="N53" s="271"/>
    </row>
    <row r="54" spans="1:14">
      <c r="A54" t="s">
        <v>442</v>
      </c>
      <c r="B54" s="43" t="str">
        <f>VLOOKUP(A54,MATERIALES!A8:D373,3,FALSE)</f>
        <v>Derechos de explotación y/o disposición de materiales</v>
      </c>
      <c r="C54" s="280"/>
      <c r="D54" s="280"/>
      <c r="E54" s="280"/>
      <c r="F54" s="280"/>
      <c r="G54" s="280"/>
      <c r="H54" s="280"/>
      <c r="I54" s="267"/>
      <c r="J54" s="223" t="str">
        <f>VLOOKUP(A54,MATERIALES!A8:D391,2,FALSE)</f>
        <v>m3</v>
      </c>
      <c r="K54" s="281">
        <v>1</v>
      </c>
      <c r="L54" s="266"/>
      <c r="M54" s="282">
        <f>VLOOKUP(A54,MATERIALES!A9:D374,4,FALSE)</f>
        <v>3200.0495001613904</v>
      </c>
      <c r="N54" s="271">
        <f t="shared" si="0"/>
        <v>3200.0495001613904</v>
      </c>
    </row>
    <row r="55" spans="1:14" ht="15.75" thickBot="1">
      <c r="B55" s="822"/>
      <c r="C55" s="823"/>
      <c r="D55" s="823"/>
      <c r="E55" s="823"/>
      <c r="F55" s="823"/>
      <c r="G55" s="823"/>
      <c r="H55" s="823"/>
      <c r="I55" s="824"/>
      <c r="J55" s="42"/>
      <c r="K55" s="44"/>
      <c r="L55" s="825"/>
      <c r="M55" s="826"/>
      <c r="N55" s="45"/>
    </row>
    <row r="56" spans="1:14" ht="15.75" thickBot="1">
      <c r="B56" s="827" t="s">
        <v>953</v>
      </c>
      <c r="C56" s="828"/>
      <c r="D56" s="828"/>
      <c r="E56" s="828"/>
      <c r="F56" s="828"/>
      <c r="G56" s="828"/>
      <c r="H56" s="828"/>
      <c r="I56" s="828"/>
      <c r="J56" s="828"/>
      <c r="K56" s="828"/>
      <c r="L56" s="828"/>
      <c r="M56" s="829"/>
      <c r="N56" s="393">
        <f>SUM(N48:N55)</f>
        <v>16165.790689491216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0" t="s">
        <v>961</v>
      </c>
      <c r="M60" s="803"/>
      <c r="N60" s="76" t="s">
        <v>951</v>
      </c>
    </row>
    <row r="61" spans="1:14">
      <c r="B61" s="46"/>
      <c r="C61" s="316"/>
      <c r="D61" s="316"/>
      <c r="E61" s="316"/>
      <c r="F61" s="316"/>
      <c r="G61" s="316"/>
      <c r="H61" s="310"/>
      <c r="I61" s="278"/>
      <c r="J61" s="285"/>
      <c r="K61" s="278"/>
      <c r="L61" s="831"/>
      <c r="M61" s="832"/>
      <c r="N61" s="286"/>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c r="B64" s="46"/>
      <c r="C64" s="47"/>
      <c r="D64" s="47"/>
      <c r="E64" s="47"/>
      <c r="F64" s="47"/>
      <c r="G64" s="47"/>
      <c r="H64" s="287"/>
      <c r="I64" s="278"/>
      <c r="J64" s="278"/>
      <c r="K64" s="278"/>
      <c r="L64" s="288"/>
      <c r="M64" s="289"/>
      <c r="N64" s="290"/>
    </row>
    <row r="65" spans="1:15">
      <c r="B65" s="46"/>
      <c r="C65" s="47"/>
      <c r="D65" s="47"/>
      <c r="E65" s="47"/>
      <c r="F65" s="47"/>
      <c r="G65" s="47"/>
      <c r="H65" s="287"/>
      <c r="I65" s="278"/>
      <c r="J65" s="278"/>
      <c r="K65" s="278"/>
      <c r="L65" s="288"/>
      <c r="M65" s="289"/>
      <c r="N65" s="290"/>
    </row>
    <row r="66" spans="1:15" ht="15.75" thickBot="1">
      <c r="B66" s="308"/>
      <c r="C66" s="309"/>
      <c r="D66" s="309"/>
      <c r="E66" s="309"/>
      <c r="F66" s="309"/>
      <c r="G66" s="309"/>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t="s">
        <v>6</v>
      </c>
      <c r="B72" s="49" t="str">
        <f>VLOOKUP(A72,'MANO DE OBRA'!A8:D68,3,FALSE)</f>
        <v xml:space="preserve">Obrero </v>
      </c>
      <c r="C72" s="47"/>
      <c r="D72" s="47"/>
      <c r="E72" s="47"/>
      <c r="F72" s="47"/>
      <c r="G72" s="47"/>
      <c r="H72" s="47"/>
      <c r="I72" s="291">
        <f>K72/J72*100</f>
        <v>29260.000000000004</v>
      </c>
      <c r="J72" s="292">
        <v>185</v>
      </c>
      <c r="K72" s="293">
        <f>VLOOKUP(A72,'MANO DE OBRA'!A8:D99,4,FALSE)</f>
        <v>54131</v>
      </c>
      <c r="L72" s="50"/>
      <c r="M72" s="294">
        <v>528</v>
      </c>
      <c r="N72" s="394">
        <f>K72/M72</f>
        <v>102.52083333333333</v>
      </c>
      <c r="O72" s="106"/>
    </row>
    <row r="73" spans="1:15">
      <c r="A73"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294">
        <v>528</v>
      </c>
      <c r="N73" s="394">
        <f>K73/M73</f>
        <v>202.0572795727424</v>
      </c>
    </row>
    <row r="74" spans="1:15">
      <c r="B74" s="49"/>
      <c r="C74" s="47"/>
      <c r="D74" s="47"/>
      <c r="E74" s="47"/>
      <c r="F74" s="47"/>
      <c r="G74" s="47"/>
      <c r="H74" s="47"/>
      <c r="I74" s="278"/>
      <c r="J74" s="296"/>
      <c r="K74" s="297"/>
      <c r="L74" s="50"/>
      <c r="M74" s="299"/>
      <c r="N74" s="295"/>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4"/>
      <c r="C77" s="815"/>
      <c r="D77" s="815"/>
      <c r="E77" s="815"/>
      <c r="F77" s="815"/>
      <c r="G77" s="815"/>
      <c r="H77" s="815"/>
      <c r="I77" s="126"/>
      <c r="J77" s="126"/>
      <c r="K77" s="126"/>
      <c r="L77" s="915"/>
      <c r="M77" s="915"/>
      <c r="N77" s="45"/>
    </row>
    <row r="78" spans="1:15" ht="15.75" thickBot="1">
      <c r="B78" s="827" t="s">
        <v>953</v>
      </c>
      <c r="C78" s="828"/>
      <c r="D78" s="828"/>
      <c r="E78" s="828"/>
      <c r="F78" s="828"/>
      <c r="G78" s="828"/>
      <c r="H78" s="828"/>
      <c r="I78" s="834"/>
      <c r="J78" s="834"/>
      <c r="K78" s="834"/>
      <c r="L78" s="834"/>
      <c r="M78" s="835"/>
      <c r="N78" s="300">
        <f>SUM(N72:N77)</f>
        <v>304.57811290607572</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20418.929415204824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3"/>
      <c r="J84" s="333"/>
      <c r="K84" s="301" t="s">
        <v>970</v>
      </c>
      <c r="L84" s="857" t="s">
        <v>971</v>
      </c>
      <c r="M84" s="858"/>
      <c r="N84" s="302"/>
    </row>
    <row r="85" spans="1:14">
      <c r="B85" s="859" t="s">
        <v>972</v>
      </c>
      <c r="C85" s="860"/>
      <c r="D85" s="860"/>
      <c r="E85" s="860"/>
      <c r="F85" s="860"/>
      <c r="G85" s="860"/>
      <c r="H85" s="860"/>
      <c r="I85" s="87"/>
      <c r="J85" s="88"/>
      <c r="K85" s="303">
        <v>0.2</v>
      </c>
      <c r="L85" s="861">
        <f>N80*K85</f>
        <v>4083.785883040965</v>
      </c>
      <c r="M85" s="862"/>
      <c r="N85" s="51"/>
    </row>
    <row r="86" spans="1:14">
      <c r="B86" s="89" t="s">
        <v>973</v>
      </c>
      <c r="C86" s="90"/>
      <c r="D86" s="90"/>
      <c r="E86" s="90"/>
      <c r="F86" s="90"/>
      <c r="G86" s="90"/>
      <c r="H86" s="90"/>
      <c r="I86" s="87"/>
      <c r="J86" s="88"/>
      <c r="K86" s="303">
        <v>0.05</v>
      </c>
      <c r="L86" s="861">
        <f>N80*K86</f>
        <v>1020.9464707602413</v>
      </c>
      <c r="M86" s="862"/>
      <c r="N86" s="51"/>
    </row>
    <row r="87" spans="1:14" ht="15.75" thickBot="1">
      <c r="B87" s="91" t="s">
        <v>974</v>
      </c>
      <c r="C87" s="92"/>
      <c r="D87" s="92"/>
      <c r="E87" s="92"/>
      <c r="F87" s="92"/>
      <c r="G87" s="92"/>
      <c r="H87" s="92"/>
      <c r="I87" s="93"/>
      <c r="J87" s="94"/>
      <c r="K87" s="304">
        <v>0.05</v>
      </c>
      <c r="L87" s="863">
        <f>N80*K87</f>
        <v>1020.9464707602413</v>
      </c>
      <c r="M87" s="864"/>
      <c r="N87" s="51"/>
    </row>
    <row r="88" spans="1:14" ht="15.75" thickBot="1">
      <c r="B88" s="827" t="s">
        <v>953</v>
      </c>
      <c r="C88" s="828"/>
      <c r="D88" s="828"/>
      <c r="E88" s="828"/>
      <c r="F88" s="828"/>
      <c r="G88" s="828"/>
      <c r="H88" s="828"/>
      <c r="I88" s="828"/>
      <c r="J88" s="828"/>
      <c r="K88" s="828"/>
      <c r="L88" s="828"/>
      <c r="M88" s="829"/>
      <c r="N88" s="52">
        <f>L85+L86+L87</f>
        <v>6125.6788245614471</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7">
        <f>N80+N88</f>
        <v>26544.608239766272</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6" t="s">
        <v>2216</v>
      </c>
      <c r="C100" s="227"/>
      <c r="D100" s="227"/>
      <c r="E100" s="227"/>
      <c r="F100" s="227"/>
      <c r="G100" s="227"/>
      <c r="H100" s="227"/>
      <c r="I100" s="227"/>
      <c r="J100" s="227"/>
      <c r="K100" s="227"/>
      <c r="L100" s="227"/>
      <c r="M100" s="227"/>
      <c r="N100" s="228"/>
    </row>
    <row r="101" spans="2:14">
      <c r="B101" s="229"/>
      <c r="C101" s="230"/>
      <c r="D101" s="230"/>
      <c r="E101" s="230"/>
      <c r="F101" s="230"/>
      <c r="G101" s="230"/>
      <c r="H101" s="230"/>
      <c r="I101" s="230"/>
      <c r="J101" s="230"/>
      <c r="K101" s="230"/>
      <c r="L101" s="230"/>
      <c r="M101" s="230"/>
      <c r="N101" s="231"/>
    </row>
    <row r="102" spans="2:14">
      <c r="B102" s="229"/>
      <c r="C102" s="230"/>
      <c r="D102" s="230"/>
      <c r="E102" s="230"/>
      <c r="F102" s="230"/>
      <c r="G102" s="230"/>
      <c r="H102" s="230"/>
      <c r="I102" s="230"/>
      <c r="J102" s="230"/>
      <c r="K102" s="230"/>
      <c r="L102" s="230"/>
      <c r="M102" s="230"/>
      <c r="N102" s="231"/>
    </row>
    <row r="103" spans="2:14">
      <c r="B103" s="229"/>
      <c r="C103" s="230"/>
      <c r="D103" s="230"/>
      <c r="E103" s="230"/>
      <c r="F103" s="230"/>
      <c r="G103" s="230"/>
      <c r="H103" s="230"/>
      <c r="I103" s="230"/>
      <c r="J103" s="230"/>
      <c r="K103" s="230"/>
      <c r="L103" s="230"/>
      <c r="M103" s="230"/>
      <c r="N103" s="231"/>
    </row>
    <row r="104" spans="2:14" ht="15.75" thickBot="1">
      <c r="B104" s="232"/>
      <c r="C104" s="233"/>
      <c r="D104" s="233"/>
      <c r="E104" s="233"/>
      <c r="F104" s="233"/>
      <c r="G104" s="233"/>
      <c r="H104" s="233"/>
      <c r="I104" s="233"/>
      <c r="J104" s="233"/>
      <c r="K104" s="233"/>
      <c r="L104" s="233"/>
      <c r="M104" s="233"/>
      <c r="N104" s="234"/>
    </row>
    <row r="105" spans="2:14">
      <c r="B105" s="235"/>
      <c r="C105" s="236"/>
      <c r="D105" s="236"/>
      <c r="E105" s="236"/>
      <c r="F105" s="236"/>
      <c r="G105" s="236"/>
      <c r="H105" s="236"/>
      <c r="I105" s="236"/>
      <c r="J105" s="236"/>
      <c r="K105" s="236"/>
      <c r="L105" s="236"/>
      <c r="M105" s="236"/>
      <c r="N105" s="237"/>
    </row>
    <row r="106" spans="2:14">
      <c r="B106" s="221" t="s">
        <v>2217</v>
      </c>
      <c r="C106" s="31"/>
      <c r="D106" s="31"/>
      <c r="E106" s="31"/>
      <c r="F106" s="31"/>
      <c r="G106" s="31"/>
      <c r="H106" s="31"/>
      <c r="I106" s="31"/>
      <c r="J106" s="31"/>
      <c r="K106" s="31"/>
      <c r="L106" s="31"/>
      <c r="M106" s="31"/>
      <c r="N106" s="32"/>
    </row>
    <row r="107" spans="2:14" ht="15" customHeight="1">
      <c r="B107" s="865" t="s">
        <v>2218</v>
      </c>
      <c r="C107" s="866"/>
      <c r="D107" s="866"/>
      <c r="E107" s="866"/>
      <c r="F107" s="866"/>
      <c r="G107" s="866"/>
      <c r="H107" s="866"/>
      <c r="I107" s="866"/>
      <c r="J107" s="866"/>
      <c r="K107" s="866"/>
      <c r="L107" s="866"/>
      <c r="M107" s="866"/>
      <c r="N107" s="867"/>
    </row>
    <row r="108" spans="2:14" ht="15" customHeight="1">
      <c r="B108" s="865"/>
      <c r="C108" s="866"/>
      <c r="D108" s="866"/>
      <c r="E108" s="866"/>
      <c r="F108" s="866"/>
      <c r="G108" s="866"/>
      <c r="H108" s="866"/>
      <c r="I108" s="866"/>
      <c r="J108" s="866"/>
      <c r="K108" s="866"/>
      <c r="L108" s="866"/>
      <c r="M108" s="866"/>
      <c r="N108" s="867"/>
    </row>
    <row r="109" spans="2:14" ht="30" customHeight="1">
      <c r="B109" s="868" t="s">
        <v>2219</v>
      </c>
      <c r="C109" s="869"/>
      <c r="D109" s="869"/>
      <c r="E109" s="869"/>
      <c r="F109" s="869"/>
      <c r="G109" s="869"/>
      <c r="H109" s="869"/>
      <c r="I109" s="869"/>
      <c r="J109" s="869"/>
      <c r="K109" s="869"/>
      <c r="L109" s="869"/>
      <c r="M109" s="869"/>
      <c r="N109" s="870"/>
    </row>
    <row r="110" spans="2:14">
      <c r="B110" s="868"/>
      <c r="C110" s="869"/>
      <c r="D110" s="869"/>
      <c r="E110" s="869"/>
      <c r="F110" s="869"/>
      <c r="G110" s="869"/>
      <c r="H110" s="869"/>
      <c r="I110" s="869"/>
      <c r="J110" s="869"/>
      <c r="K110" s="869"/>
      <c r="L110" s="869"/>
      <c r="M110" s="869"/>
      <c r="N110" s="870"/>
    </row>
    <row r="111" spans="2:14">
      <c r="B111" s="330"/>
      <c r="C111" s="331"/>
      <c r="D111" s="331"/>
      <c r="E111" s="331"/>
      <c r="F111" s="331"/>
      <c r="G111" s="331"/>
      <c r="H111" s="331"/>
      <c r="I111" s="331"/>
      <c r="J111" s="331"/>
      <c r="K111" s="331"/>
      <c r="L111" s="331"/>
      <c r="M111" s="331"/>
      <c r="N111" s="332"/>
    </row>
    <row r="112" spans="2:14">
      <c r="B112" s="330"/>
      <c r="C112" s="331"/>
      <c r="D112" s="331"/>
      <c r="E112" s="331"/>
      <c r="F112" s="331"/>
      <c r="G112" s="331"/>
      <c r="H112" s="331"/>
      <c r="I112" s="331"/>
      <c r="J112" s="331"/>
      <c r="K112" s="331"/>
      <c r="L112" s="331"/>
      <c r="M112" s="331"/>
      <c r="N112" s="332"/>
    </row>
    <row r="113" spans="2:14">
      <c r="B113" s="330"/>
      <c r="C113" s="331"/>
      <c r="D113" s="331"/>
      <c r="E113" s="331"/>
      <c r="F113" s="331"/>
      <c r="G113" s="331"/>
      <c r="H113" s="331"/>
      <c r="I113" s="331"/>
      <c r="J113" s="331"/>
      <c r="K113" s="331"/>
      <c r="L113" s="331"/>
      <c r="M113" s="331"/>
      <c r="N113" s="332"/>
    </row>
    <row r="114" spans="2:14">
      <c r="B114" s="221"/>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04"/>
      <c r="K120" s="804"/>
      <c r="L120" s="804"/>
      <c r="M120" s="804"/>
      <c r="N120" s="805"/>
    </row>
    <row r="121" spans="2:14" ht="15.75" thickBot="1">
      <c r="B121" s="260" t="s">
        <v>2221</v>
      </c>
      <c r="C121" s="392"/>
      <c r="D121" s="392"/>
      <c r="E121" s="57"/>
      <c r="F121" s="57"/>
      <c r="G121" s="57"/>
      <c r="H121" s="57"/>
      <c r="I121" s="57"/>
      <c r="J121" s="806"/>
      <c r="K121" s="806"/>
      <c r="L121" s="806"/>
      <c r="M121" s="806"/>
      <c r="N121"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1012</v>
      </c>
      <c r="C31" s="81" t="s">
        <v>1191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312</v>
      </c>
      <c r="B36" s="840" t="str">
        <f>VLOOKUP(A36,EQUIPOS!A6:D154,3,FALSE)</f>
        <v>Retroexcavadora sobre oruga, potencia 138 HP, balde de 1,5 m3.</v>
      </c>
      <c r="C36" s="841"/>
      <c r="D36" s="841"/>
      <c r="E36" s="841"/>
      <c r="F36" s="841"/>
      <c r="G36" s="841"/>
      <c r="H36" s="842"/>
      <c r="I36" s="266"/>
      <c r="J36" s="267"/>
      <c r="K36" s="268">
        <f>VLOOKUP(A36,EQUIPOS!A6:D163,4,FALSE)</f>
        <v>122065.49992318742</v>
      </c>
      <c r="L36" s="269"/>
      <c r="M36" s="270">
        <v>66</v>
      </c>
      <c r="N36" s="271">
        <f>K36/M36</f>
        <v>1849.4772715634458</v>
      </c>
    </row>
    <row r="37" spans="1:14">
      <c r="A37" s="108" t="s">
        <v>129</v>
      </c>
      <c r="B37" s="840" t="str">
        <f>VLOOKUP(A37,EQUIPOS!A7:D154,3,FALSE)</f>
        <v xml:space="preserve">Buldozer, Potencia al volante de 140 HP, motor de 2200 RPM, longitud de hoja 4,80m. </v>
      </c>
      <c r="C37" s="841"/>
      <c r="D37" s="841"/>
      <c r="E37" s="841"/>
      <c r="F37" s="841"/>
      <c r="G37" s="841"/>
      <c r="H37" s="842"/>
      <c r="I37" s="266"/>
      <c r="J37" s="267"/>
      <c r="K37" s="268">
        <f>VLOOKUP(A37,EQUIPOS!A7:D164,4,FALSE)</f>
        <v>132237.62491678639</v>
      </c>
      <c r="L37" s="269"/>
      <c r="M37" s="270">
        <v>100</v>
      </c>
      <c r="N37" s="271">
        <f>K37/M37</f>
        <v>1322.3762491678638</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0.01</v>
      </c>
      <c r="M42" s="852"/>
      <c r="N42" s="105">
        <f>N76*L42</f>
        <v>1.0252083333333333</v>
      </c>
    </row>
    <row r="43" spans="1:14" ht="15.75" thickBot="1">
      <c r="B43" s="827" t="s">
        <v>953</v>
      </c>
      <c r="C43" s="828"/>
      <c r="D43" s="828"/>
      <c r="E43" s="828"/>
      <c r="F43" s="828"/>
      <c r="G43" s="828"/>
      <c r="H43" s="828"/>
      <c r="I43" s="828"/>
      <c r="J43" s="828"/>
      <c r="K43" s="828"/>
      <c r="L43" s="828"/>
      <c r="M43" s="829"/>
      <c r="N43" s="393">
        <f>SUM(N36:N42)</f>
        <v>3172.8787290646433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442</v>
      </c>
      <c r="B48" s="43" t="str">
        <f>VLOOKUP(A48,MATERIALES!A4:D373,3,FALSE)</f>
        <v>Derechos de explotación y/o disposición de materiales</v>
      </c>
      <c r="C48" s="280"/>
      <c r="D48" s="280"/>
      <c r="E48" s="280"/>
      <c r="F48" s="280"/>
      <c r="G48" s="280"/>
      <c r="H48" s="280"/>
      <c r="I48" s="267"/>
      <c r="J48" s="223" t="str">
        <f>VLOOKUP(A48,MATERIALES!A4:D373,2,FALSE)</f>
        <v>m3</v>
      </c>
      <c r="K48" s="281">
        <v>1</v>
      </c>
      <c r="L48" s="266"/>
      <c r="M48" s="282">
        <f>VLOOKUP(A48,MATERIALES!A4:D395,4,FALSE)</f>
        <v>3200.0495001613904</v>
      </c>
      <c r="N48" s="271">
        <f>K48*M48</f>
        <v>3200.0495001613904</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3200.0495001613904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6</v>
      </c>
      <c r="B70" s="49" t="str">
        <f>VLOOKUP(A70,'MANO DE OBRA'!A8:D68,3,FALSE)</f>
        <v xml:space="preserve">Obrero </v>
      </c>
      <c r="C70" s="47"/>
      <c r="D70" s="47"/>
      <c r="E70" s="47"/>
      <c r="F70" s="47"/>
      <c r="G70" s="47"/>
      <c r="H70" s="47"/>
      <c r="I70" s="291">
        <f>K70/J70*100</f>
        <v>29260.000000000004</v>
      </c>
      <c r="J70" s="292">
        <v>185</v>
      </c>
      <c r="K70" s="293">
        <f>VLOOKUP(A70,'MANO DE OBRA'!A8:D99,4,FALSE)</f>
        <v>54131</v>
      </c>
      <c r="L70" s="50"/>
      <c r="M70" s="294">
        <v>528</v>
      </c>
      <c r="N70" s="394">
        <f>K70/M70</f>
        <v>102.52083333333333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102.52083333333333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6475.4490625593671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1295.0898125118736</v>
      </c>
      <c r="M83" s="862"/>
      <c r="N83" s="51"/>
    </row>
    <row r="84" spans="1:14">
      <c r="B84" s="89" t="s">
        <v>973</v>
      </c>
      <c r="C84" s="90"/>
      <c r="D84" s="90"/>
      <c r="E84" s="90"/>
      <c r="F84" s="90"/>
      <c r="G84" s="90"/>
      <c r="H84" s="90"/>
      <c r="I84" s="87"/>
      <c r="J84" s="88"/>
      <c r="K84" s="303">
        <v>0.05</v>
      </c>
      <c r="L84" s="861">
        <f>N78*K84</f>
        <v>323.77245312796839</v>
      </c>
      <c r="M84" s="862"/>
      <c r="N84" s="51"/>
    </row>
    <row r="85" spans="1:14" ht="15.75" thickBot="1">
      <c r="B85" s="91" t="s">
        <v>974</v>
      </c>
      <c r="C85" s="92"/>
      <c r="D85" s="92"/>
      <c r="E85" s="92"/>
      <c r="F85" s="92"/>
      <c r="G85" s="92"/>
      <c r="H85" s="92"/>
      <c r="I85" s="93"/>
      <c r="J85" s="94"/>
      <c r="K85" s="304">
        <v>0.05</v>
      </c>
      <c r="L85" s="863">
        <f>N78*K85</f>
        <v>323.77245312796839</v>
      </c>
      <c r="M85" s="864"/>
      <c r="N85" s="51"/>
    </row>
    <row r="86" spans="1:14" ht="15.75" thickBot="1">
      <c r="B86" s="827" t="s">
        <v>953</v>
      </c>
      <c r="C86" s="828"/>
      <c r="D86" s="828"/>
      <c r="E86" s="828"/>
      <c r="F86" s="828"/>
      <c r="G86" s="828"/>
      <c r="H86" s="828"/>
      <c r="I86" s="828"/>
      <c r="J86" s="828"/>
      <c r="K86" s="828"/>
      <c r="L86" s="828"/>
      <c r="M86" s="829"/>
      <c r="N86" s="52">
        <f>L83+L84+L85</f>
        <v>1942.6347187678105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8418.0837813271773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O12" sqref="O1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1013</v>
      </c>
      <c r="C31" s="81" t="s">
        <v>1192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312</v>
      </c>
      <c r="B36" s="840" t="str">
        <f>VLOOKUP(A36,EQUIPOS!A6:D154,3,FALSE)</f>
        <v>Retroexcavadora sobre oruga, potencia 138 HP, balde de 1,5 m3.</v>
      </c>
      <c r="C36" s="841"/>
      <c r="D36" s="841"/>
      <c r="E36" s="841"/>
      <c r="F36" s="841"/>
      <c r="G36" s="841"/>
      <c r="H36" s="842"/>
      <c r="I36" s="266"/>
      <c r="J36" s="267"/>
      <c r="K36" s="268">
        <f>VLOOKUP(A36,EQUIPOS!A6:D163,4,FALSE)</f>
        <v>122065.49992318742</v>
      </c>
      <c r="L36" s="269"/>
      <c r="M36" s="270">
        <v>66</v>
      </c>
      <c r="N36" s="271">
        <f>K36/M36</f>
        <v>1849.4772715634458</v>
      </c>
    </row>
    <row r="37" spans="1:14">
      <c r="A37" s="108" t="s">
        <v>180</v>
      </c>
      <c r="B37" s="840" t="str">
        <f>VLOOKUP(A37,EQUIPOS!A7:D154,3,FALSE)</f>
        <v>Compresor 120 HP, con martillo.</v>
      </c>
      <c r="C37" s="841"/>
      <c r="D37" s="841"/>
      <c r="E37" s="841"/>
      <c r="F37" s="841"/>
      <c r="G37" s="841"/>
      <c r="H37" s="842"/>
      <c r="I37" s="266"/>
      <c r="J37" s="267"/>
      <c r="K37" s="268">
        <f>VLOOKUP(A37,EQUIPOS!A7:D164,4,FALSE)</f>
        <v>50860.624967994758</v>
      </c>
      <c r="L37" s="269"/>
      <c r="M37" s="270">
        <v>66</v>
      </c>
      <c r="N37" s="271">
        <f>K37/M37</f>
        <v>770.61552981810235</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0.02</v>
      </c>
      <c r="M42" s="852"/>
      <c r="N42" s="105">
        <f>N79*L42</f>
        <v>6.0915622581215141</v>
      </c>
    </row>
    <row r="43" spans="1:14" ht="15.75" thickBot="1">
      <c r="B43" s="827" t="s">
        <v>953</v>
      </c>
      <c r="C43" s="828"/>
      <c r="D43" s="828"/>
      <c r="E43" s="828"/>
      <c r="F43" s="828"/>
      <c r="G43" s="828"/>
      <c r="H43" s="828"/>
      <c r="I43" s="828"/>
      <c r="J43" s="828"/>
      <c r="K43" s="828"/>
      <c r="L43" s="828"/>
      <c r="M43" s="829"/>
      <c r="N43" s="393">
        <f>SUM(N36:N42)</f>
        <v>2626.1843636396698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376</v>
      </c>
      <c r="B48" s="43" t="str">
        <f>VLOOKUP(A48,MATERIALES!A4:D373,3,FALSE)</f>
        <v>Anfo</v>
      </c>
      <c r="C48" s="280"/>
      <c r="D48" s="280"/>
      <c r="E48" s="280"/>
      <c r="F48" s="280"/>
      <c r="G48" s="280"/>
      <c r="H48" s="280"/>
      <c r="I48" s="267"/>
      <c r="J48" s="223" t="str">
        <f>VLOOKUP(A48,MATERIALES!A4:D373,2,FALSE)</f>
        <v>kg</v>
      </c>
      <c r="K48" s="281">
        <v>0.2</v>
      </c>
      <c r="L48" s="266"/>
      <c r="M48" s="282">
        <f>VLOOKUP(A48,MATERIALES!A4:D395,4,FALSE)</f>
        <v>7126.9205913387241</v>
      </c>
      <c r="N48" s="271">
        <f t="shared" ref="N48:N52" si="0">K48*M48</f>
        <v>1425.384118267745</v>
      </c>
    </row>
    <row r="49" spans="1:14">
      <c r="A49" t="s">
        <v>424</v>
      </c>
      <c r="B49" s="43" t="str">
        <f>VLOOKUP(A49,MATERIALES!A5:D373,3,FALSE)</f>
        <v>Cordón detonante</v>
      </c>
      <c r="C49" s="280"/>
      <c r="D49" s="280"/>
      <c r="E49" s="280"/>
      <c r="F49" s="280"/>
      <c r="G49" s="280"/>
      <c r="H49" s="280"/>
      <c r="I49" s="267"/>
      <c r="J49" s="223" t="str">
        <f>VLOOKUP(A49,MATERIALES!A5:D373,2,FALSE)</f>
        <v>m</v>
      </c>
      <c r="K49" s="281">
        <v>3</v>
      </c>
      <c r="L49" s="266"/>
      <c r="M49" s="282">
        <f>VLOOKUP(A49,MATERIALES!A5:D396,4,FALSE)</f>
        <v>1815.9881817682683</v>
      </c>
      <c r="N49" s="271">
        <f t="shared" si="0"/>
        <v>5447.9645453048051</v>
      </c>
    </row>
    <row r="50" spans="1:14">
      <c r="A50" s="108" t="s">
        <v>453</v>
      </c>
      <c r="B50" s="43" t="str">
        <f>VLOOKUP(A50,MATERIALES!A6:D373,3,FALSE)</f>
        <v>Explosivos  75% (INDUGEL)</v>
      </c>
      <c r="C50" s="280"/>
      <c r="D50" s="280"/>
      <c r="E50" s="280"/>
      <c r="F50" s="280"/>
      <c r="G50" s="280"/>
      <c r="H50" s="280"/>
      <c r="I50" s="267"/>
      <c r="J50" s="223" t="str">
        <f>VLOOKUP(A50,MATERIALES!A6:D373,2,FALSE)</f>
        <v>lb</v>
      </c>
      <c r="K50" s="281">
        <v>0.3</v>
      </c>
      <c r="L50" s="266"/>
      <c r="M50" s="282">
        <f>VLOOKUP(A50,MATERIALES!A6:D397,4,FALSE)</f>
        <v>17384.067508790326</v>
      </c>
      <c r="N50" s="271">
        <f t="shared" si="0"/>
        <v>5215.2202526370975</v>
      </c>
    </row>
    <row r="51" spans="1:14">
      <c r="A51" s="108" t="s">
        <v>458</v>
      </c>
      <c r="B51" s="43" t="str">
        <f>VLOOKUP(A51,MATERIALES!A6:D373,3,FALSE)</f>
        <v>Fulminantes</v>
      </c>
      <c r="C51" s="280"/>
      <c r="D51" s="280"/>
      <c r="E51" s="280"/>
      <c r="F51" s="280"/>
      <c r="G51" s="280"/>
      <c r="H51" s="280"/>
      <c r="I51" s="267"/>
      <c r="J51" s="223" t="str">
        <f>VLOOKUP(A51,MATERIALES!A6:D373,2,FALSE)</f>
        <v>u</v>
      </c>
      <c r="K51" s="281">
        <v>0.2</v>
      </c>
      <c r="L51" s="266"/>
      <c r="M51" s="282">
        <f>VLOOKUP(A51,MATERIALES!A6:D398,4,FALSE)</f>
        <v>1189.1390502175243</v>
      </c>
      <c r="N51" s="271">
        <f t="shared" si="0"/>
        <v>237.82781004350488</v>
      </c>
    </row>
    <row r="52" spans="1:14">
      <c r="A52" t="s">
        <v>552</v>
      </c>
      <c r="B52" s="43" t="str">
        <f>VLOOKUP(A52,MATERIALES!A6:D374,3,FALSE)</f>
        <v>Mecha Lenta</v>
      </c>
      <c r="C52" s="280"/>
      <c r="D52" s="280"/>
      <c r="E52" s="280"/>
      <c r="F52" s="280"/>
      <c r="G52" s="280"/>
      <c r="H52" s="280"/>
      <c r="I52" s="267"/>
      <c r="J52" s="223" t="str">
        <f>VLOOKUP(A52,MATERIALES!A6:D374,2,FALSE)</f>
        <v>m</v>
      </c>
      <c r="K52" s="281">
        <v>0.5</v>
      </c>
      <c r="L52" s="266"/>
      <c r="M52" s="282">
        <f>VLOOKUP(A52,MATERIALES!A6:D399,4,FALSE)</f>
        <v>1278.6889261533449</v>
      </c>
      <c r="N52" s="271">
        <f t="shared" si="0"/>
        <v>639.34446307667247</v>
      </c>
    </row>
    <row r="53" spans="1:14">
      <c r="B53" s="43"/>
      <c r="C53" s="280"/>
      <c r="D53" s="280"/>
      <c r="E53" s="280"/>
      <c r="F53" s="280"/>
      <c r="G53" s="280"/>
      <c r="H53" s="280"/>
      <c r="I53" s="267"/>
      <c r="J53" s="223"/>
      <c r="K53" s="281"/>
      <c r="L53" s="266"/>
      <c r="M53" s="282"/>
      <c r="N53" s="271"/>
    </row>
    <row r="54" spans="1:14" ht="15.75" thickBot="1">
      <c r="B54" s="822"/>
      <c r="C54" s="823"/>
      <c r="D54" s="823"/>
      <c r="E54" s="823"/>
      <c r="F54" s="823"/>
      <c r="G54" s="823"/>
      <c r="H54" s="823"/>
      <c r="I54" s="824"/>
      <c r="J54" s="42"/>
      <c r="K54" s="44"/>
      <c r="L54" s="825"/>
      <c r="M54" s="826"/>
      <c r="N54" s="45"/>
    </row>
    <row r="55" spans="1:14" ht="15.75" thickBot="1">
      <c r="B55" s="827" t="s">
        <v>953</v>
      </c>
      <c r="C55" s="828"/>
      <c r="D55" s="828"/>
      <c r="E55" s="828"/>
      <c r="F55" s="828"/>
      <c r="G55" s="828"/>
      <c r="H55" s="828"/>
      <c r="I55" s="828"/>
      <c r="J55" s="828"/>
      <c r="K55" s="828"/>
      <c r="L55" s="828"/>
      <c r="M55" s="829"/>
      <c r="N55" s="393">
        <f>SUM(N48:N54)</f>
        <v>12965.741189329825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310"/>
      <c r="I64" s="278"/>
      <c r="J64" s="285"/>
      <c r="K64" s="278"/>
      <c r="L64" s="831"/>
      <c r="M64" s="832"/>
      <c r="N64" s="286"/>
    </row>
    <row r="65" spans="1:15">
      <c r="B65" s="952"/>
      <c r="C65" s="953"/>
      <c r="D65" s="953"/>
      <c r="E65" s="953"/>
      <c r="F65" s="953"/>
      <c r="G65" s="954"/>
      <c r="H65" s="310"/>
      <c r="I65" s="278"/>
      <c r="J65" s="285"/>
      <c r="K65" s="278"/>
      <c r="L65" s="831"/>
      <c r="M65" s="832"/>
      <c r="N65" s="286"/>
    </row>
    <row r="66" spans="1:15">
      <c r="B66" s="46"/>
      <c r="C66" s="47"/>
      <c r="D66" s="47"/>
      <c r="E66" s="47"/>
      <c r="F66" s="47"/>
      <c r="G66" s="47"/>
      <c r="H66" s="287"/>
      <c r="I66" s="278"/>
      <c r="J66" s="278"/>
      <c r="K66" s="278"/>
      <c r="L66" s="288"/>
      <c r="M66" s="289"/>
      <c r="N66" s="290"/>
    </row>
    <row r="67" spans="1:15" ht="15.75" thickBot="1">
      <c r="B67" s="308"/>
      <c r="C67" s="309"/>
      <c r="D67" s="309"/>
      <c r="E67" s="309"/>
      <c r="F67" s="309"/>
      <c r="G67" s="309"/>
      <c r="H67" s="48"/>
      <c r="I67" s="126"/>
      <c r="J67" s="126"/>
      <c r="K67" s="126"/>
      <c r="L67" s="816"/>
      <c r="M67" s="817"/>
      <c r="N67" s="127"/>
    </row>
    <row r="68" spans="1:15" ht="15.75" thickBot="1">
      <c r="B68" s="833" t="s">
        <v>953</v>
      </c>
      <c r="C68" s="834"/>
      <c r="D68" s="834"/>
      <c r="E68" s="834"/>
      <c r="F68" s="834"/>
      <c r="G68" s="834"/>
      <c r="H68" s="834"/>
      <c r="I68" s="834"/>
      <c r="J68" s="834"/>
      <c r="K68" s="834"/>
      <c r="L68" s="834"/>
      <c r="M68" s="835"/>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3" t="s">
        <v>963</v>
      </c>
      <c r="C72" s="854"/>
      <c r="D72" s="854"/>
      <c r="E72" s="854"/>
      <c r="F72" s="854"/>
      <c r="G72" s="854"/>
      <c r="H72" s="854"/>
      <c r="I72" s="73" t="s">
        <v>964</v>
      </c>
      <c r="J72" s="75" t="s">
        <v>1410</v>
      </c>
      <c r="K72" s="74" t="s">
        <v>966</v>
      </c>
      <c r="L72" s="855" t="s">
        <v>950</v>
      </c>
      <c r="M72" s="856"/>
      <c r="N72" s="98" t="s">
        <v>951</v>
      </c>
    </row>
    <row r="73" spans="1:15">
      <c r="A73" t="s">
        <v>6</v>
      </c>
      <c r="B73" s="49" t="str">
        <f>VLOOKUP(A73,'MANO DE OBRA'!A8:D68,3,FALSE)</f>
        <v xml:space="preserve">Obrero </v>
      </c>
      <c r="C73" s="47"/>
      <c r="D73" s="47"/>
      <c r="E73" s="47"/>
      <c r="F73" s="47"/>
      <c r="G73" s="47"/>
      <c r="H73" s="47"/>
      <c r="I73" s="291">
        <f>K73/J73*100</f>
        <v>29260.000000000004</v>
      </c>
      <c r="J73" s="292">
        <v>185</v>
      </c>
      <c r="K73" s="293">
        <f>VLOOKUP(A73,'MANO DE OBRA'!A8:D99,4,FALSE)</f>
        <v>54131</v>
      </c>
      <c r="L73" s="50"/>
      <c r="M73" s="294">
        <v>528</v>
      </c>
      <c r="N73" s="394">
        <f>K73/M73</f>
        <v>102.52083333333333</v>
      </c>
      <c r="O73" s="106"/>
    </row>
    <row r="74" spans="1:15">
      <c r="A74" t="s">
        <v>30</v>
      </c>
      <c r="B74" s="49" t="str">
        <f>VLOOKUP(A74,'MANO DE OBRA'!A8:D69,3,FALSE)</f>
        <v>Oficial</v>
      </c>
      <c r="C74" s="47"/>
      <c r="D74" s="47"/>
      <c r="E74" s="47"/>
      <c r="F74" s="47"/>
      <c r="G74" s="47"/>
      <c r="H74" s="47"/>
      <c r="I74" s="291">
        <f>K74/J74*100</f>
        <v>57668.23979157189</v>
      </c>
      <c r="J74" s="292">
        <v>185</v>
      </c>
      <c r="K74" s="293">
        <f>VLOOKUP(A74,'MANO DE OBRA'!A8:D100,4,FALSE)</f>
        <v>106686.24361440798</v>
      </c>
      <c r="L74" s="50"/>
      <c r="M74" s="294">
        <v>528</v>
      </c>
      <c r="N74" s="394">
        <f>K74/M74</f>
        <v>202.0572795727424</v>
      </c>
    </row>
    <row r="75" spans="1:15">
      <c r="B75" s="49"/>
      <c r="C75" s="47"/>
      <c r="D75" s="47"/>
      <c r="E75" s="47"/>
      <c r="F75" s="47"/>
      <c r="G75" s="47"/>
      <c r="H75" s="47"/>
      <c r="I75" s="278"/>
      <c r="J75" s="296"/>
      <c r="K75" s="297"/>
      <c r="L75" s="50"/>
      <c r="M75" s="299"/>
      <c r="N75" s="295"/>
    </row>
    <row r="76" spans="1:15">
      <c r="B76" s="49"/>
      <c r="C76" s="47"/>
      <c r="D76" s="47"/>
      <c r="E76" s="47"/>
      <c r="F76" s="47"/>
      <c r="G76" s="47"/>
      <c r="H76" s="47"/>
      <c r="I76" s="278"/>
      <c r="J76" s="296"/>
      <c r="K76" s="297"/>
      <c r="L76" s="317"/>
      <c r="M76" s="299"/>
      <c r="N76" s="295"/>
    </row>
    <row r="77" spans="1:15">
      <c r="B77" s="49"/>
      <c r="C77" s="47"/>
      <c r="D77" s="47"/>
      <c r="E77" s="47"/>
      <c r="F77" s="47"/>
      <c r="G77" s="47"/>
      <c r="H77" s="47"/>
      <c r="I77" s="278"/>
      <c r="J77" s="296"/>
      <c r="K77" s="297"/>
      <c r="L77" s="317"/>
      <c r="M77" s="299"/>
      <c r="N77" s="295"/>
    </row>
    <row r="78" spans="1:15" ht="15.75" thickBot="1">
      <c r="B78" s="814"/>
      <c r="C78" s="815"/>
      <c r="D78" s="815"/>
      <c r="E78" s="815"/>
      <c r="F78" s="815"/>
      <c r="G78" s="815"/>
      <c r="H78" s="815"/>
      <c r="I78" s="126"/>
      <c r="J78" s="126"/>
      <c r="K78" s="126"/>
      <c r="L78" s="915"/>
      <c r="M78" s="915"/>
      <c r="N78" s="45"/>
    </row>
    <row r="79" spans="1:15" ht="15.75" thickBot="1">
      <c r="B79" s="833" t="s">
        <v>953</v>
      </c>
      <c r="C79" s="834"/>
      <c r="D79" s="834"/>
      <c r="E79" s="834"/>
      <c r="F79" s="834"/>
      <c r="G79" s="834"/>
      <c r="H79" s="834"/>
      <c r="I79" s="834"/>
      <c r="J79" s="834"/>
      <c r="K79" s="834"/>
      <c r="L79" s="834"/>
      <c r="M79" s="835"/>
      <c r="N79" s="300">
        <f>SUM(N73:N78)</f>
        <v>304.57811290607572</v>
      </c>
    </row>
    <row r="80" spans="1:15" ht="15.75" thickBot="1">
      <c r="B80" s="33"/>
      <c r="C80" s="34"/>
      <c r="D80" s="34"/>
      <c r="E80" s="34"/>
      <c r="F80" s="34"/>
      <c r="G80" s="34"/>
      <c r="H80" s="34"/>
      <c r="I80" s="34"/>
      <c r="J80" s="34"/>
      <c r="K80" s="34"/>
      <c r="L80" s="34"/>
      <c r="M80" s="34"/>
      <c r="N80" s="35"/>
    </row>
    <row r="81" spans="1:14" ht="15.75" thickBot="1">
      <c r="B81" s="827" t="s">
        <v>967</v>
      </c>
      <c r="C81" s="828"/>
      <c r="D81" s="828"/>
      <c r="E81" s="828"/>
      <c r="F81" s="828"/>
      <c r="G81" s="828"/>
      <c r="H81" s="828"/>
      <c r="I81" s="828"/>
      <c r="J81" s="828"/>
      <c r="K81" s="828"/>
      <c r="L81" s="828"/>
      <c r="M81" s="829"/>
      <c r="N81" s="99">
        <f>N43+N55+N68+N79</f>
        <v>15896.503665875571</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8" t="s">
        <v>969</v>
      </c>
      <c r="C85" s="819"/>
      <c r="D85" s="819"/>
      <c r="E85" s="819"/>
      <c r="F85" s="819"/>
      <c r="G85" s="819"/>
      <c r="H85" s="819"/>
      <c r="I85" s="313"/>
      <c r="J85" s="333"/>
      <c r="K85" s="301" t="s">
        <v>970</v>
      </c>
      <c r="L85" s="857" t="s">
        <v>971</v>
      </c>
      <c r="M85" s="858"/>
      <c r="N85" s="302"/>
    </row>
    <row r="86" spans="1:14">
      <c r="B86" s="859" t="s">
        <v>972</v>
      </c>
      <c r="C86" s="860"/>
      <c r="D86" s="860"/>
      <c r="E86" s="860"/>
      <c r="F86" s="860"/>
      <c r="G86" s="860"/>
      <c r="H86" s="860"/>
      <c r="I86" s="87"/>
      <c r="J86" s="88"/>
      <c r="K86" s="303">
        <v>0.2</v>
      </c>
      <c r="L86" s="861">
        <f>N81*K86</f>
        <v>3179.3007331751141</v>
      </c>
      <c r="M86" s="862"/>
      <c r="N86" s="51"/>
    </row>
    <row r="87" spans="1:14">
      <c r="B87" s="89" t="s">
        <v>973</v>
      </c>
      <c r="C87" s="90"/>
      <c r="D87" s="90"/>
      <c r="E87" s="90"/>
      <c r="F87" s="90"/>
      <c r="G87" s="90"/>
      <c r="H87" s="90"/>
      <c r="I87" s="87"/>
      <c r="J87" s="88"/>
      <c r="K87" s="303">
        <v>0.05</v>
      </c>
      <c r="L87" s="861">
        <f>N81*K87</f>
        <v>794.82518329377854</v>
      </c>
      <c r="M87" s="862"/>
      <c r="N87" s="51"/>
    </row>
    <row r="88" spans="1:14" ht="15.75" thickBot="1">
      <c r="B88" s="91" t="s">
        <v>974</v>
      </c>
      <c r="C88" s="92"/>
      <c r="D88" s="92"/>
      <c r="E88" s="92"/>
      <c r="F88" s="92"/>
      <c r="G88" s="92"/>
      <c r="H88" s="92"/>
      <c r="I88" s="93"/>
      <c r="J88" s="94"/>
      <c r="K88" s="304">
        <v>0.05</v>
      </c>
      <c r="L88" s="863">
        <f>N81*K88</f>
        <v>794.82518329377854</v>
      </c>
      <c r="M88" s="864"/>
      <c r="N88" s="51"/>
    </row>
    <row r="89" spans="1:14" ht="15.75" thickBot="1">
      <c r="B89" s="827" t="s">
        <v>953</v>
      </c>
      <c r="C89" s="828"/>
      <c r="D89" s="828"/>
      <c r="E89" s="828"/>
      <c r="F89" s="828"/>
      <c r="G89" s="828"/>
      <c r="H89" s="828"/>
      <c r="I89" s="828"/>
      <c r="J89" s="828"/>
      <c r="K89" s="828"/>
      <c r="L89" s="828"/>
      <c r="M89" s="829"/>
      <c r="N89" s="52">
        <f>L86+L87+L88</f>
        <v>4768.9510997626712</v>
      </c>
    </row>
    <row r="90" spans="1:14" ht="15.75" thickBot="1">
      <c r="B90" s="33"/>
      <c r="C90" s="34"/>
      <c r="D90" s="34"/>
      <c r="E90" s="34"/>
      <c r="F90" s="34"/>
      <c r="G90" s="34"/>
      <c r="H90" s="34"/>
      <c r="I90" s="34"/>
      <c r="J90" s="34"/>
      <c r="K90" s="34"/>
      <c r="L90" s="34"/>
      <c r="M90" s="34"/>
      <c r="N90" s="35"/>
    </row>
    <row r="91" spans="1:14" ht="15.75" thickBot="1">
      <c r="A91" t="s">
        <v>2016</v>
      </c>
      <c r="B91" s="827" t="s">
        <v>975</v>
      </c>
      <c r="C91" s="828"/>
      <c r="D91" s="828"/>
      <c r="E91" s="828"/>
      <c r="F91" s="828"/>
      <c r="G91" s="828"/>
      <c r="H91" s="828"/>
      <c r="I91" s="828"/>
      <c r="J91" s="828"/>
      <c r="K91" s="828"/>
      <c r="L91" s="828"/>
      <c r="M91" s="829"/>
      <c r="N91" s="187">
        <f>N81+N89</f>
        <v>20665.454765638242</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6" t="s">
        <v>2216</v>
      </c>
      <c r="C101" s="227"/>
      <c r="D101" s="227"/>
      <c r="E101" s="227"/>
      <c r="F101" s="227"/>
      <c r="G101" s="227"/>
      <c r="H101" s="227"/>
      <c r="I101" s="227"/>
      <c r="J101" s="227"/>
      <c r="K101" s="227"/>
      <c r="L101" s="227"/>
      <c r="M101" s="227"/>
      <c r="N101" s="228"/>
    </row>
    <row r="102" spans="2:14">
      <c r="B102" s="229"/>
      <c r="C102" s="230"/>
      <c r="D102" s="230"/>
      <c r="E102" s="230"/>
      <c r="F102" s="230"/>
      <c r="G102" s="230"/>
      <c r="H102" s="230"/>
      <c r="I102" s="230"/>
      <c r="J102" s="230"/>
      <c r="K102" s="230"/>
      <c r="L102" s="230"/>
      <c r="M102" s="230"/>
      <c r="N102" s="231"/>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ht="15.75" thickBot="1">
      <c r="B105" s="232"/>
      <c r="C105" s="233"/>
      <c r="D105" s="233"/>
      <c r="E105" s="233"/>
      <c r="F105" s="233"/>
      <c r="G105" s="233"/>
      <c r="H105" s="233"/>
      <c r="I105" s="233"/>
      <c r="J105" s="233"/>
      <c r="K105" s="233"/>
      <c r="L105" s="233"/>
      <c r="M105" s="233"/>
      <c r="N105" s="234"/>
    </row>
    <row r="106" spans="2:14">
      <c r="B106" s="235"/>
      <c r="C106" s="236"/>
      <c r="D106" s="236"/>
      <c r="E106" s="236"/>
      <c r="F106" s="236"/>
      <c r="G106" s="236"/>
      <c r="H106" s="236"/>
      <c r="I106" s="236"/>
      <c r="J106" s="236"/>
      <c r="K106" s="236"/>
      <c r="L106" s="236"/>
      <c r="M106" s="236"/>
      <c r="N106" s="237"/>
    </row>
    <row r="107" spans="2:14">
      <c r="B107" s="221" t="s">
        <v>2217</v>
      </c>
      <c r="C107" s="31"/>
      <c r="D107" s="31"/>
      <c r="E107" s="31"/>
      <c r="F107" s="31"/>
      <c r="G107" s="31"/>
      <c r="H107" s="31"/>
      <c r="I107" s="31"/>
      <c r="J107" s="31"/>
      <c r="K107" s="31"/>
      <c r="L107" s="31"/>
      <c r="M107" s="31"/>
      <c r="N107" s="32"/>
    </row>
    <row r="108" spans="2:14" ht="15" customHeight="1">
      <c r="B108" s="865" t="s">
        <v>2218</v>
      </c>
      <c r="C108" s="866"/>
      <c r="D108" s="866"/>
      <c r="E108" s="866"/>
      <c r="F108" s="866"/>
      <c r="G108" s="866"/>
      <c r="H108" s="866"/>
      <c r="I108" s="866"/>
      <c r="J108" s="866"/>
      <c r="K108" s="866"/>
      <c r="L108" s="866"/>
      <c r="M108" s="866"/>
      <c r="N108" s="867"/>
    </row>
    <row r="109" spans="2:14" ht="15" customHeight="1">
      <c r="B109" s="865"/>
      <c r="C109" s="866"/>
      <c r="D109" s="866"/>
      <c r="E109" s="866"/>
      <c r="F109" s="866"/>
      <c r="G109" s="866"/>
      <c r="H109" s="866"/>
      <c r="I109" s="866"/>
      <c r="J109" s="866"/>
      <c r="K109" s="866"/>
      <c r="L109" s="866"/>
      <c r="M109" s="866"/>
      <c r="N109" s="867"/>
    </row>
    <row r="110" spans="2:14" ht="32.25" customHeight="1">
      <c r="B110" s="868" t="s">
        <v>2219</v>
      </c>
      <c r="C110" s="869"/>
      <c r="D110" s="869"/>
      <c r="E110" s="869"/>
      <c r="F110" s="869"/>
      <c r="G110" s="869"/>
      <c r="H110" s="869"/>
      <c r="I110" s="869"/>
      <c r="J110" s="869"/>
      <c r="K110" s="869"/>
      <c r="L110" s="869"/>
      <c r="M110" s="869"/>
      <c r="N110" s="870"/>
    </row>
    <row r="111" spans="2:14">
      <c r="B111" s="868"/>
      <c r="C111" s="869"/>
      <c r="D111" s="869"/>
      <c r="E111" s="869"/>
      <c r="F111" s="869"/>
      <c r="G111" s="869"/>
      <c r="H111" s="869"/>
      <c r="I111" s="869"/>
      <c r="J111" s="869"/>
      <c r="K111" s="869"/>
      <c r="L111" s="869"/>
      <c r="M111" s="869"/>
      <c r="N111" s="870"/>
    </row>
    <row r="112" spans="2:14">
      <c r="B112" s="330"/>
      <c r="C112" s="331"/>
      <c r="D112" s="331"/>
      <c r="E112" s="331"/>
      <c r="F112" s="331"/>
      <c r="G112" s="331"/>
      <c r="H112" s="331"/>
      <c r="I112" s="331"/>
      <c r="J112" s="331"/>
      <c r="K112" s="331"/>
      <c r="L112" s="331"/>
      <c r="M112" s="331"/>
      <c r="N112" s="332"/>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221"/>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04"/>
      <c r="K121" s="804"/>
      <c r="L121" s="804"/>
      <c r="M121" s="804"/>
      <c r="N121" s="805"/>
    </row>
    <row r="122" spans="2:14" ht="15.75" thickBot="1">
      <c r="B122" s="260" t="s">
        <v>2221</v>
      </c>
      <c r="C122" s="392"/>
      <c r="D122" s="392"/>
      <c r="E122" s="57"/>
      <c r="F122" s="57"/>
      <c r="G122" s="57"/>
      <c r="H122" s="57"/>
      <c r="I122" s="57"/>
      <c r="J122" s="806"/>
      <c r="K122" s="806"/>
      <c r="L122" s="806"/>
      <c r="M122" s="806"/>
      <c r="N122" s="807"/>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1014</v>
      </c>
      <c r="C31" s="81" t="s">
        <v>1193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312</v>
      </c>
      <c r="B36" s="840" t="str">
        <f>VLOOKUP(A36,EQUIPOS!A6:D154,3,FALSE)</f>
        <v>Retroexcavadora sobre oruga, potencia 138 HP, balde de 1,5 m3.</v>
      </c>
      <c r="C36" s="841"/>
      <c r="D36" s="841"/>
      <c r="E36" s="841"/>
      <c r="F36" s="841"/>
      <c r="G36" s="841"/>
      <c r="H36" s="842"/>
      <c r="I36" s="266"/>
      <c r="J36" s="267"/>
      <c r="K36" s="268">
        <f>VLOOKUP(A36,EQUIPOS!A6:D163,4,FALSE)</f>
        <v>122065.49992318742</v>
      </c>
      <c r="L36" s="269"/>
      <c r="M36" s="270">
        <v>66</v>
      </c>
      <c r="N36" s="271">
        <f>K36/M36</f>
        <v>1849.4772715634458</v>
      </c>
    </row>
    <row r="37" spans="1:14">
      <c r="A37" s="108"/>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0.01</v>
      </c>
      <c r="M42" s="852"/>
      <c r="N42" s="105">
        <f>N76*L42</f>
        <v>1.0252083333333333</v>
      </c>
    </row>
    <row r="43" spans="1:14" ht="15.75" thickBot="1">
      <c r="B43" s="827" t="s">
        <v>953</v>
      </c>
      <c r="C43" s="828"/>
      <c r="D43" s="828"/>
      <c r="E43" s="828"/>
      <c r="F43" s="828"/>
      <c r="G43" s="828"/>
      <c r="H43" s="828"/>
      <c r="I43" s="828"/>
      <c r="J43" s="828"/>
      <c r="K43" s="828"/>
      <c r="L43" s="828"/>
      <c r="M43" s="829"/>
      <c r="N43" s="393">
        <f>SUM(N36:N42)</f>
        <v>1850.5024798967791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6</v>
      </c>
      <c r="B70" s="49" t="str">
        <f>VLOOKUP(A70,'MANO DE OBRA'!A8:D68,3,FALSE)</f>
        <v xml:space="preserve">Obrero </v>
      </c>
      <c r="C70" s="47"/>
      <c r="D70" s="47"/>
      <c r="E70" s="47"/>
      <c r="F70" s="47"/>
      <c r="G70" s="47"/>
      <c r="H70" s="47"/>
      <c r="I70" s="291">
        <f>K70/J70*100</f>
        <v>29260.000000000004</v>
      </c>
      <c r="J70" s="292">
        <v>185</v>
      </c>
      <c r="K70" s="293">
        <f>VLOOKUP(A70,'MANO DE OBRA'!A8:D99,4,FALSE)</f>
        <v>54131</v>
      </c>
      <c r="L70" s="50"/>
      <c r="M70" s="294">
        <v>528</v>
      </c>
      <c r="N70" s="394">
        <f>K70/M70</f>
        <v>102.52083333333333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102.52083333333333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1953.0233132301123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390.60466264602246</v>
      </c>
      <c r="M83" s="862"/>
      <c r="N83" s="51"/>
    </row>
    <row r="84" spans="1:14">
      <c r="B84" s="89" t="s">
        <v>973</v>
      </c>
      <c r="C84" s="90"/>
      <c r="D84" s="90"/>
      <c r="E84" s="90"/>
      <c r="F84" s="90"/>
      <c r="G84" s="90"/>
      <c r="H84" s="90"/>
      <c r="I84" s="87"/>
      <c r="J84" s="88"/>
      <c r="K84" s="303">
        <v>0.05</v>
      </c>
      <c r="L84" s="861">
        <f>N78*K84</f>
        <v>97.651165661505615</v>
      </c>
      <c r="M84" s="862"/>
      <c r="N84" s="51"/>
    </row>
    <row r="85" spans="1:14" ht="15.75" thickBot="1">
      <c r="B85" s="91" t="s">
        <v>974</v>
      </c>
      <c r="C85" s="92"/>
      <c r="D85" s="92"/>
      <c r="E85" s="92"/>
      <c r="F85" s="92"/>
      <c r="G85" s="92"/>
      <c r="H85" s="92"/>
      <c r="I85" s="93"/>
      <c r="J85" s="94"/>
      <c r="K85" s="304">
        <v>0.05</v>
      </c>
      <c r="L85" s="863">
        <f>N78*K85</f>
        <v>97.651165661505615</v>
      </c>
      <c r="M85" s="864"/>
      <c r="N85" s="51"/>
    </row>
    <row r="86" spans="1:14" ht="15.75" thickBot="1">
      <c r="B86" s="827" t="s">
        <v>953</v>
      </c>
      <c r="C86" s="828"/>
      <c r="D86" s="828"/>
      <c r="E86" s="828"/>
      <c r="F86" s="828"/>
      <c r="G86" s="828"/>
      <c r="H86" s="828"/>
      <c r="I86" s="828"/>
      <c r="J86" s="828"/>
      <c r="K86" s="828"/>
      <c r="L86" s="828"/>
      <c r="M86" s="829"/>
      <c r="N86" s="52">
        <f>L83+L84+L85</f>
        <v>585.90699396903369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2538.9303071991462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1015</v>
      </c>
      <c r="C31" s="81" t="s">
        <v>1194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148</v>
      </c>
      <c r="B36" s="840" t="str">
        <f>VLOOKUP(A36,EQUIPOS!A6:D154,3,FALSE)</f>
        <v>Cargador : Potencia en el volante 110 hp, Clasificación de RPM del motor 2300.</v>
      </c>
      <c r="C36" s="841"/>
      <c r="D36" s="841"/>
      <c r="E36" s="841"/>
      <c r="F36" s="841"/>
      <c r="G36" s="841"/>
      <c r="H36" s="842"/>
      <c r="I36" s="266"/>
      <c r="J36" s="267"/>
      <c r="K36" s="268">
        <f>VLOOKUP(A36,EQUIPOS!A6:D163,4,FALSE)</f>
        <v>101721.24993598952</v>
      </c>
      <c r="L36" s="269"/>
      <c r="M36" s="270">
        <v>66</v>
      </c>
      <c r="N36" s="271">
        <f>K36/M36</f>
        <v>1541.2310596362047</v>
      </c>
    </row>
    <row r="37" spans="1:14">
      <c r="A37" s="108" t="s">
        <v>129</v>
      </c>
      <c r="B37" s="840" t="str">
        <f>VLOOKUP(A37,EQUIPOS!A7:D154,3,FALSE)</f>
        <v xml:space="preserve">Buldozer, Potencia al volante de 140 HP, motor de 2200 RPM, longitud de hoja 4,80m. </v>
      </c>
      <c r="C37" s="841"/>
      <c r="D37" s="841"/>
      <c r="E37" s="841"/>
      <c r="F37" s="841"/>
      <c r="G37" s="841"/>
      <c r="H37" s="842"/>
      <c r="I37" s="266"/>
      <c r="J37" s="267"/>
      <c r="K37" s="268">
        <f>VLOOKUP(A37,EQUIPOS!A7:D164,4,FALSE)</f>
        <v>132237.62491678639</v>
      </c>
      <c r="L37" s="269"/>
      <c r="M37" s="270">
        <v>100</v>
      </c>
      <c r="N37" s="271">
        <f>K37/M37</f>
        <v>1322.3762491678638</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0.01</v>
      </c>
      <c r="M42" s="852"/>
      <c r="N42" s="105">
        <f>N76*L42</f>
        <v>2.0504166666666666</v>
      </c>
    </row>
    <row r="43" spans="1:14" ht="15.75" thickBot="1">
      <c r="B43" s="827" t="s">
        <v>953</v>
      </c>
      <c r="C43" s="828"/>
      <c r="D43" s="828"/>
      <c r="E43" s="828"/>
      <c r="F43" s="828"/>
      <c r="G43" s="828"/>
      <c r="H43" s="828"/>
      <c r="I43" s="828"/>
      <c r="J43" s="828"/>
      <c r="K43" s="828"/>
      <c r="L43" s="828"/>
      <c r="M43" s="829"/>
      <c r="N43" s="393">
        <f>SUM(N36:N42)</f>
        <v>2865.6577254707349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444</v>
      </c>
      <c r="B48" s="43" t="str">
        <f>VLOOKUP(A48,MATERIALES!A4:D373,3,FALSE)</f>
        <v>Disposición de material de derrumbe</v>
      </c>
      <c r="C48" s="280"/>
      <c r="D48" s="280"/>
      <c r="E48" s="280"/>
      <c r="F48" s="280"/>
      <c r="G48" s="280"/>
      <c r="H48" s="280"/>
      <c r="I48" s="267"/>
      <c r="J48" s="223" t="str">
        <f>VLOOKUP(A48,MATERIALES!A4:D373,2,FALSE)</f>
        <v>m3</v>
      </c>
      <c r="K48" s="281">
        <v>1</v>
      </c>
      <c r="L48" s="266"/>
      <c r="M48" s="282">
        <f>VLOOKUP(A48,MATERIALES!A4:D395,4,FALSE)</f>
        <v>2266.7735069400155</v>
      </c>
      <c r="N48" s="271">
        <f>K48*M48</f>
        <v>2266.7735069400155</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2266.7735069400155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528</v>
      </c>
      <c r="N70" s="394">
        <f>K70/M70</f>
        <v>205.04166666666666</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205.04166666666666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5337.4728990774174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1067.4945798154836</v>
      </c>
      <c r="M83" s="862"/>
      <c r="N83" s="51"/>
    </row>
    <row r="84" spans="1:14">
      <c r="B84" s="89" t="s">
        <v>973</v>
      </c>
      <c r="C84" s="90"/>
      <c r="D84" s="90"/>
      <c r="E84" s="90"/>
      <c r="F84" s="90"/>
      <c r="G84" s="90"/>
      <c r="H84" s="90"/>
      <c r="I84" s="87"/>
      <c r="J84" s="88"/>
      <c r="K84" s="303">
        <v>0.05</v>
      </c>
      <c r="L84" s="861">
        <f>N78*K84</f>
        <v>266.87364495387089</v>
      </c>
      <c r="M84" s="862"/>
      <c r="N84" s="51"/>
    </row>
    <row r="85" spans="1:14" ht="15.75" thickBot="1">
      <c r="B85" s="91" t="s">
        <v>974</v>
      </c>
      <c r="C85" s="92"/>
      <c r="D85" s="92"/>
      <c r="E85" s="92"/>
      <c r="F85" s="92"/>
      <c r="G85" s="92"/>
      <c r="H85" s="92"/>
      <c r="I85" s="93"/>
      <c r="J85" s="94"/>
      <c r="K85" s="304">
        <v>0.05</v>
      </c>
      <c r="L85" s="863">
        <f>N78*K85</f>
        <v>266.87364495387089</v>
      </c>
      <c r="M85" s="864"/>
      <c r="N85" s="51"/>
    </row>
    <row r="86" spans="1:14" ht="15.75" thickBot="1">
      <c r="B86" s="827" t="s">
        <v>953</v>
      </c>
      <c r="C86" s="828"/>
      <c r="D86" s="828"/>
      <c r="E86" s="828"/>
      <c r="F86" s="828"/>
      <c r="G86" s="828"/>
      <c r="H86" s="828"/>
      <c r="I86" s="828"/>
      <c r="J86" s="828"/>
      <c r="K86" s="828"/>
      <c r="L86" s="828"/>
      <c r="M86" s="829"/>
      <c r="N86" s="52">
        <f>L83+L84+L85</f>
        <v>1601.2418697232256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6938.7147688006426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1016</v>
      </c>
      <c r="C31" s="81" t="s">
        <v>1195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129</v>
      </c>
      <c r="B36" s="840" t="str">
        <f>VLOOKUP(A36,EQUIPOS!A6:D154,3,FALSE)</f>
        <v xml:space="preserve">Buldozer, Potencia al volante de 140 HP, motor de 2200 RPM, longitud de hoja 4,80m. </v>
      </c>
      <c r="C36" s="841"/>
      <c r="D36" s="841"/>
      <c r="E36" s="841"/>
      <c r="F36" s="841"/>
      <c r="G36" s="841"/>
      <c r="H36" s="842"/>
      <c r="I36" s="266"/>
      <c r="J36" s="267"/>
      <c r="K36" s="268">
        <f>VLOOKUP(A36,EQUIPOS!A6:D163,4,FALSE)</f>
        <v>132237.62491678639</v>
      </c>
      <c r="L36" s="463"/>
      <c r="M36" s="282">
        <v>50</v>
      </c>
      <c r="N36" s="271">
        <f>K36/M36</f>
        <v>2644.7524983357275</v>
      </c>
    </row>
    <row r="37" spans="1:14">
      <c r="A37" s="108" t="s">
        <v>152</v>
      </c>
      <c r="B37" s="840" t="str">
        <f>VLOOKUP(A37,EQUIPOS!A7:D154,3,FALSE)</f>
        <v xml:space="preserve">Carrotanque de agua(1000 Galones) </v>
      </c>
      <c r="C37" s="841"/>
      <c r="D37" s="841"/>
      <c r="E37" s="841"/>
      <c r="F37" s="841"/>
      <c r="G37" s="841"/>
      <c r="H37" s="842"/>
      <c r="I37" s="266"/>
      <c r="J37" s="267"/>
      <c r="K37" s="268">
        <f>VLOOKUP(A37,EQUIPOS!A7:D164,4,FALSE)</f>
        <v>63575.781209993453</v>
      </c>
      <c r="L37" s="463"/>
      <c r="M37" s="282">
        <v>50</v>
      </c>
      <c r="N37" s="271">
        <f>K37/M37</f>
        <v>1271.5156241998691</v>
      </c>
    </row>
    <row r="38" spans="1:14">
      <c r="A38" s="204" t="s">
        <v>269</v>
      </c>
      <c r="B38" s="840" t="str">
        <f>VLOOKUP(A38,EQUIPOS!A8:D154,3,FALSE)</f>
        <v>Motoniveladora  potencia 215 HP, ancho de cuchilla 4,27 m, peso 18 ton.</v>
      </c>
      <c r="C38" s="841"/>
      <c r="D38" s="841"/>
      <c r="E38" s="841"/>
      <c r="F38" s="841"/>
      <c r="G38" s="841"/>
      <c r="H38" s="842"/>
      <c r="I38" s="266"/>
      <c r="J38" s="267"/>
      <c r="K38" s="268">
        <f>VLOOKUP(A38,EQUIPOS!A8:D165,4,FALSE)</f>
        <v>152581.87490398428</v>
      </c>
      <c r="L38" s="463"/>
      <c r="M38" s="282">
        <v>50</v>
      </c>
      <c r="N38" s="271">
        <f>K38/M38</f>
        <v>3051.6374980796854</v>
      </c>
    </row>
    <row r="39" spans="1:14">
      <c r="A39" s="204" t="s">
        <v>365</v>
      </c>
      <c r="B39" s="840" t="str">
        <f>VLOOKUP(A39,EQUIPOS!A9:D154,3,FALSE)</f>
        <v xml:space="preserve">Vibrocompatador, potencia 153 HP, peso 10 Ton. </v>
      </c>
      <c r="C39" s="841"/>
      <c r="D39" s="841"/>
      <c r="E39" s="841"/>
      <c r="F39" s="841"/>
      <c r="G39" s="841"/>
      <c r="H39" s="842"/>
      <c r="I39" s="843"/>
      <c r="J39" s="824"/>
      <c r="K39" s="268">
        <f>VLOOKUP(A39,EQUIPOS!A9:D166,4,FALSE)</f>
        <v>101721.24993598952</v>
      </c>
      <c r="L39" s="955">
        <v>50</v>
      </c>
      <c r="M39" s="956"/>
      <c r="N39" s="271">
        <f>K39/L39</f>
        <v>2034.4249987197902</v>
      </c>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9002.3306193350727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400</v>
      </c>
      <c r="N70" s="394">
        <f>K70/M70</f>
        <v>266.71560903601994</v>
      </c>
      <c r="O70" s="106"/>
    </row>
    <row r="71" spans="1:15">
      <c r="A71" t="s">
        <v>6</v>
      </c>
      <c r="B71" s="49" t="str">
        <f>VLOOKUP(A71,'MANO DE OBRA'!A8:D69,3,FALSE)</f>
        <v xml:space="preserve">Obrero </v>
      </c>
      <c r="C71" s="47"/>
      <c r="D71" s="47"/>
      <c r="E71" s="47"/>
      <c r="F71" s="47"/>
      <c r="G71" s="47"/>
      <c r="H71" s="47"/>
      <c r="I71" s="291">
        <f>K71/J71*100</f>
        <v>29260.000000000004</v>
      </c>
      <c r="J71" s="292">
        <v>185</v>
      </c>
      <c r="K71" s="293">
        <f>VLOOKUP(A71,'MANO DE OBRA'!A8:D100,4,FALSE)</f>
        <v>54131</v>
      </c>
      <c r="L71" s="50"/>
      <c r="M71" s="298">
        <v>400</v>
      </c>
      <c r="N71" s="394">
        <f>K71/M71</f>
        <v>135.32749999999999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402.04310903601993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9404.3737283710925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1880.8747456742185</v>
      </c>
      <c r="M83" s="862"/>
      <c r="N83" s="51"/>
    </row>
    <row r="84" spans="1:14">
      <c r="B84" s="89" t="s">
        <v>973</v>
      </c>
      <c r="C84" s="90"/>
      <c r="D84" s="90"/>
      <c r="E84" s="90"/>
      <c r="F84" s="90"/>
      <c r="G84" s="90"/>
      <c r="H84" s="90"/>
      <c r="I84" s="87"/>
      <c r="J84" s="88"/>
      <c r="K84" s="303">
        <v>0.05</v>
      </c>
      <c r="L84" s="861">
        <f>N78*K84</f>
        <v>470.21868641855463</v>
      </c>
      <c r="M84" s="862"/>
      <c r="N84" s="51"/>
    </row>
    <row r="85" spans="1:14" ht="15.75" thickBot="1">
      <c r="B85" s="91" t="s">
        <v>974</v>
      </c>
      <c r="C85" s="92"/>
      <c r="D85" s="92"/>
      <c r="E85" s="92"/>
      <c r="F85" s="92"/>
      <c r="G85" s="92"/>
      <c r="H85" s="92"/>
      <c r="I85" s="93"/>
      <c r="J85" s="94"/>
      <c r="K85" s="304">
        <v>0.05</v>
      </c>
      <c r="L85" s="863">
        <f>N78*K85</f>
        <v>470.21868641855463</v>
      </c>
      <c r="M85" s="864"/>
      <c r="N85" s="51"/>
    </row>
    <row r="86" spans="1:14" ht="15.75" thickBot="1">
      <c r="B86" s="827" t="s">
        <v>953</v>
      </c>
      <c r="C86" s="828"/>
      <c r="D86" s="828"/>
      <c r="E86" s="828"/>
      <c r="F86" s="828"/>
      <c r="G86" s="828"/>
      <c r="H86" s="828"/>
      <c r="I86" s="828"/>
      <c r="J86" s="828"/>
      <c r="K86" s="828"/>
      <c r="L86" s="828"/>
      <c r="M86" s="829"/>
      <c r="N86" s="52">
        <f>L83+L84+L85</f>
        <v>2821.3121185113278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12225.685846882421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1017</v>
      </c>
      <c r="C31" s="81" t="s">
        <v>1196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129</v>
      </c>
      <c r="B36" s="840" t="str">
        <f>VLOOKUP(A36,EQUIPOS!A6:D154,3,FALSE)</f>
        <v xml:space="preserve">Buldozer, Potencia al volante de 140 HP, motor de 2200 RPM, longitud de hoja 4,80m. </v>
      </c>
      <c r="C36" s="841"/>
      <c r="D36" s="841"/>
      <c r="E36" s="841"/>
      <c r="F36" s="841"/>
      <c r="G36" s="841"/>
      <c r="H36" s="842"/>
      <c r="I36" s="266"/>
      <c r="J36" s="267"/>
      <c r="K36" s="268">
        <f>VLOOKUP(A36,EQUIPOS!A6:D163,4,FALSE)</f>
        <v>132237.62491678639</v>
      </c>
      <c r="L36" s="269"/>
      <c r="M36" s="270">
        <v>40</v>
      </c>
      <c r="N36" s="271">
        <f>K36/M36</f>
        <v>3305.9406229196597</v>
      </c>
    </row>
    <row r="37" spans="1:14">
      <c r="A37" s="113" t="s">
        <v>365</v>
      </c>
      <c r="B37" s="840" t="str">
        <f>VLOOKUP(A37,EQUIPOS!A7:D154,3,FALSE)</f>
        <v xml:space="preserve">Vibrocompatador, potencia 153 HP, peso 10 Ton. </v>
      </c>
      <c r="C37" s="841"/>
      <c r="D37" s="841"/>
      <c r="E37" s="841"/>
      <c r="F37" s="841"/>
      <c r="G37" s="841"/>
      <c r="H37" s="842"/>
      <c r="I37" s="266"/>
      <c r="J37" s="267"/>
      <c r="K37" s="268">
        <f>VLOOKUP(A37,EQUIPOS!A7:D164,4,FALSE)</f>
        <v>101721.24993598952</v>
      </c>
      <c r="L37" s="269"/>
      <c r="M37" s="270">
        <v>40</v>
      </c>
      <c r="N37" s="271">
        <f>K37/M37</f>
        <v>2543.0312483997377</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5848.9718713193979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320</v>
      </c>
      <c r="N70" s="394">
        <f>K70/M70</f>
        <v>333.39451129502493</v>
      </c>
      <c r="O70" s="106"/>
    </row>
    <row r="71" spans="1:15">
      <c r="A71" t="s">
        <v>6</v>
      </c>
      <c r="B71" s="49" t="str">
        <f>VLOOKUP(A71,'MANO DE OBRA'!A8:D69,3,FALSE)</f>
        <v xml:space="preserve">Obrero </v>
      </c>
      <c r="C71" s="47"/>
      <c r="D71" s="47"/>
      <c r="E71" s="47"/>
      <c r="F71" s="47"/>
      <c r="G71" s="47"/>
      <c r="H71" s="47"/>
      <c r="I71" s="291">
        <f>K71/J71*100</f>
        <v>29260.000000000004</v>
      </c>
      <c r="J71" s="292">
        <v>185</v>
      </c>
      <c r="K71" s="293">
        <f>VLOOKUP(A71,'MANO DE OBRA'!A8:D100,4,FALSE)</f>
        <v>54131</v>
      </c>
      <c r="L71" s="50"/>
      <c r="M71" s="298">
        <v>320</v>
      </c>
      <c r="N71" s="394">
        <f>K71/M71</f>
        <v>169.15937500000001</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502.55388629502494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6351.5257576144231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1270.3051515228847</v>
      </c>
      <c r="M83" s="862"/>
      <c r="N83" s="51"/>
    </row>
    <row r="84" spans="1:14">
      <c r="B84" s="89" t="s">
        <v>973</v>
      </c>
      <c r="C84" s="90"/>
      <c r="D84" s="90"/>
      <c r="E84" s="90"/>
      <c r="F84" s="90"/>
      <c r="G84" s="90"/>
      <c r="H84" s="90"/>
      <c r="I84" s="87"/>
      <c r="J84" s="88"/>
      <c r="K84" s="303">
        <v>0.05</v>
      </c>
      <c r="L84" s="861">
        <f>N78*K84</f>
        <v>317.57628788072117</v>
      </c>
      <c r="M84" s="862"/>
      <c r="N84" s="51"/>
    </row>
    <row r="85" spans="1:14" ht="15.75" thickBot="1">
      <c r="B85" s="91" t="s">
        <v>974</v>
      </c>
      <c r="C85" s="92"/>
      <c r="D85" s="92"/>
      <c r="E85" s="92"/>
      <c r="F85" s="92"/>
      <c r="G85" s="92"/>
      <c r="H85" s="92"/>
      <c r="I85" s="93"/>
      <c r="J85" s="94"/>
      <c r="K85" s="304">
        <v>0.05</v>
      </c>
      <c r="L85" s="863">
        <f>N78*K85</f>
        <v>317.57628788072117</v>
      </c>
      <c r="M85" s="864"/>
      <c r="N85" s="51"/>
    </row>
    <row r="86" spans="1:14" ht="15.75" thickBot="1">
      <c r="B86" s="827" t="s">
        <v>953</v>
      </c>
      <c r="C86" s="828"/>
      <c r="D86" s="828"/>
      <c r="E86" s="828"/>
      <c r="F86" s="828"/>
      <c r="G86" s="828"/>
      <c r="H86" s="828"/>
      <c r="I86" s="828"/>
      <c r="J86" s="828"/>
      <c r="K86" s="828"/>
      <c r="L86" s="828"/>
      <c r="M86" s="829"/>
      <c r="N86" s="52">
        <f>L83+L84+L85</f>
        <v>1905.4577272843269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8256.9834848987502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1018</v>
      </c>
      <c r="C31" s="81" t="s">
        <v>1197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129</v>
      </c>
      <c r="B36" s="840" t="str">
        <f>VLOOKUP(A36,EQUIPOS!A6:D154,3,FALSE)</f>
        <v xml:space="preserve">Buldozer, Potencia al volante de 140 HP, motor de 2200 RPM, longitud de hoja 4,80m. </v>
      </c>
      <c r="C36" s="841"/>
      <c r="D36" s="841"/>
      <c r="E36" s="841"/>
      <c r="F36" s="841"/>
      <c r="G36" s="841"/>
      <c r="H36" s="842"/>
      <c r="I36" s="266"/>
      <c r="J36" s="267"/>
      <c r="K36" s="268">
        <f>VLOOKUP(A36,EQUIPOS!A6:D163,4,FALSE)</f>
        <v>132237.62491678639</v>
      </c>
      <c r="L36" s="269"/>
      <c r="M36" s="270">
        <v>40</v>
      </c>
      <c r="N36" s="271">
        <f>K36/M36</f>
        <v>3305.9406229196597</v>
      </c>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3305.9406229196597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320</v>
      </c>
      <c r="N70" s="394">
        <f>K70/M70</f>
        <v>333.39451129502493</v>
      </c>
      <c r="O70" s="106"/>
    </row>
    <row r="71" spans="1:15">
      <c r="A71" t="s">
        <v>6</v>
      </c>
      <c r="B71" s="49" t="str">
        <f>VLOOKUP(A71,'MANO DE OBRA'!A8:D69,3,FALSE)</f>
        <v xml:space="preserve">Obrero </v>
      </c>
      <c r="C71" s="47"/>
      <c r="D71" s="47"/>
      <c r="E71" s="47"/>
      <c r="F71" s="47"/>
      <c r="G71" s="47"/>
      <c r="H71" s="47"/>
      <c r="I71" s="291">
        <f>K71/J71*100</f>
        <v>29260.000000000004</v>
      </c>
      <c r="J71" s="292">
        <v>185</v>
      </c>
      <c r="K71" s="293">
        <f>VLOOKUP(A71,'MANO DE OBRA'!A8:D100,4,FALSE)</f>
        <v>54131</v>
      </c>
      <c r="L71" s="50"/>
      <c r="M71" s="298">
        <v>320</v>
      </c>
      <c r="N71" s="394">
        <f>K71/M71</f>
        <v>169.15937500000001</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502.55388629502494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3808.4945092146845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761.69890184293695</v>
      </c>
      <c r="M83" s="862"/>
      <c r="N83" s="51"/>
    </row>
    <row r="84" spans="1:14">
      <c r="B84" s="89" t="s">
        <v>973</v>
      </c>
      <c r="C84" s="90"/>
      <c r="D84" s="90"/>
      <c r="E84" s="90"/>
      <c r="F84" s="90"/>
      <c r="G84" s="90"/>
      <c r="H84" s="90"/>
      <c r="I84" s="87"/>
      <c r="J84" s="88"/>
      <c r="K84" s="303">
        <v>0.05</v>
      </c>
      <c r="L84" s="861">
        <f>N78*K84</f>
        <v>190.42472546073424</v>
      </c>
      <c r="M84" s="862"/>
      <c r="N84" s="51"/>
    </row>
    <row r="85" spans="1:14" ht="15.75" thickBot="1">
      <c r="B85" s="91" t="s">
        <v>974</v>
      </c>
      <c r="C85" s="92"/>
      <c r="D85" s="92"/>
      <c r="E85" s="92"/>
      <c r="F85" s="92"/>
      <c r="G85" s="92"/>
      <c r="H85" s="92"/>
      <c r="I85" s="93"/>
      <c r="J85" s="94"/>
      <c r="K85" s="304">
        <v>0.05</v>
      </c>
      <c r="L85" s="863">
        <f>N78*K85</f>
        <v>190.42472546073424</v>
      </c>
      <c r="M85" s="864"/>
      <c r="N85" s="51"/>
    </row>
    <row r="86" spans="1:14" ht="15.75" thickBot="1">
      <c r="B86" s="827" t="s">
        <v>953</v>
      </c>
      <c r="C86" s="828"/>
      <c r="D86" s="828"/>
      <c r="E86" s="828"/>
      <c r="F86" s="828"/>
      <c r="G86" s="828"/>
      <c r="H86" s="828"/>
      <c r="I86" s="828"/>
      <c r="J86" s="828"/>
      <c r="K86" s="828"/>
      <c r="L86" s="828"/>
      <c r="M86" s="829"/>
      <c r="N86" s="52">
        <f>L83+L84+L85</f>
        <v>1142.5483527644053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4951.04286197909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1441</v>
      </c>
      <c r="C31" s="81" t="s">
        <v>2230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0.01</v>
      </c>
      <c r="M42" s="852"/>
      <c r="N42" s="105">
        <f>N76*L42</f>
        <v>2.1494824361440799</v>
      </c>
    </row>
    <row r="43" spans="1:14" ht="15.75" thickBot="1">
      <c r="B43" s="827" t="s">
        <v>953</v>
      </c>
      <c r="C43" s="828"/>
      <c r="D43" s="828"/>
      <c r="E43" s="828"/>
      <c r="F43" s="828"/>
      <c r="G43" s="828"/>
      <c r="H43" s="828"/>
      <c r="I43" s="828"/>
      <c r="J43" s="828"/>
      <c r="K43" s="828"/>
      <c r="L43" s="828"/>
      <c r="M43" s="829"/>
      <c r="N43" s="393">
        <f>SUM(N36:N42)</f>
        <v>2.1494824361440799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883</v>
      </c>
      <c r="B48" s="43" t="str">
        <f>VLOOKUP(A48,MATERIALES!A14:D378,3,FALSE)</f>
        <v>Geotextil Nt-2500 O Similar (Proveedores, Pavco, Geomatrix, Tensar, Omnes U Otros)</v>
      </c>
      <c r="C48" s="280"/>
      <c r="D48" s="280"/>
      <c r="E48" s="280"/>
      <c r="F48" s="280"/>
      <c r="G48" s="280"/>
      <c r="H48" s="280"/>
      <c r="I48" s="267"/>
      <c r="J48" s="223" t="s">
        <v>233</v>
      </c>
      <c r="K48" s="281">
        <v>1.3</v>
      </c>
      <c r="L48" s="266"/>
      <c r="M48" s="282">
        <f>VLOOKUP(A48,MATERIALES!A6:D374,4,FALSE)</f>
        <v>5686.3234069381615</v>
      </c>
      <c r="N48" s="271">
        <f>K48*M48</f>
        <v>7392.2204290196105</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7392.2204290196105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47"/>
      <c r="D59" s="47"/>
      <c r="E59" s="47"/>
      <c r="F59" s="47"/>
      <c r="G59" s="47"/>
      <c r="H59" s="287"/>
      <c r="I59" s="278"/>
      <c r="J59" s="278"/>
      <c r="K59" s="278"/>
      <c r="L59" s="831"/>
      <c r="M59" s="832"/>
      <c r="N59" s="290"/>
    </row>
    <row r="60" spans="1:14" ht="24.75" customHeight="1">
      <c r="B60" s="46"/>
      <c r="C60" s="316"/>
      <c r="D60" s="316"/>
      <c r="E60" s="316"/>
      <c r="F60" s="316"/>
      <c r="G60" s="316"/>
      <c r="H60" s="310"/>
      <c r="I60" s="398"/>
      <c r="J60" s="285"/>
      <c r="K60" s="278"/>
      <c r="L60" s="831"/>
      <c r="M60" s="832"/>
      <c r="N60" s="286"/>
    </row>
    <row r="61" spans="1:14">
      <c r="B61" s="46"/>
      <c r="C61" s="47"/>
      <c r="D61" s="47"/>
      <c r="E61" s="47"/>
      <c r="F61" s="47"/>
      <c r="G61" s="316"/>
      <c r="H61" s="310"/>
      <c r="I61" s="398"/>
      <c r="J61" s="285"/>
      <c r="K61" s="278"/>
      <c r="L61" s="831"/>
      <c r="M61" s="832"/>
      <c r="N61" s="290"/>
    </row>
    <row r="62" spans="1:14">
      <c r="B62" s="46"/>
      <c r="C62" s="47"/>
      <c r="D62" s="47"/>
      <c r="E62" s="47"/>
      <c r="F62" s="47"/>
      <c r="G62" s="47"/>
      <c r="H62" s="287"/>
      <c r="I62" s="278"/>
      <c r="J62" s="278"/>
      <c r="K62" s="278"/>
      <c r="L62" s="831"/>
      <c r="M62" s="832"/>
      <c r="N62" s="290"/>
    </row>
    <row r="63" spans="1:14">
      <c r="B63" s="46"/>
      <c r="C63" s="47"/>
      <c r="D63" s="47"/>
      <c r="E63" s="47"/>
      <c r="F63" s="47"/>
      <c r="G63" s="47"/>
      <c r="H63" s="287"/>
      <c r="I63" s="278"/>
      <c r="J63" s="278"/>
      <c r="K63" s="278"/>
      <c r="L63" s="831"/>
      <c r="M63" s="832"/>
      <c r="N63" s="290"/>
    </row>
    <row r="64" spans="1:14" ht="15.75" thickBot="1">
      <c r="B64" s="464"/>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1000</v>
      </c>
      <c r="N70" s="394">
        <f>K70/M70</f>
        <v>108.262</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1000</v>
      </c>
      <c r="N71" s="394">
        <f>K71/M71</f>
        <v>106.68624361440799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214.948243614408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7609.3181550701629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1521.8636310140328</v>
      </c>
      <c r="M83" s="862"/>
      <c r="N83" s="51"/>
    </row>
    <row r="84" spans="1:14">
      <c r="B84" s="89" t="s">
        <v>973</v>
      </c>
      <c r="C84" s="90"/>
      <c r="D84" s="90"/>
      <c r="E84" s="90"/>
      <c r="F84" s="90"/>
      <c r="G84" s="90"/>
      <c r="H84" s="90"/>
      <c r="I84" s="87"/>
      <c r="J84" s="88"/>
      <c r="K84" s="303">
        <v>0.05</v>
      </c>
      <c r="L84" s="861">
        <f>N78*K84</f>
        <v>380.46590775350819</v>
      </c>
      <c r="M84" s="862"/>
      <c r="N84" s="51"/>
    </row>
    <row r="85" spans="1:14" ht="15.75" thickBot="1">
      <c r="B85" s="91" t="s">
        <v>974</v>
      </c>
      <c r="C85" s="92"/>
      <c r="D85" s="92"/>
      <c r="E85" s="92"/>
      <c r="F85" s="92"/>
      <c r="G85" s="92"/>
      <c r="H85" s="92"/>
      <c r="I85" s="93"/>
      <c r="J85" s="94"/>
      <c r="K85" s="304">
        <v>0.05</v>
      </c>
      <c r="L85" s="863">
        <f>N78*K85</f>
        <v>380.46590775350819</v>
      </c>
      <c r="M85" s="864"/>
      <c r="N85" s="51"/>
    </row>
    <row r="86" spans="1:14" ht="15.75" thickBot="1">
      <c r="B86" s="827" t="s">
        <v>953</v>
      </c>
      <c r="C86" s="828"/>
      <c r="D86" s="828"/>
      <c r="E86" s="828"/>
      <c r="F86" s="828"/>
      <c r="G86" s="828"/>
      <c r="H86" s="828"/>
      <c r="I86" s="828"/>
      <c r="J86" s="828"/>
      <c r="K86" s="828"/>
      <c r="L86" s="828"/>
      <c r="M86" s="829"/>
      <c r="N86" s="52">
        <f>L83+L84+L85</f>
        <v>2282.7954465210491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9892.1136015912125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1442</v>
      </c>
      <c r="C31" s="81" t="s">
        <v>2020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0.01</v>
      </c>
      <c r="M42" s="852"/>
      <c r="N42" s="105">
        <f>N76*L42</f>
        <v>2.1494824361440799</v>
      </c>
    </row>
    <row r="43" spans="1:14" ht="15.75" thickBot="1">
      <c r="B43" s="827" t="s">
        <v>953</v>
      </c>
      <c r="C43" s="828"/>
      <c r="D43" s="828"/>
      <c r="E43" s="828"/>
      <c r="F43" s="828"/>
      <c r="G43" s="828"/>
      <c r="H43" s="828"/>
      <c r="I43" s="828"/>
      <c r="J43" s="828"/>
      <c r="K43" s="828"/>
      <c r="L43" s="828"/>
      <c r="M43" s="829"/>
      <c r="N43" s="393">
        <f>SUM(N36:N42)</f>
        <v>2.1494824361440799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470</v>
      </c>
      <c r="B48" s="43" t="str">
        <f>VLOOKUP(A48,MATERIALES!A4:D373,3,FALSE)</f>
        <v>Geomalla Tipo Asphalt</v>
      </c>
      <c r="C48" s="280"/>
      <c r="D48" s="280"/>
      <c r="E48" s="280"/>
      <c r="F48" s="280"/>
      <c r="G48" s="280"/>
      <c r="H48" s="280"/>
      <c r="I48" s="267"/>
      <c r="J48" s="223" t="str">
        <f>VLOOKUP(A48,MATERIALES!A4:D373,2,FALSE)</f>
        <v>m2</v>
      </c>
      <c r="K48" s="281">
        <v>1.2</v>
      </c>
      <c r="L48" s="266"/>
      <c r="M48" s="282">
        <f>VLOOKUP(A48,MATERIALES!A4:D395,4,FALSE)</f>
        <v>9842.333149119595</v>
      </c>
      <c r="N48" s="271">
        <f>K48*M48</f>
        <v>11810.799778943514</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11810.799778943514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47"/>
      <c r="D59" s="47"/>
      <c r="E59" s="47"/>
      <c r="F59" s="47"/>
      <c r="G59" s="47"/>
      <c r="H59" s="287"/>
      <c r="I59" s="278"/>
      <c r="J59" s="278"/>
      <c r="K59" s="278"/>
      <c r="L59" s="831"/>
      <c r="M59" s="832"/>
      <c r="N59" s="290"/>
    </row>
    <row r="60" spans="1:14" ht="24.75" customHeight="1">
      <c r="B60" s="46"/>
      <c r="C60" s="316"/>
      <c r="D60" s="316"/>
      <c r="E60" s="316"/>
      <c r="F60" s="316"/>
      <c r="G60" s="316"/>
      <c r="H60" s="310"/>
      <c r="I60" s="398"/>
      <c r="J60" s="285"/>
      <c r="K60" s="278"/>
      <c r="L60" s="831"/>
      <c r="M60" s="832"/>
      <c r="N60" s="286"/>
    </row>
    <row r="61" spans="1:14">
      <c r="B61" s="46"/>
      <c r="C61" s="47"/>
      <c r="D61" s="47"/>
      <c r="E61" s="47"/>
      <c r="F61" s="47"/>
      <c r="G61" s="316"/>
      <c r="H61" s="310"/>
      <c r="I61" s="398"/>
      <c r="J61" s="285"/>
      <c r="K61" s="278"/>
      <c r="L61" s="831"/>
      <c r="M61" s="832"/>
      <c r="N61" s="290"/>
    </row>
    <row r="62" spans="1:14">
      <c r="B62" s="46"/>
      <c r="C62" s="47"/>
      <c r="D62" s="47"/>
      <c r="E62" s="47"/>
      <c r="F62" s="47"/>
      <c r="G62" s="47"/>
      <c r="H62" s="287"/>
      <c r="I62" s="278"/>
      <c r="J62" s="278"/>
      <c r="K62" s="278"/>
      <c r="L62" s="831"/>
      <c r="M62" s="832"/>
      <c r="N62" s="290"/>
    </row>
    <row r="63" spans="1:14">
      <c r="B63" s="46"/>
      <c r="C63" s="47"/>
      <c r="D63" s="47"/>
      <c r="E63" s="47"/>
      <c r="F63" s="47"/>
      <c r="G63" s="47"/>
      <c r="H63" s="287"/>
      <c r="I63" s="278"/>
      <c r="J63" s="278"/>
      <c r="K63" s="278"/>
      <c r="L63" s="831"/>
      <c r="M63" s="832"/>
      <c r="N63" s="290"/>
    </row>
    <row r="64" spans="1:14" ht="15.75" thickBot="1">
      <c r="B64" s="464"/>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1000</v>
      </c>
      <c r="N70" s="394">
        <f>K70/M70</f>
        <v>108.262</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1000</v>
      </c>
      <c r="N71" s="394">
        <f>K71/M71</f>
        <v>106.68624361440799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214.948243614408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12027.897504994065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2405.5795009988133</v>
      </c>
      <c r="M83" s="862"/>
      <c r="N83" s="51"/>
    </row>
    <row r="84" spans="1:14">
      <c r="B84" s="89" t="s">
        <v>973</v>
      </c>
      <c r="C84" s="90"/>
      <c r="D84" s="90"/>
      <c r="E84" s="90"/>
      <c r="F84" s="90"/>
      <c r="G84" s="90"/>
      <c r="H84" s="90"/>
      <c r="I84" s="87"/>
      <c r="J84" s="88"/>
      <c r="K84" s="303">
        <v>0.05</v>
      </c>
      <c r="L84" s="861">
        <f>N78*K84</f>
        <v>601.39487524970332</v>
      </c>
      <c r="M84" s="862"/>
      <c r="N84" s="51"/>
    </row>
    <row r="85" spans="1:14" ht="15.75" thickBot="1">
      <c r="B85" s="91" t="s">
        <v>974</v>
      </c>
      <c r="C85" s="92"/>
      <c r="D85" s="92"/>
      <c r="E85" s="92"/>
      <c r="F85" s="92"/>
      <c r="G85" s="92"/>
      <c r="H85" s="92"/>
      <c r="I85" s="93"/>
      <c r="J85" s="94"/>
      <c r="K85" s="304">
        <v>0.05</v>
      </c>
      <c r="L85" s="863">
        <f>N78*K85</f>
        <v>601.39487524970332</v>
      </c>
      <c r="M85" s="864"/>
      <c r="N85" s="51"/>
    </row>
    <row r="86" spans="1:14" ht="15.75" thickBot="1">
      <c r="B86" s="827" t="s">
        <v>953</v>
      </c>
      <c r="C86" s="828"/>
      <c r="D86" s="828"/>
      <c r="E86" s="828"/>
      <c r="F86" s="828"/>
      <c r="G86" s="828"/>
      <c r="H86" s="828"/>
      <c r="I86" s="828"/>
      <c r="J86" s="828"/>
      <c r="K86" s="828"/>
      <c r="L86" s="828"/>
      <c r="M86" s="829"/>
      <c r="N86" s="52">
        <f>L83+L84+L85</f>
        <v>3608.3692514982204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15636.266756492285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1443</v>
      </c>
      <c r="C31" s="81" t="s">
        <v>1440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129</v>
      </c>
      <c r="B36" s="840" t="str">
        <f>VLOOKUP(A36,EQUIPOS!A6:D186,3,FALSE)</f>
        <v xml:space="preserve">Buldozer, Potencia al volante de 140 HP, motor de 2200 RPM, longitud de hoja 4,80m. </v>
      </c>
      <c r="C36" s="841"/>
      <c r="D36" s="841"/>
      <c r="E36" s="841"/>
      <c r="F36" s="841"/>
      <c r="G36" s="841"/>
      <c r="H36" s="842"/>
      <c r="I36" s="266"/>
      <c r="J36" s="267"/>
      <c r="K36" s="268">
        <f>VLOOKUP(A36,EQUIPOS!A6:D186,4,FALSE)</f>
        <v>132237.62491678639</v>
      </c>
      <c r="L36" s="269"/>
      <c r="M36" s="270">
        <v>45</v>
      </c>
      <c r="N36" s="271">
        <f>K36/M36</f>
        <v>2938.6138870396976</v>
      </c>
    </row>
    <row r="37" spans="1:14">
      <c r="A37" s="113" t="s">
        <v>152</v>
      </c>
      <c r="B37" s="840" t="str">
        <f>VLOOKUP(A37,EQUIPOS!A7:D187,3,FALSE)</f>
        <v xml:space="preserve">Carrotanque de agua(1000 Galones) </v>
      </c>
      <c r="C37" s="841"/>
      <c r="D37" s="841"/>
      <c r="E37" s="841"/>
      <c r="F37" s="841"/>
      <c r="G37" s="841"/>
      <c r="H37" s="842"/>
      <c r="I37" s="266"/>
      <c r="J37" s="267"/>
      <c r="K37" s="268">
        <f>VLOOKUP(A37,EQUIPOS!A7:D187,4,FALSE)</f>
        <v>63575.781209993453</v>
      </c>
      <c r="L37" s="269"/>
      <c r="M37" s="270">
        <v>45</v>
      </c>
      <c r="N37" s="271">
        <f>K37/M37</f>
        <v>1412.7951379998544</v>
      </c>
    </row>
    <row r="38" spans="1:14">
      <c r="A38" t="s">
        <v>269</v>
      </c>
      <c r="B38" s="840" t="str">
        <f>VLOOKUP(A38,EQUIPOS!A8:D188,3,FALSE)</f>
        <v>Motoniveladora  potencia 215 HP, ancho de cuchilla 4,27 m, peso 18 ton.</v>
      </c>
      <c r="C38" s="841"/>
      <c r="D38" s="841"/>
      <c r="E38" s="841"/>
      <c r="F38" s="841"/>
      <c r="G38" s="841"/>
      <c r="H38" s="842"/>
      <c r="I38" s="266"/>
      <c r="J38" s="267"/>
      <c r="K38" s="268">
        <f>VLOOKUP(A38,EQUIPOS!A8:D188,4,FALSE)</f>
        <v>152581.87490398428</v>
      </c>
      <c r="L38" s="269"/>
      <c r="M38" s="270">
        <v>45</v>
      </c>
      <c r="N38" s="271">
        <f>K38/M38</f>
        <v>3390.7083311996507</v>
      </c>
    </row>
    <row r="39" spans="1:14">
      <c r="A39" t="s">
        <v>365</v>
      </c>
      <c r="B39" s="840" t="str">
        <f>VLOOKUP(A39,EQUIPOS!A9:D189,3,FALSE)</f>
        <v xml:space="preserve">Vibrocompatador, potencia 153 HP, peso 10 Ton. </v>
      </c>
      <c r="C39" s="841"/>
      <c r="D39" s="841"/>
      <c r="E39" s="841"/>
      <c r="F39" s="841"/>
      <c r="G39" s="841"/>
      <c r="H39" s="842"/>
      <c r="I39" s="843"/>
      <c r="J39" s="824"/>
      <c r="K39" s="268">
        <f>VLOOKUP(A39,EQUIPOS!A9:D189,4,FALSE)</f>
        <v>101721.24993598952</v>
      </c>
      <c r="L39" s="844">
        <v>45</v>
      </c>
      <c r="M39" s="845"/>
      <c r="N39" s="271">
        <f>K39/L39</f>
        <v>2260.472220799767</v>
      </c>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0.02</v>
      </c>
      <c r="M42" s="852"/>
      <c r="N42" s="105">
        <f>N76*L42</f>
        <v>11.941569089689333</v>
      </c>
    </row>
    <row r="43" spans="1:14" ht="15.75" thickBot="1">
      <c r="B43" s="827" t="s">
        <v>953</v>
      </c>
      <c r="C43" s="828"/>
      <c r="D43" s="828"/>
      <c r="E43" s="828"/>
      <c r="F43" s="828"/>
      <c r="G43" s="828"/>
      <c r="H43" s="828"/>
      <c r="I43" s="828"/>
      <c r="J43" s="828"/>
      <c r="K43" s="828"/>
      <c r="L43" s="828"/>
      <c r="M43" s="829"/>
      <c r="N43" s="393">
        <f>SUM(N36:N42)</f>
        <v>10014.53114612866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550</v>
      </c>
      <c r="B48" s="43" t="str">
        <f>VLOOKUP(A48,MATERIALES!A4:D373,3,FALSE)</f>
        <v>Material seleccionado para Relleno</v>
      </c>
      <c r="C48" s="280"/>
      <c r="D48" s="280"/>
      <c r="E48" s="280"/>
      <c r="F48" s="280"/>
      <c r="G48" s="280"/>
      <c r="H48" s="280"/>
      <c r="I48" s="267"/>
      <c r="J48" s="223" t="str">
        <f>VLOOKUP(A48,MATERIALES!A4:D373,2,FALSE)</f>
        <v>m3</v>
      </c>
      <c r="K48" s="281">
        <v>1.25</v>
      </c>
      <c r="L48" s="266"/>
      <c r="M48" s="399">
        <f>VLOOKUP(A48,MATERIALES!A4:D395,4,FALSE)</f>
        <v>26031.940679017607</v>
      </c>
      <c r="N48" s="271">
        <f>K48*M48</f>
        <v>32539.925848772007</v>
      </c>
    </row>
    <row r="49" spans="1:14">
      <c r="B49" s="43"/>
      <c r="C49" s="280"/>
      <c r="D49" s="280"/>
      <c r="E49" s="280"/>
      <c r="F49" s="280"/>
      <c r="G49" s="280"/>
      <c r="H49" s="280"/>
      <c r="I49" s="267"/>
      <c r="J49" s="223"/>
      <c r="K49" s="281" t="s">
        <v>980</v>
      </c>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32539.925848772007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1291</v>
      </c>
      <c r="B59" s="46" t="str">
        <f>VLOOKUP(A59,TRANSPORTE!A5:D104,3,FALSE)</f>
        <v>Transporte de material seleccionado para relleno</v>
      </c>
      <c r="C59" s="47"/>
      <c r="D59" s="47"/>
      <c r="E59" s="47"/>
      <c r="F59" s="47"/>
      <c r="G59" s="47"/>
      <c r="H59" s="287" t="s">
        <v>1999</v>
      </c>
      <c r="I59" s="278">
        <v>1.25</v>
      </c>
      <c r="J59" s="278">
        <v>1</v>
      </c>
      <c r="K59" s="278">
        <f>I59*J59</f>
        <v>1.25</v>
      </c>
      <c r="L59" s="831">
        <f>VLOOKUP(A59,TRANSPORTE!A5:D123,4,FALSE)</f>
        <v>812.88531247861022</v>
      </c>
      <c r="M59" s="832"/>
      <c r="N59" s="290">
        <f>K59*L59</f>
        <v>1016.1066405982627</v>
      </c>
    </row>
    <row r="60" spans="1:14" ht="24.75" customHeight="1">
      <c r="B60" s="46"/>
      <c r="C60" s="316"/>
      <c r="D60" s="316"/>
      <c r="E60" s="316"/>
      <c r="F60" s="316"/>
      <c r="G60" s="316"/>
      <c r="H60" s="310"/>
      <c r="I60" s="398"/>
      <c r="J60" s="285"/>
      <c r="K60" s="278"/>
      <c r="L60" s="831"/>
      <c r="M60" s="832"/>
      <c r="N60" s="286"/>
    </row>
    <row r="61" spans="1:14">
      <c r="B61" s="46"/>
      <c r="C61" s="47"/>
      <c r="D61" s="47"/>
      <c r="E61" s="47"/>
      <c r="F61" s="47"/>
      <c r="G61" s="316"/>
      <c r="H61" s="310"/>
      <c r="I61" s="398"/>
      <c r="J61" s="285"/>
      <c r="K61" s="278"/>
      <c r="L61" s="831"/>
      <c r="M61" s="832"/>
      <c r="N61" s="290"/>
    </row>
    <row r="62" spans="1:14">
      <c r="B62" s="46"/>
      <c r="C62" s="47"/>
      <c r="D62" s="47"/>
      <c r="E62" s="47"/>
      <c r="F62" s="47"/>
      <c r="G62" s="47"/>
      <c r="H62" s="287"/>
      <c r="I62" s="278"/>
      <c r="J62" s="278"/>
      <c r="K62" s="278"/>
      <c r="L62" s="831"/>
      <c r="M62" s="832"/>
      <c r="N62" s="290"/>
    </row>
    <row r="63" spans="1:14">
      <c r="B63" s="46"/>
      <c r="C63" s="47"/>
      <c r="D63" s="47"/>
      <c r="E63" s="47"/>
      <c r="F63" s="47"/>
      <c r="G63" s="47"/>
      <c r="H63" s="287"/>
      <c r="I63" s="278"/>
      <c r="J63" s="278"/>
      <c r="K63" s="278"/>
      <c r="L63" s="831"/>
      <c r="M63" s="832"/>
      <c r="N63" s="290"/>
    </row>
    <row r="64" spans="1:14" ht="15.75" thickBot="1">
      <c r="B64" s="464"/>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SUM(N59:N64)</f>
        <v>1016.1066405982627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360</v>
      </c>
      <c r="N70" s="394">
        <f>K70/M70</f>
        <v>300.72777777777776</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360</v>
      </c>
      <c r="N71" s="394">
        <f>K71/M71</f>
        <v>296.35067670668883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44167.642089983397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8833.5284179966802</v>
      </c>
      <c r="M83" s="862"/>
      <c r="N83" s="51"/>
    </row>
    <row r="84" spans="1:14">
      <c r="B84" s="89" t="s">
        <v>973</v>
      </c>
      <c r="C84" s="90"/>
      <c r="D84" s="90"/>
      <c r="E84" s="90"/>
      <c r="F84" s="90"/>
      <c r="G84" s="90"/>
      <c r="H84" s="90"/>
      <c r="I84" s="87"/>
      <c r="J84" s="88"/>
      <c r="K84" s="303">
        <v>0.05</v>
      </c>
      <c r="L84" s="861">
        <f>N78*K84</f>
        <v>2208.3821044991701</v>
      </c>
      <c r="M84" s="862"/>
      <c r="N84" s="51"/>
    </row>
    <row r="85" spans="1:14" ht="15.75" thickBot="1">
      <c r="B85" s="91" t="s">
        <v>974</v>
      </c>
      <c r="C85" s="92"/>
      <c r="D85" s="92"/>
      <c r="E85" s="92"/>
      <c r="F85" s="92"/>
      <c r="G85" s="92"/>
      <c r="H85" s="92"/>
      <c r="I85" s="93"/>
      <c r="J85" s="94"/>
      <c r="K85" s="304">
        <v>0.05</v>
      </c>
      <c r="L85" s="863">
        <f>N78*K85</f>
        <v>2208.3821044991701</v>
      </c>
      <c r="M85" s="864"/>
      <c r="N85" s="51"/>
    </row>
    <row r="86" spans="1:14" ht="15.75" thickBot="1">
      <c r="B86" s="827" t="s">
        <v>953</v>
      </c>
      <c r="C86" s="828"/>
      <c r="D86" s="828"/>
      <c r="E86" s="828"/>
      <c r="F86" s="828"/>
      <c r="G86" s="828"/>
      <c r="H86" s="828"/>
      <c r="I86" s="828"/>
      <c r="J86" s="828"/>
      <c r="K86" s="828"/>
      <c r="L86" s="828"/>
      <c r="M86" s="829"/>
      <c r="N86" s="52">
        <f>L83+L84+L85</f>
        <v>13250.292626995022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ROUND((N78+N86),0)</f>
        <v>57418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1444</v>
      </c>
      <c r="C31" s="81" t="s">
        <v>1446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129</v>
      </c>
      <c r="B36" s="840" t="str">
        <f>VLOOKUP(A36,EQUIPOS!A6:D186,3,FALSE)</f>
        <v xml:space="preserve">Buldozer, Potencia al volante de 140 HP, motor de 2200 RPM, longitud de hoja 4,80m. </v>
      </c>
      <c r="C36" s="841"/>
      <c r="D36" s="841"/>
      <c r="E36" s="841"/>
      <c r="F36" s="841"/>
      <c r="G36" s="841"/>
      <c r="H36" s="842"/>
      <c r="I36" s="266"/>
      <c r="J36" s="267"/>
      <c r="K36" s="268">
        <f>VLOOKUP(A36,EQUIPOS!A6:D186,4,FALSE)</f>
        <v>132237.62491678639</v>
      </c>
      <c r="L36" s="269"/>
      <c r="M36" s="270">
        <v>45</v>
      </c>
      <c r="N36" s="271">
        <f>K36/M36</f>
        <v>2938.6138870396976</v>
      </c>
    </row>
    <row r="37" spans="1:14">
      <c r="A37" s="113" t="s">
        <v>152</v>
      </c>
      <c r="B37" s="840" t="str">
        <f>VLOOKUP(A37,EQUIPOS!A7:D187,3,FALSE)</f>
        <v xml:space="preserve">Carrotanque de agua(1000 Galones) </v>
      </c>
      <c r="C37" s="841"/>
      <c r="D37" s="841"/>
      <c r="E37" s="841"/>
      <c r="F37" s="841"/>
      <c r="G37" s="841"/>
      <c r="H37" s="842"/>
      <c r="I37" s="266"/>
      <c r="J37" s="267"/>
      <c r="K37" s="268">
        <f>VLOOKUP(A37,EQUIPOS!A7:D187,4,FALSE)</f>
        <v>63575.781209993453</v>
      </c>
      <c r="L37" s="269"/>
      <c r="M37" s="270">
        <v>45</v>
      </c>
      <c r="N37" s="271">
        <f>K37/M37</f>
        <v>1412.7951379998544</v>
      </c>
    </row>
    <row r="38" spans="1:14">
      <c r="A38" t="s">
        <v>269</v>
      </c>
      <c r="B38" s="840" t="str">
        <f>VLOOKUP(A38,EQUIPOS!A8:D188,3,FALSE)</f>
        <v>Motoniveladora  potencia 215 HP, ancho de cuchilla 4,27 m, peso 18 ton.</v>
      </c>
      <c r="C38" s="841"/>
      <c r="D38" s="841"/>
      <c r="E38" s="841"/>
      <c r="F38" s="841"/>
      <c r="G38" s="841"/>
      <c r="H38" s="842"/>
      <c r="I38" s="266"/>
      <c r="J38" s="267"/>
      <c r="K38" s="268">
        <f>VLOOKUP(A38,EQUIPOS!A8:D188,4,FALSE)</f>
        <v>152581.87490398428</v>
      </c>
      <c r="L38" s="269"/>
      <c r="M38" s="270">
        <v>45</v>
      </c>
      <c r="N38" s="271">
        <f>K38/M38</f>
        <v>3390.7083311996507</v>
      </c>
    </row>
    <row r="39" spans="1:14">
      <c r="A39" t="s">
        <v>365</v>
      </c>
      <c r="B39" s="840" t="str">
        <f>VLOOKUP(A39,EQUIPOS!A9:D189,3,FALSE)</f>
        <v xml:space="preserve">Vibrocompatador, potencia 153 HP, peso 10 Ton. </v>
      </c>
      <c r="C39" s="841"/>
      <c r="D39" s="841"/>
      <c r="E39" s="841"/>
      <c r="F39" s="841"/>
      <c r="G39" s="841"/>
      <c r="H39" s="842"/>
      <c r="I39" s="843"/>
      <c r="J39" s="824"/>
      <c r="K39" s="268">
        <f>VLOOKUP(A39,EQUIPOS!A9:D189,4,FALSE)</f>
        <v>101721.24993598952</v>
      </c>
      <c r="L39" s="844">
        <v>45</v>
      </c>
      <c r="M39" s="845"/>
      <c r="N39" s="271">
        <f>K39/L39</f>
        <v>2260.472220799767</v>
      </c>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0.02</v>
      </c>
      <c r="M42" s="852"/>
      <c r="N42" s="105">
        <f>N76*L42</f>
        <v>11.941569089689333</v>
      </c>
    </row>
    <row r="43" spans="1:14" ht="15.75" thickBot="1">
      <c r="B43" s="827" t="s">
        <v>953</v>
      </c>
      <c r="C43" s="828"/>
      <c r="D43" s="828"/>
      <c r="E43" s="828"/>
      <c r="F43" s="828"/>
      <c r="G43" s="828"/>
      <c r="H43" s="828"/>
      <c r="I43" s="828"/>
      <c r="J43" s="828"/>
      <c r="K43" s="828"/>
      <c r="L43" s="828"/>
      <c r="M43" s="829"/>
      <c r="N43" s="393">
        <f>SUM(N36:N42)</f>
        <v>10014.53114612866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537</v>
      </c>
      <c r="B48" s="43" t="str">
        <f>VLOOKUP(A48,MATERIALES!A4:D373,3,FALSE)</f>
        <v xml:space="preserve">Material de Sub Base CBR=40% </v>
      </c>
      <c r="C48" s="280"/>
      <c r="D48" s="280"/>
      <c r="E48" s="280"/>
      <c r="F48" s="280"/>
      <c r="G48" s="280"/>
      <c r="H48" s="280"/>
      <c r="I48" s="267"/>
      <c r="J48" s="223" t="str">
        <f>VLOOKUP(A48,MATERIALES!A4:D373,2,FALSE)</f>
        <v>m3</v>
      </c>
      <c r="K48" s="281">
        <v>1.25</v>
      </c>
      <c r="L48" s="266"/>
      <c r="M48" s="399">
        <f>VLOOKUP(A48,MATERIALES!A4:D395,4,FALSE)</f>
        <v>41651.105086428171</v>
      </c>
      <c r="N48" s="271">
        <f>K48*M48</f>
        <v>52063.881358035214</v>
      </c>
    </row>
    <row r="49" spans="1:14">
      <c r="B49" s="43"/>
      <c r="C49" s="280"/>
      <c r="D49" s="280"/>
      <c r="E49" s="280"/>
      <c r="F49" s="280"/>
      <c r="G49" s="280"/>
      <c r="H49" s="280"/>
      <c r="I49" s="267"/>
      <c r="J49" s="223"/>
      <c r="K49" s="281" t="s">
        <v>980</v>
      </c>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52063.881358035214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1385</v>
      </c>
      <c r="B59" s="46" t="str">
        <f>VLOOKUP(A59,TRANSPORTE!A5:D104,3,FALSE)</f>
        <v xml:space="preserve">Transporte de material de Sub Base CBR=40% </v>
      </c>
      <c r="C59" s="47"/>
      <c r="D59" s="47"/>
      <c r="E59" s="47"/>
      <c r="F59" s="47"/>
      <c r="G59" s="47"/>
      <c r="H59" s="287" t="s">
        <v>1999</v>
      </c>
      <c r="I59" s="278">
        <v>1.25</v>
      </c>
      <c r="J59" s="278">
        <v>1</v>
      </c>
      <c r="K59" s="278">
        <f>I59*J59</f>
        <v>1.25</v>
      </c>
      <c r="L59" s="831">
        <f>VLOOKUP(A59,TRANSPORTE!A5:D123,4,FALSE)</f>
        <v>812.88531247861022</v>
      </c>
      <c r="M59" s="832"/>
      <c r="N59" s="290">
        <f>K59*L59</f>
        <v>1016.1066405982627</v>
      </c>
    </row>
    <row r="60" spans="1:14" ht="24.75" customHeight="1">
      <c r="B60" s="46"/>
      <c r="C60" s="316"/>
      <c r="D60" s="316"/>
      <c r="E60" s="316"/>
      <c r="F60" s="316"/>
      <c r="G60" s="316"/>
      <c r="H60" s="310"/>
      <c r="I60" s="398"/>
      <c r="J60" s="285"/>
      <c r="K60" s="278"/>
      <c r="L60" s="831"/>
      <c r="M60" s="832"/>
      <c r="N60" s="286"/>
    </row>
    <row r="61" spans="1:14">
      <c r="B61" s="46"/>
      <c r="C61" s="47"/>
      <c r="D61" s="47"/>
      <c r="E61" s="47"/>
      <c r="F61" s="47"/>
      <c r="G61" s="316"/>
      <c r="H61" s="310"/>
      <c r="I61" s="398"/>
      <c r="J61" s="285"/>
      <c r="K61" s="278"/>
      <c r="L61" s="831"/>
      <c r="M61" s="832"/>
      <c r="N61" s="290"/>
    </row>
    <row r="62" spans="1:14">
      <c r="B62" s="46"/>
      <c r="C62" s="47"/>
      <c r="D62" s="47"/>
      <c r="E62" s="47"/>
      <c r="F62" s="47"/>
      <c r="G62" s="47"/>
      <c r="H62" s="287"/>
      <c r="I62" s="278"/>
      <c r="J62" s="278"/>
      <c r="K62" s="278"/>
      <c r="L62" s="831"/>
      <c r="M62" s="832"/>
      <c r="N62" s="290"/>
    </row>
    <row r="63" spans="1:14">
      <c r="B63" s="46"/>
      <c r="C63" s="47"/>
      <c r="D63" s="47"/>
      <c r="E63" s="47"/>
      <c r="F63" s="47"/>
      <c r="G63" s="47"/>
      <c r="H63" s="287"/>
      <c r="I63" s="278"/>
      <c r="J63" s="278"/>
      <c r="K63" s="278"/>
      <c r="L63" s="831"/>
      <c r="M63" s="832"/>
      <c r="N63" s="290"/>
    </row>
    <row r="64" spans="1:14" ht="15.75" thickBot="1">
      <c r="B64" s="464"/>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SUM(N59:N64)</f>
        <v>1016.1066405982627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360</v>
      </c>
      <c r="N70" s="394">
        <f>K70/M70</f>
        <v>300.72777777777776</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360</v>
      </c>
      <c r="N71" s="394">
        <f>K71/M71</f>
        <v>296.35067670668883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63691.597599246605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12738.319519849321</v>
      </c>
      <c r="M83" s="862"/>
      <c r="N83" s="51"/>
    </row>
    <row r="84" spans="1:14">
      <c r="B84" s="89" t="s">
        <v>973</v>
      </c>
      <c r="C84" s="90"/>
      <c r="D84" s="90"/>
      <c r="E84" s="90"/>
      <c r="F84" s="90"/>
      <c r="G84" s="90"/>
      <c r="H84" s="90"/>
      <c r="I84" s="87"/>
      <c r="J84" s="88"/>
      <c r="K84" s="303">
        <v>0.05</v>
      </c>
      <c r="L84" s="861">
        <f>N78*K84</f>
        <v>3184.5798799623303</v>
      </c>
      <c r="M84" s="862"/>
      <c r="N84" s="51"/>
    </row>
    <row r="85" spans="1:14" ht="15.75" thickBot="1">
      <c r="B85" s="91" t="s">
        <v>974</v>
      </c>
      <c r="C85" s="92"/>
      <c r="D85" s="92"/>
      <c r="E85" s="92"/>
      <c r="F85" s="92"/>
      <c r="G85" s="92"/>
      <c r="H85" s="92"/>
      <c r="I85" s="93"/>
      <c r="J85" s="94"/>
      <c r="K85" s="304">
        <v>0.05</v>
      </c>
      <c r="L85" s="863">
        <f>N78*K85</f>
        <v>3184.5798799623303</v>
      </c>
      <c r="M85" s="864"/>
      <c r="N85" s="51"/>
    </row>
    <row r="86" spans="1:14" ht="15.75" thickBot="1">
      <c r="B86" s="827" t="s">
        <v>953</v>
      </c>
      <c r="C86" s="828"/>
      <c r="D86" s="828"/>
      <c r="E86" s="828"/>
      <c r="F86" s="828"/>
      <c r="G86" s="828"/>
      <c r="H86" s="828"/>
      <c r="I86" s="828"/>
      <c r="J86" s="828"/>
      <c r="K86" s="828"/>
      <c r="L86" s="828"/>
      <c r="M86" s="829"/>
      <c r="N86" s="52">
        <f>L83+L84+L85</f>
        <v>19107.479279773983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82799.076879020591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1445</v>
      </c>
      <c r="C31" s="81" t="s">
        <v>1447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129</v>
      </c>
      <c r="B36" s="840" t="str">
        <f>VLOOKUP(A36,EQUIPOS!A6:D186,3,FALSE)</f>
        <v xml:space="preserve">Buldozer, Potencia al volante de 140 HP, motor de 2200 RPM, longitud de hoja 4,80m. </v>
      </c>
      <c r="C36" s="841"/>
      <c r="D36" s="841"/>
      <c r="E36" s="841"/>
      <c r="F36" s="841"/>
      <c r="G36" s="841"/>
      <c r="H36" s="842"/>
      <c r="I36" s="266"/>
      <c r="J36" s="267"/>
      <c r="K36" s="268">
        <f>VLOOKUP(A36,EQUIPOS!A6:D186,4,FALSE)</f>
        <v>132237.62491678639</v>
      </c>
      <c r="L36" s="269"/>
      <c r="M36" s="270">
        <v>45</v>
      </c>
      <c r="N36" s="271">
        <f>K36/M36</f>
        <v>2938.6138870396976</v>
      </c>
    </row>
    <row r="37" spans="1:14">
      <c r="A37" s="113" t="s">
        <v>152</v>
      </c>
      <c r="B37" s="840" t="str">
        <f>VLOOKUP(A37,EQUIPOS!A7:D187,3,FALSE)</f>
        <v xml:space="preserve">Carrotanque de agua(1000 Galones) </v>
      </c>
      <c r="C37" s="841"/>
      <c r="D37" s="841"/>
      <c r="E37" s="841"/>
      <c r="F37" s="841"/>
      <c r="G37" s="841"/>
      <c r="H37" s="842"/>
      <c r="I37" s="266"/>
      <c r="J37" s="267"/>
      <c r="K37" s="268">
        <f>VLOOKUP(A37,EQUIPOS!A7:D187,4,FALSE)</f>
        <v>63575.781209993453</v>
      </c>
      <c r="L37" s="269"/>
      <c r="M37" s="270">
        <v>45</v>
      </c>
      <c r="N37" s="271">
        <f>K37/M37</f>
        <v>1412.7951379998544</v>
      </c>
    </row>
    <row r="38" spans="1:14">
      <c r="A38" t="s">
        <v>269</v>
      </c>
      <c r="B38" s="840" t="str">
        <f>VLOOKUP(A38,EQUIPOS!A8:D188,3,FALSE)</f>
        <v>Motoniveladora  potencia 215 HP, ancho de cuchilla 4,27 m, peso 18 ton.</v>
      </c>
      <c r="C38" s="841"/>
      <c r="D38" s="841"/>
      <c r="E38" s="841"/>
      <c r="F38" s="841"/>
      <c r="G38" s="841"/>
      <c r="H38" s="842"/>
      <c r="I38" s="266"/>
      <c r="J38" s="267"/>
      <c r="K38" s="268">
        <f>VLOOKUP(A38,EQUIPOS!A8:D188,4,FALSE)</f>
        <v>152581.87490398428</v>
      </c>
      <c r="L38" s="269"/>
      <c r="M38" s="270">
        <v>45</v>
      </c>
      <c r="N38" s="271">
        <f>K38/M38</f>
        <v>3390.7083311996507</v>
      </c>
    </row>
    <row r="39" spans="1:14">
      <c r="A39" t="s">
        <v>365</v>
      </c>
      <c r="B39" s="840" t="str">
        <f>VLOOKUP(A39,EQUIPOS!A9:D189,3,FALSE)</f>
        <v xml:space="preserve">Vibrocompatador, potencia 153 HP, peso 10 Ton. </v>
      </c>
      <c r="C39" s="841"/>
      <c r="D39" s="841"/>
      <c r="E39" s="841"/>
      <c r="F39" s="841"/>
      <c r="G39" s="841"/>
      <c r="H39" s="842"/>
      <c r="I39" s="843"/>
      <c r="J39" s="824"/>
      <c r="K39" s="268">
        <f>VLOOKUP(A39,EQUIPOS!A9:D189,4,FALSE)</f>
        <v>101721.24993598952</v>
      </c>
      <c r="L39" s="844">
        <v>45</v>
      </c>
      <c r="M39" s="845"/>
      <c r="N39" s="271">
        <f>K39/L39</f>
        <v>2260.472220799767</v>
      </c>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0.02</v>
      </c>
      <c r="M42" s="852"/>
      <c r="N42" s="105">
        <f>N76*L42</f>
        <v>11.941569089689333</v>
      </c>
    </row>
    <row r="43" spans="1:14" ht="15.75" thickBot="1">
      <c r="B43" s="827" t="s">
        <v>953</v>
      </c>
      <c r="C43" s="828"/>
      <c r="D43" s="828"/>
      <c r="E43" s="828"/>
      <c r="F43" s="828"/>
      <c r="G43" s="828"/>
      <c r="H43" s="828"/>
      <c r="I43" s="828"/>
      <c r="J43" s="828"/>
      <c r="K43" s="828"/>
      <c r="L43" s="828"/>
      <c r="M43" s="829"/>
      <c r="N43" s="393">
        <f>SUM(N36:N42)</f>
        <v>10014.53114612866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521</v>
      </c>
      <c r="B48" s="43" t="str">
        <f>VLOOKUP(A48,MATERIALES!A4:D373,3,FALSE)</f>
        <v xml:space="preserve">Material de Base </v>
      </c>
      <c r="C48" s="280"/>
      <c r="D48" s="280"/>
      <c r="E48" s="280"/>
      <c r="F48" s="280"/>
      <c r="G48" s="280"/>
      <c r="H48" s="280"/>
      <c r="I48" s="267"/>
      <c r="J48" s="223" t="str">
        <f>VLOOKUP(A48,MATERIALES!A4:D373,2,FALSE)</f>
        <v>m3</v>
      </c>
      <c r="K48" s="281">
        <v>1.25</v>
      </c>
      <c r="L48" s="266"/>
      <c r="M48" s="399">
        <f>VLOOKUP(A48,MATERIALES!A4:D395,4,FALSE)</f>
        <v>41651.105086428171</v>
      </c>
      <c r="N48" s="271">
        <f>K48*M48</f>
        <v>52063.881358035214</v>
      </c>
    </row>
    <row r="49" spans="1:14">
      <c r="B49" s="43"/>
      <c r="C49" s="280"/>
      <c r="D49" s="280"/>
      <c r="E49" s="280"/>
      <c r="F49" s="280"/>
      <c r="G49" s="280"/>
      <c r="H49" s="280"/>
      <c r="I49" s="267"/>
      <c r="J49" s="223"/>
      <c r="K49" s="281" t="s">
        <v>980</v>
      </c>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52063.881358035214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1385</v>
      </c>
      <c r="B59" s="46" t="str">
        <f>VLOOKUP(A59,TRANSPORTE!A5:D104,3,FALSE)</f>
        <v xml:space="preserve">Transporte de material de Sub Base CBR=40% </v>
      </c>
      <c r="C59" s="47"/>
      <c r="D59" s="47"/>
      <c r="E59" s="47"/>
      <c r="F59" s="47"/>
      <c r="G59" s="47"/>
      <c r="H59" s="287" t="s">
        <v>1999</v>
      </c>
      <c r="I59" s="278">
        <v>1.25</v>
      </c>
      <c r="J59" s="278">
        <v>1</v>
      </c>
      <c r="K59" s="278">
        <f>I59*J59</f>
        <v>1.25</v>
      </c>
      <c r="L59" s="831">
        <f>VLOOKUP(A59,TRANSPORTE!A5:D123,4,FALSE)</f>
        <v>812.88531247861022</v>
      </c>
      <c r="M59" s="832"/>
      <c r="N59" s="290">
        <f>K59*L59</f>
        <v>1016.1066405982627</v>
      </c>
    </row>
    <row r="60" spans="1:14" ht="24.75" customHeight="1">
      <c r="B60" s="46"/>
      <c r="C60" s="316"/>
      <c r="D60" s="316"/>
      <c r="E60" s="316"/>
      <c r="F60" s="316"/>
      <c r="G60" s="316"/>
      <c r="H60" s="310"/>
      <c r="I60" s="398"/>
      <c r="J60" s="285"/>
      <c r="K60" s="278"/>
      <c r="L60" s="831"/>
      <c r="M60" s="832"/>
      <c r="N60" s="286"/>
    </row>
    <row r="61" spans="1:14">
      <c r="B61" s="46"/>
      <c r="C61" s="47"/>
      <c r="D61" s="47"/>
      <c r="E61" s="47"/>
      <c r="F61" s="47"/>
      <c r="G61" s="316"/>
      <c r="H61" s="310"/>
      <c r="I61" s="398"/>
      <c r="J61" s="285"/>
      <c r="K61" s="278"/>
      <c r="L61" s="831"/>
      <c r="M61" s="832"/>
      <c r="N61" s="290"/>
    </row>
    <row r="62" spans="1:14">
      <c r="B62" s="46"/>
      <c r="C62" s="47"/>
      <c r="D62" s="47"/>
      <c r="E62" s="47"/>
      <c r="F62" s="47"/>
      <c r="G62" s="47"/>
      <c r="H62" s="287"/>
      <c r="I62" s="278"/>
      <c r="J62" s="278"/>
      <c r="K62" s="278"/>
      <c r="L62" s="831"/>
      <c r="M62" s="832"/>
      <c r="N62" s="290"/>
    </row>
    <row r="63" spans="1:14">
      <c r="B63" s="46"/>
      <c r="C63" s="47"/>
      <c r="D63" s="47"/>
      <c r="E63" s="47"/>
      <c r="F63" s="47"/>
      <c r="G63" s="47"/>
      <c r="H63" s="287"/>
      <c r="I63" s="278"/>
      <c r="J63" s="278"/>
      <c r="K63" s="278"/>
      <c r="L63" s="831"/>
      <c r="M63" s="832"/>
      <c r="N63" s="290"/>
    </row>
    <row r="64" spans="1:14" ht="15.75" thickBot="1">
      <c r="B64" s="464"/>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SUM(N59:N64)</f>
        <v>1016.1066405982627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360</v>
      </c>
      <c r="N70" s="394">
        <f>K70/M70</f>
        <v>300.72777777777776</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360</v>
      </c>
      <c r="N71" s="394">
        <f>K71/M71</f>
        <v>296.35067670668883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63691.597599246605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12738.319519849321</v>
      </c>
      <c r="M83" s="862"/>
      <c r="N83" s="51"/>
    </row>
    <row r="84" spans="1:14">
      <c r="B84" s="89" t="s">
        <v>973</v>
      </c>
      <c r="C84" s="90"/>
      <c r="D84" s="90"/>
      <c r="E84" s="90"/>
      <c r="F84" s="90"/>
      <c r="G84" s="90"/>
      <c r="H84" s="90"/>
      <c r="I84" s="87"/>
      <c r="J84" s="88"/>
      <c r="K84" s="303">
        <v>0.05</v>
      </c>
      <c r="L84" s="861">
        <f>N78*K84</f>
        <v>3184.5798799623303</v>
      </c>
      <c r="M84" s="862"/>
      <c r="N84" s="51"/>
    </row>
    <row r="85" spans="1:14" ht="15.75" thickBot="1">
      <c r="B85" s="91" t="s">
        <v>974</v>
      </c>
      <c r="C85" s="92"/>
      <c r="D85" s="92"/>
      <c r="E85" s="92"/>
      <c r="F85" s="92"/>
      <c r="G85" s="92"/>
      <c r="H85" s="92"/>
      <c r="I85" s="93"/>
      <c r="J85" s="94"/>
      <c r="K85" s="304">
        <v>0.05</v>
      </c>
      <c r="L85" s="863">
        <f>N78*K85</f>
        <v>3184.5798799623303</v>
      </c>
      <c r="M85" s="864"/>
      <c r="N85" s="51"/>
    </row>
    <row r="86" spans="1:14" ht="15.75" thickBot="1">
      <c r="B86" s="827" t="s">
        <v>953</v>
      </c>
      <c r="C86" s="828"/>
      <c r="D86" s="828"/>
      <c r="E86" s="828"/>
      <c r="F86" s="828"/>
      <c r="G86" s="828"/>
      <c r="H86" s="828"/>
      <c r="I86" s="828"/>
      <c r="J86" s="828"/>
      <c r="K86" s="828"/>
      <c r="L86" s="828"/>
      <c r="M86" s="829"/>
      <c r="N86" s="52">
        <f>L83+L84+L85</f>
        <v>19107.479279773983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82799.076879020591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1019</v>
      </c>
      <c r="C31" s="81" t="s">
        <v>1956</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129</v>
      </c>
      <c r="B36" s="840" t="str">
        <f>VLOOKUP(A36,EQUIPOS!A6:D154,3,FALSE)</f>
        <v xml:space="preserve">Buldozer, Potencia al volante de 140 HP, motor de 2200 RPM, longitud de hoja 4,80m. </v>
      </c>
      <c r="C36" s="841"/>
      <c r="D36" s="841"/>
      <c r="E36" s="841"/>
      <c r="F36" s="841"/>
      <c r="G36" s="841"/>
      <c r="H36" s="842"/>
      <c r="I36" s="266"/>
      <c r="J36" s="267"/>
      <c r="K36" s="268">
        <f>VLOOKUP(A36,EQUIPOS!A6:D163,4,FALSE)</f>
        <v>132237.62491678639</v>
      </c>
      <c r="L36" s="269"/>
      <c r="M36" s="270">
        <v>400</v>
      </c>
      <c r="N36" s="271">
        <f>K36/M36</f>
        <v>330.59406229196594</v>
      </c>
    </row>
    <row r="37" spans="1:14">
      <c r="A37" s="113" t="s">
        <v>152</v>
      </c>
      <c r="B37" s="840" t="str">
        <f>VLOOKUP(A37,EQUIPOS!A7:D154,3,FALSE)</f>
        <v xml:space="preserve">Carrotanque de agua(1000 Galones) </v>
      </c>
      <c r="C37" s="841"/>
      <c r="D37" s="841"/>
      <c r="E37" s="841"/>
      <c r="F37" s="841"/>
      <c r="G37" s="841"/>
      <c r="H37" s="842"/>
      <c r="I37" s="266"/>
      <c r="J37" s="267"/>
      <c r="K37" s="268">
        <f>VLOOKUP(A37,EQUIPOS!A7:D164,4,FALSE)</f>
        <v>63575.781209993453</v>
      </c>
      <c r="L37" s="269"/>
      <c r="M37" s="270">
        <v>200</v>
      </c>
      <c r="N37" s="271">
        <f>K37/M37</f>
        <v>317.87890604996727</v>
      </c>
    </row>
    <row r="38" spans="1:14">
      <c r="A38" t="s">
        <v>269</v>
      </c>
      <c r="B38" s="840" t="str">
        <f>VLOOKUP(A38,EQUIPOS!A8:D154,3,FALSE)</f>
        <v>Motoniveladora  potencia 215 HP, ancho de cuchilla 4,27 m, peso 18 ton.</v>
      </c>
      <c r="C38" s="841"/>
      <c r="D38" s="841"/>
      <c r="E38" s="841"/>
      <c r="F38" s="841"/>
      <c r="G38" s="841"/>
      <c r="H38" s="842"/>
      <c r="I38" s="266"/>
      <c r="J38" s="267"/>
      <c r="K38" s="268">
        <f>VLOOKUP(A38,EQUIPOS!A8:D165,4,FALSE)</f>
        <v>152581.87490398428</v>
      </c>
      <c r="L38" s="269"/>
      <c r="M38" s="270">
        <v>200</v>
      </c>
      <c r="N38" s="271">
        <f>K38/M38</f>
        <v>762.90937451992136</v>
      </c>
    </row>
    <row r="39" spans="1:14">
      <c r="A39" t="s">
        <v>365</v>
      </c>
      <c r="B39" s="840" t="str">
        <f>VLOOKUP(A39,EQUIPOS!A9:D155,3,FALSE)</f>
        <v xml:space="preserve">Vibrocompatador, potencia 153 HP, peso 10 Ton. </v>
      </c>
      <c r="C39" s="841"/>
      <c r="D39" s="841"/>
      <c r="E39" s="841"/>
      <c r="F39" s="841"/>
      <c r="G39" s="841"/>
      <c r="H39" s="842"/>
      <c r="I39" s="843"/>
      <c r="J39" s="824"/>
      <c r="K39" s="268">
        <f>VLOOKUP(A39,EQUIPOS!A9:D166,4,FALSE)</f>
        <v>101721.24993598952</v>
      </c>
      <c r="L39" s="844">
        <v>200</v>
      </c>
      <c r="M39" s="845"/>
      <c r="N39" s="271">
        <f>K39/L39</f>
        <v>508.60624967994755</v>
      </c>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0.02</v>
      </c>
      <c r="N41" s="343">
        <f>N76*M41</f>
        <v>2.6868530451800998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1922.6754455869821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401"/>
      <c r="N48" s="271"/>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1600</v>
      </c>
      <c r="N70" s="394">
        <f>K70/M70</f>
        <v>66.678902259004985</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1600</v>
      </c>
      <c r="N71" s="394">
        <f>K71/M71</f>
        <v>67.663749999999993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134.34265225900498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2057.0180978459871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411.40361956919742</v>
      </c>
      <c r="M83" s="862"/>
      <c r="N83" s="51"/>
    </row>
    <row r="84" spans="1:14">
      <c r="B84" s="89" t="s">
        <v>973</v>
      </c>
      <c r="C84" s="90"/>
      <c r="D84" s="90"/>
      <c r="E84" s="90"/>
      <c r="F84" s="90"/>
      <c r="G84" s="90"/>
      <c r="H84" s="90"/>
      <c r="I84" s="87"/>
      <c r="J84" s="88"/>
      <c r="K84" s="303">
        <v>0.05</v>
      </c>
      <c r="L84" s="861">
        <f>N78*K84</f>
        <v>102.85090489229935</v>
      </c>
      <c r="M84" s="862"/>
      <c r="N84" s="51"/>
    </row>
    <row r="85" spans="1:14" ht="15.75" thickBot="1">
      <c r="B85" s="91" t="s">
        <v>974</v>
      </c>
      <c r="C85" s="92"/>
      <c r="D85" s="92"/>
      <c r="E85" s="92"/>
      <c r="F85" s="92"/>
      <c r="G85" s="92"/>
      <c r="H85" s="92"/>
      <c r="I85" s="93"/>
      <c r="J85" s="94"/>
      <c r="K85" s="304">
        <v>0.05</v>
      </c>
      <c r="L85" s="863">
        <f>N78*K85</f>
        <v>102.85090489229935</v>
      </c>
      <c r="M85" s="864"/>
      <c r="N85" s="51"/>
    </row>
    <row r="86" spans="1:14" ht="15.75" thickBot="1">
      <c r="B86" s="827" t="s">
        <v>953</v>
      </c>
      <c r="C86" s="828"/>
      <c r="D86" s="828"/>
      <c r="E86" s="828"/>
      <c r="F86" s="828"/>
      <c r="G86" s="828"/>
      <c r="H86" s="828"/>
      <c r="I86" s="828"/>
      <c r="J86" s="828"/>
      <c r="K86" s="828"/>
      <c r="L86" s="828"/>
      <c r="M86" s="829"/>
      <c r="N86" s="52">
        <f>L83+L84+L85</f>
        <v>617.10542935379613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2674.123527199783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1020</v>
      </c>
      <c r="C31" s="81" t="s">
        <v>1198</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2.1494824361440799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2.1494824361440799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876</v>
      </c>
      <c r="B48" s="43" t="str">
        <f>VLOOKUP(A48,MATERIALES!A4:D373,3,FALSE)</f>
        <v>Geotextil T-2400 O Similar (Proveedores Lafayet, Pavco, Geomatrix, Tensar, Omnes U Otros)</v>
      </c>
      <c r="C48" s="280"/>
      <c r="D48" s="280"/>
      <c r="E48" s="280"/>
      <c r="F48" s="280"/>
      <c r="G48" s="280"/>
      <c r="H48" s="280"/>
      <c r="I48" s="267"/>
      <c r="J48" s="223" t="str">
        <f>VLOOKUP(A48,MATERIALES!A4:D373,2,FALSE)</f>
        <v>m2</v>
      </c>
      <c r="K48" s="281">
        <v>1.2</v>
      </c>
      <c r="L48" s="266"/>
      <c r="M48" s="401">
        <f>VLOOKUP(A48,MATERIALES!A4:D395,4,FALSE)</f>
        <v>7393.831285508827</v>
      </c>
      <c r="N48" s="271">
        <f>K48*M48</f>
        <v>8872.5975426105924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8872.5975426105924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1000</v>
      </c>
      <c r="N70" s="394">
        <f>K70/M70</f>
        <v>106.68624361440799</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1000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214.948243614408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9089.6952686611439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1817.9390537322288</v>
      </c>
      <c r="M83" s="862"/>
      <c r="N83" s="51"/>
    </row>
    <row r="84" spans="1:14">
      <c r="B84" s="89" t="s">
        <v>973</v>
      </c>
      <c r="C84" s="90"/>
      <c r="D84" s="90"/>
      <c r="E84" s="90"/>
      <c r="F84" s="90"/>
      <c r="G84" s="90"/>
      <c r="H84" s="90"/>
      <c r="I84" s="87"/>
      <c r="J84" s="88"/>
      <c r="K84" s="303">
        <v>0.05</v>
      </c>
      <c r="L84" s="861">
        <f>N78*K84</f>
        <v>454.4847634330572</v>
      </c>
      <c r="M84" s="862"/>
      <c r="N84" s="51"/>
    </row>
    <row r="85" spans="1:14" ht="15.75" thickBot="1">
      <c r="B85" s="91" t="s">
        <v>974</v>
      </c>
      <c r="C85" s="92"/>
      <c r="D85" s="92"/>
      <c r="E85" s="92"/>
      <c r="F85" s="92"/>
      <c r="G85" s="92"/>
      <c r="H85" s="92"/>
      <c r="I85" s="93"/>
      <c r="J85" s="94"/>
      <c r="K85" s="304">
        <v>0.05</v>
      </c>
      <c r="L85" s="863">
        <f>N78*K85</f>
        <v>454.4847634330572</v>
      </c>
      <c r="M85" s="864"/>
      <c r="N85" s="51"/>
    </row>
    <row r="86" spans="1:14" ht="15.75" thickBot="1">
      <c r="B86" s="827" t="s">
        <v>953</v>
      </c>
      <c r="C86" s="828"/>
      <c r="D86" s="828"/>
      <c r="E86" s="828"/>
      <c r="F86" s="828"/>
      <c r="G86" s="828"/>
      <c r="H86" s="828"/>
      <c r="I86" s="828"/>
      <c r="J86" s="828"/>
      <c r="K86" s="828"/>
      <c r="L86" s="828"/>
      <c r="M86" s="829"/>
      <c r="N86" s="52">
        <f>L83+L84+L85</f>
        <v>2726.9085805983432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11816.603849259487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1021</v>
      </c>
      <c r="C31" s="81" t="s">
        <v>1448</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2.1494824361440799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2.1494824361440799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889</v>
      </c>
      <c r="B48" s="43" t="str">
        <f>VLOOKUP(A48,MATERIALES!A4:D373,3,FALSE)</f>
        <v>Geotextil T-2100 O Similar (Proveedores Pavco, Lafayet, Geomatrix, Tensar, Omnes U Otros)</v>
      </c>
      <c r="C48" s="280"/>
      <c r="D48" s="280"/>
      <c r="E48" s="280"/>
      <c r="F48" s="280"/>
      <c r="G48" s="280"/>
      <c r="H48" s="280"/>
      <c r="I48" s="267"/>
      <c r="J48" s="223" t="str">
        <f>VLOOKUP(A48,MATERIALES!A4:D373,2,FALSE)</f>
        <v>m2</v>
      </c>
      <c r="K48" s="281">
        <v>1.1000000000000001</v>
      </c>
      <c r="L48" s="266"/>
      <c r="M48" s="401">
        <v>5077.6000000000004</v>
      </c>
      <c r="N48" s="271">
        <f>K48*M48</f>
        <v>5585.3600000000006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1000</v>
      </c>
      <c r="N70" s="394">
        <f>K70/M70</f>
        <v>108.262</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1000</v>
      </c>
      <c r="N71" s="394">
        <f>K71/M71</f>
        <v>106.68624361440799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214.948243614408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5802.457726050553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1160.4915452101106</v>
      </c>
      <c r="M83" s="862"/>
      <c r="N83" s="51"/>
    </row>
    <row r="84" spans="1:14">
      <c r="B84" s="89" t="s">
        <v>973</v>
      </c>
      <c r="C84" s="90"/>
      <c r="D84" s="90"/>
      <c r="E84" s="90"/>
      <c r="F84" s="90"/>
      <c r="G84" s="90"/>
      <c r="H84" s="90"/>
      <c r="I84" s="87"/>
      <c r="J84" s="88"/>
      <c r="K84" s="303">
        <v>0.05</v>
      </c>
      <c r="L84" s="861">
        <f>N78*K84</f>
        <v>290.12288630252766</v>
      </c>
      <c r="M84" s="862"/>
      <c r="N84" s="51"/>
    </row>
    <row r="85" spans="1:14" ht="15.75" thickBot="1">
      <c r="B85" s="91" t="s">
        <v>974</v>
      </c>
      <c r="C85" s="92"/>
      <c r="D85" s="92"/>
      <c r="E85" s="92"/>
      <c r="F85" s="92"/>
      <c r="G85" s="92"/>
      <c r="H85" s="92"/>
      <c r="I85" s="93"/>
      <c r="J85" s="94"/>
      <c r="K85" s="304">
        <v>0.05</v>
      </c>
      <c r="L85" s="863">
        <f>N78*K85</f>
        <v>290.12288630252766</v>
      </c>
      <c r="M85" s="864"/>
      <c r="N85" s="51"/>
    </row>
    <row r="86" spans="1:14" ht="15.75" thickBot="1">
      <c r="B86" s="827" t="s">
        <v>953</v>
      </c>
      <c r="C86" s="828"/>
      <c r="D86" s="828"/>
      <c r="E86" s="828"/>
      <c r="F86" s="828"/>
      <c r="G86" s="828"/>
      <c r="H86" s="828"/>
      <c r="I86" s="828"/>
      <c r="J86" s="828"/>
      <c r="K86" s="828"/>
      <c r="L86" s="828"/>
      <c r="M86" s="829"/>
      <c r="N86" s="52">
        <f>L83+L84+L85</f>
        <v>1740.7373178151659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7543.1950438657186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1449</v>
      </c>
      <c r="C31" s="81" t="s">
        <v>1450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2.1494824361440799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2.1494824361440799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466</v>
      </c>
      <c r="B48" s="43" t="str">
        <f>VLOOKUP(A48,MATERIALES!A4:D373,3,FALSE)</f>
        <v>Geomalla Biaxial Para Refuerzo Pbx-11</v>
      </c>
      <c r="C48" s="280"/>
      <c r="D48" s="280"/>
      <c r="E48" s="280"/>
      <c r="F48" s="280"/>
      <c r="G48" s="280"/>
      <c r="H48" s="280"/>
      <c r="I48" s="267"/>
      <c r="J48" s="223" t="str">
        <f>VLOOKUP(A48,MATERIALES!A4:D373,2,FALSE)</f>
        <v>m2</v>
      </c>
      <c r="K48" s="281">
        <v>1.2</v>
      </c>
      <c r="L48" s="266"/>
      <c r="M48" s="401">
        <f>VLOOKUP(A48,MATERIALES!A4:D395,4,FALSE)</f>
        <v>7907.9610788287819</v>
      </c>
      <c r="N48" s="271">
        <f>K48*M48</f>
        <v>9489.5532945945379</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9489.5532945945379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1000</v>
      </c>
      <c r="N70" s="394">
        <f>K70/M70</f>
        <v>106.68624361440799</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1000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214.948243614408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9706.6510206450894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1941.3302041290181</v>
      </c>
      <c r="M83" s="862"/>
      <c r="N83" s="51"/>
    </row>
    <row r="84" spans="1:14">
      <c r="B84" s="89" t="s">
        <v>973</v>
      </c>
      <c r="C84" s="90"/>
      <c r="D84" s="90"/>
      <c r="E84" s="90"/>
      <c r="F84" s="90"/>
      <c r="G84" s="90"/>
      <c r="H84" s="90"/>
      <c r="I84" s="87"/>
      <c r="J84" s="88"/>
      <c r="K84" s="303">
        <v>0.05</v>
      </c>
      <c r="L84" s="861">
        <f>N78*K84</f>
        <v>485.33255103225451</v>
      </c>
      <c r="M84" s="862"/>
      <c r="N84" s="51"/>
    </row>
    <row r="85" spans="1:14" ht="15.75" thickBot="1">
      <c r="B85" s="91" t="s">
        <v>974</v>
      </c>
      <c r="C85" s="92"/>
      <c r="D85" s="92"/>
      <c r="E85" s="92"/>
      <c r="F85" s="92"/>
      <c r="G85" s="92"/>
      <c r="H85" s="92"/>
      <c r="I85" s="93"/>
      <c r="J85" s="94"/>
      <c r="K85" s="304">
        <v>0.05</v>
      </c>
      <c r="L85" s="863">
        <f>N78*K85</f>
        <v>485.33255103225451</v>
      </c>
      <c r="M85" s="864"/>
      <c r="N85" s="51"/>
    </row>
    <row r="86" spans="1:14" ht="15.75" thickBot="1">
      <c r="B86" s="827" t="s">
        <v>953</v>
      </c>
      <c r="C86" s="828"/>
      <c r="D86" s="828"/>
      <c r="E86" s="828"/>
      <c r="F86" s="828"/>
      <c r="G86" s="828"/>
      <c r="H86" s="828"/>
      <c r="I86" s="828"/>
      <c r="J86" s="828"/>
      <c r="K86" s="828"/>
      <c r="L86" s="828"/>
      <c r="M86" s="829"/>
      <c r="N86" s="52">
        <f>L83+L84+L85</f>
        <v>2911.9953061935275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12618.646326838618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1451</v>
      </c>
      <c r="C31" s="81" t="s">
        <v>1452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2.1494824361440799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2.1494824361440799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907</v>
      </c>
      <c r="B48" s="43" t="str">
        <f>VLOOKUP(A48,MATERIALES!A4:D373,3,FALSE)</f>
        <v>Geomalla Forgrid UX100</v>
      </c>
      <c r="C48" s="280"/>
      <c r="D48" s="280"/>
      <c r="E48" s="280"/>
      <c r="F48" s="280"/>
      <c r="G48" s="280"/>
      <c r="H48" s="280"/>
      <c r="I48" s="267"/>
      <c r="J48" s="223" t="str">
        <f>VLOOKUP(A48,MATERIALES!A4:D373,2,FALSE)</f>
        <v>M2</v>
      </c>
      <c r="K48" s="281">
        <v>1.3</v>
      </c>
      <c r="L48" s="266"/>
      <c r="M48" s="401">
        <f>VLOOKUP(A48,MATERIALES!A4:D395,4,FALSE)</f>
        <v>14851.742796193124</v>
      </c>
      <c r="N48" s="271">
        <f>K48*M48</f>
        <v>19307.265635051062</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19307.265635051062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1000</v>
      </c>
      <c r="N70" s="394">
        <f>K70/M70</f>
        <v>106.68624361440799</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1000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59">
        <f>SUM(N70:N75)</f>
        <v>214.948243614408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19524.363361101612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3904.8726722203228</v>
      </c>
      <c r="M83" s="862"/>
      <c r="N83" s="51"/>
    </row>
    <row r="84" spans="1:14">
      <c r="B84" s="89" t="s">
        <v>973</v>
      </c>
      <c r="C84" s="90"/>
      <c r="D84" s="90"/>
      <c r="E84" s="90"/>
      <c r="F84" s="90"/>
      <c r="G84" s="90"/>
      <c r="H84" s="90"/>
      <c r="I84" s="87"/>
      <c r="J84" s="88"/>
      <c r="K84" s="303">
        <v>0.05</v>
      </c>
      <c r="L84" s="861">
        <f>N78*K84</f>
        <v>976.2181680550807</v>
      </c>
      <c r="M84" s="862"/>
      <c r="N84" s="51"/>
    </row>
    <row r="85" spans="1:14" ht="15.75" thickBot="1">
      <c r="B85" s="91" t="s">
        <v>974</v>
      </c>
      <c r="C85" s="92"/>
      <c r="D85" s="92"/>
      <c r="E85" s="92"/>
      <c r="F85" s="92"/>
      <c r="G85" s="92"/>
      <c r="H85" s="92"/>
      <c r="I85" s="93"/>
      <c r="J85" s="94"/>
      <c r="K85" s="304">
        <v>0.05</v>
      </c>
      <c r="L85" s="863">
        <f>N78*K85</f>
        <v>976.2181680550807</v>
      </c>
      <c r="M85" s="864"/>
      <c r="N85" s="51"/>
    </row>
    <row r="86" spans="1:14" ht="15.75" thickBot="1">
      <c r="B86" s="827" t="s">
        <v>953</v>
      </c>
      <c r="C86" s="828"/>
      <c r="D86" s="828"/>
      <c r="E86" s="828"/>
      <c r="F86" s="828"/>
      <c r="G86" s="828"/>
      <c r="H86" s="828"/>
      <c r="I86" s="828"/>
      <c r="J86" s="828"/>
      <c r="K86" s="828"/>
      <c r="L86" s="828"/>
      <c r="M86" s="829"/>
      <c r="N86" s="52">
        <f>L83+L84+L85</f>
        <v>5857.3090083304833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25381.672369432097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1022</v>
      </c>
      <c r="C31" s="81" t="s">
        <v>1453</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303</v>
      </c>
      <c r="B36" s="840" t="str">
        <f>VLOOKUP(A36,EQUIPOS!A6:D154,3,FALSE)</f>
        <v>Retrocargador, pala de 1,1 m3 de capacidad, profundidad de excavación de 4.400 mm y una altura de 5.680 mm</v>
      </c>
      <c r="C36" s="841"/>
      <c r="D36" s="841"/>
      <c r="E36" s="841"/>
      <c r="F36" s="841"/>
      <c r="G36" s="841"/>
      <c r="H36" s="842"/>
      <c r="I36" s="266"/>
      <c r="J36" s="267"/>
      <c r="K36" s="268">
        <f>VLOOKUP(A36,EQUIPOS!A6:D163,4,FALSE)</f>
        <v>81376.999948791621</v>
      </c>
      <c r="L36" s="269"/>
      <c r="M36" s="270">
        <v>250</v>
      </c>
      <c r="N36" s="271">
        <f>K36/M36</f>
        <v>325.50799979516648</v>
      </c>
    </row>
    <row r="37" spans="1:14">
      <c r="A37" s="113" t="s">
        <v>373</v>
      </c>
      <c r="B37" s="840" t="str">
        <f>VLOOKUP(A37,EQUIPOS!A7:D154,3,FALSE)</f>
        <v>Volqueta 6 m3</v>
      </c>
      <c r="C37" s="841"/>
      <c r="D37" s="841"/>
      <c r="E37" s="841"/>
      <c r="F37" s="841"/>
      <c r="G37" s="841"/>
      <c r="H37" s="842"/>
      <c r="I37" s="266"/>
      <c r="J37" s="267"/>
      <c r="K37" s="268">
        <f>VLOOKUP(A37,EQUIPOS!A7:D164,4,FALSE)</f>
        <v>70484.13291448509</v>
      </c>
      <c r="L37" s="269"/>
      <c r="M37" s="270">
        <v>250</v>
      </c>
      <c r="N37" s="271">
        <f>K37/M37</f>
        <v>281.93653165794035</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0.05</v>
      </c>
      <c r="N41" s="343">
        <f>N76*M41</f>
        <v>5.3737060903602005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612.81823754346703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401"/>
      <c r="N48" s="271"/>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2000</v>
      </c>
      <c r="N70" s="394">
        <f>K70/M70</f>
        <v>53.343121807203993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2000</v>
      </c>
      <c r="N71" s="394">
        <f>K71/M71</f>
        <v>54.131</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107.474121807204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720.29235935067106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144.05847187013421</v>
      </c>
      <c r="M83" s="862"/>
      <c r="N83" s="51"/>
    </row>
    <row r="84" spans="1:14">
      <c r="B84" s="89" t="s">
        <v>973</v>
      </c>
      <c r="C84" s="90"/>
      <c r="D84" s="90"/>
      <c r="E84" s="90"/>
      <c r="F84" s="90"/>
      <c r="G84" s="90"/>
      <c r="H84" s="90"/>
      <c r="I84" s="87"/>
      <c r="J84" s="88"/>
      <c r="K84" s="303">
        <v>0.05</v>
      </c>
      <c r="L84" s="861">
        <f>N78*K84</f>
        <v>36.014617967533553</v>
      </c>
      <c r="M84" s="862"/>
      <c r="N84" s="51"/>
    </row>
    <row r="85" spans="1:14" ht="15.75" thickBot="1">
      <c r="B85" s="91" t="s">
        <v>974</v>
      </c>
      <c r="C85" s="92"/>
      <c r="D85" s="92"/>
      <c r="E85" s="92"/>
      <c r="F85" s="92"/>
      <c r="G85" s="92"/>
      <c r="H85" s="92"/>
      <c r="I85" s="93"/>
      <c r="J85" s="94"/>
      <c r="K85" s="304">
        <v>0.05</v>
      </c>
      <c r="L85" s="863">
        <f>N78*K85</f>
        <v>36.014617967533553</v>
      </c>
      <c r="M85" s="864"/>
      <c r="N85" s="51"/>
    </row>
    <row r="86" spans="1:14" ht="15.75" thickBot="1">
      <c r="B86" s="827" t="s">
        <v>953</v>
      </c>
      <c r="C86" s="828"/>
      <c r="D86" s="828"/>
      <c r="E86" s="828"/>
      <c r="F86" s="828"/>
      <c r="G86" s="828"/>
      <c r="H86" s="828"/>
      <c r="I86" s="828"/>
      <c r="J86" s="828"/>
      <c r="K86" s="828"/>
      <c r="L86" s="828"/>
      <c r="M86" s="829"/>
      <c r="N86" s="52">
        <f>L83+L84+L85</f>
        <v>216.08770780520132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936.38006715587244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1456</v>
      </c>
      <c r="C31" s="81" t="s">
        <v>1457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152</v>
      </c>
      <c r="B36" s="840" t="str">
        <f>VLOOKUP(A36,EQUIPOS!A6:D154,3,FALSE)</f>
        <v xml:space="preserve">Carrotanque de agua(1000 Galones) </v>
      </c>
      <c r="C36" s="841"/>
      <c r="D36" s="841"/>
      <c r="E36" s="841"/>
      <c r="F36" s="841"/>
      <c r="G36" s="841"/>
      <c r="H36" s="842"/>
      <c r="I36" s="266"/>
      <c r="J36" s="267"/>
      <c r="K36" s="268">
        <f>VLOOKUP(A36,EQUIPOS!A6:D163,4,FALSE)</f>
        <v>63575.781209993453</v>
      </c>
      <c r="L36" s="269"/>
      <c r="M36" s="270">
        <v>35</v>
      </c>
      <c r="N36" s="271">
        <f>K36/M36</f>
        <v>1816.4508917140986</v>
      </c>
    </row>
    <row r="37" spans="1:14">
      <c r="A37" s="113" t="s">
        <v>269</v>
      </c>
      <c r="B37" s="840" t="str">
        <f>VLOOKUP(A37,EQUIPOS!A7:D154,3,FALSE)</f>
        <v>Motoniveladora  potencia 215 HP, ancho de cuchilla 4,27 m, peso 18 ton.</v>
      </c>
      <c r="C37" s="841"/>
      <c r="D37" s="841"/>
      <c r="E37" s="841"/>
      <c r="F37" s="841"/>
      <c r="G37" s="841"/>
      <c r="H37" s="842"/>
      <c r="I37" s="266"/>
      <c r="J37" s="267"/>
      <c r="K37" s="268">
        <f>VLOOKUP(A37,EQUIPOS!A7:D164,4,FALSE)</f>
        <v>152581.87490398428</v>
      </c>
      <c r="L37" s="269"/>
      <c r="M37" s="270">
        <v>35</v>
      </c>
      <c r="N37" s="271">
        <f>K37/M37</f>
        <v>4359.482140113837</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101721.24993598952</v>
      </c>
      <c r="L38" s="269"/>
      <c r="M38" s="270">
        <v>35</v>
      </c>
      <c r="N38" s="271">
        <f>K38/M38</f>
        <v>2906.3214267425574</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0.02</v>
      </c>
      <c r="N41" s="343">
        <f>N76*M41</f>
        <v>15.353445972457711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9097.6079045429506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774</v>
      </c>
      <c r="B48" s="43" t="str">
        <f>VLOOKUP(A48,MATERIALES!A4:D373,3,FALSE)</f>
        <v>Agua</v>
      </c>
      <c r="C48" s="280"/>
      <c r="D48" s="280"/>
      <c r="E48" s="280"/>
      <c r="F48" s="280"/>
      <c r="G48" s="280"/>
      <c r="H48" s="280"/>
      <c r="I48" s="267"/>
      <c r="J48" s="223" t="str">
        <f>VLOOKUP(A48,MATERIALES!A4:D373,2,FALSE)</f>
        <v>lt</v>
      </c>
      <c r="K48" s="281">
        <v>25</v>
      </c>
      <c r="L48" s="266"/>
      <c r="M48" s="401">
        <f>VLOOKUP(A48,MATERIALES!A4:D395,4,FALSE)</f>
        <v>43.73366034074958</v>
      </c>
      <c r="N48" s="271">
        <f>K48*M48</f>
        <v>1093.3415085187396</v>
      </c>
    </row>
    <row r="49" spans="1:14">
      <c r="A49" t="s">
        <v>804</v>
      </c>
      <c r="B49" s="43" t="str">
        <f>VLOOKUP(A49,MATERIALES!A5:D373,3,FALSE)</f>
        <v>Cemento gris</v>
      </c>
      <c r="C49" s="280"/>
      <c r="D49" s="280"/>
      <c r="E49" s="280"/>
      <c r="F49" s="280"/>
      <c r="G49" s="280"/>
      <c r="H49" s="280"/>
      <c r="I49" s="267"/>
      <c r="J49" s="223" t="str">
        <f>VLOOKUP(A49,MATERIALES!A5:D373,2,FALSE)</f>
        <v>kg</v>
      </c>
      <c r="K49" s="281">
        <v>80</v>
      </c>
      <c r="L49" s="266"/>
      <c r="M49" s="401">
        <f>VLOOKUP(A49,MATERIALES!A5:D396,4,FALSE)</f>
        <v>561.24864103961966</v>
      </c>
      <c r="N49" s="271">
        <f>K49*M49</f>
        <v>44899.891283169571</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45993.232791688308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280</v>
      </c>
      <c r="N70" s="394">
        <f>K70/M70</f>
        <v>381.02229862288567</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280</v>
      </c>
      <c r="N71" s="394">
        <f>K71/M71</f>
        <v>386.65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767.67229862288559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55858.512994854143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11171.702598970829</v>
      </c>
      <c r="M83" s="862"/>
      <c r="N83" s="51"/>
    </row>
    <row r="84" spans="1:14">
      <c r="B84" s="89" t="s">
        <v>973</v>
      </c>
      <c r="C84" s="90"/>
      <c r="D84" s="90"/>
      <c r="E84" s="90"/>
      <c r="F84" s="90"/>
      <c r="G84" s="90"/>
      <c r="H84" s="90"/>
      <c r="I84" s="87"/>
      <c r="J84" s="88"/>
      <c r="K84" s="303">
        <v>0.05</v>
      </c>
      <c r="L84" s="861">
        <f>N78*K84</f>
        <v>2792.9256497427073</v>
      </c>
      <c r="M84" s="862"/>
      <c r="N84" s="51"/>
    </row>
    <row r="85" spans="1:14" ht="15.75" thickBot="1">
      <c r="B85" s="91" t="s">
        <v>974</v>
      </c>
      <c r="C85" s="92"/>
      <c r="D85" s="92"/>
      <c r="E85" s="92"/>
      <c r="F85" s="92"/>
      <c r="G85" s="92"/>
      <c r="H85" s="92"/>
      <c r="I85" s="93"/>
      <c r="J85" s="94"/>
      <c r="K85" s="304">
        <v>0.05</v>
      </c>
      <c r="L85" s="863">
        <f>N78*K85</f>
        <v>2792.9256497427073</v>
      </c>
      <c r="M85" s="864"/>
      <c r="N85" s="51"/>
    </row>
    <row r="86" spans="1:14" ht="15.75" thickBot="1">
      <c r="B86" s="827" t="s">
        <v>953</v>
      </c>
      <c r="C86" s="828"/>
      <c r="D86" s="828"/>
      <c r="E86" s="828"/>
      <c r="F86" s="828"/>
      <c r="G86" s="828"/>
      <c r="H86" s="828"/>
      <c r="I86" s="828"/>
      <c r="J86" s="828"/>
      <c r="K86" s="828"/>
      <c r="L86" s="828"/>
      <c r="M86" s="829"/>
      <c r="N86" s="52">
        <f>L83+L84+L85</f>
        <v>16757.553898456244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72616.066893310388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1458</v>
      </c>
      <c r="C31" s="81" t="s">
        <v>1459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152</v>
      </c>
      <c r="B36" s="840" t="str">
        <f>VLOOKUP(A36,EQUIPOS!A6:D154,3,FALSE)</f>
        <v xml:space="preserve">Carrotanque de agua(1000 Galones) </v>
      </c>
      <c r="C36" s="841"/>
      <c r="D36" s="841"/>
      <c r="E36" s="841"/>
      <c r="F36" s="841"/>
      <c r="G36" s="841"/>
      <c r="H36" s="842"/>
      <c r="I36" s="266"/>
      <c r="J36" s="267"/>
      <c r="K36" s="268">
        <f>VLOOKUP(A36,EQUIPOS!A6:D163,4,FALSE)</f>
        <v>63575.781209993453</v>
      </c>
      <c r="L36" s="269"/>
      <c r="M36" s="270">
        <v>35</v>
      </c>
      <c r="N36" s="271">
        <f>K36/M36</f>
        <v>1816.4508917140986</v>
      </c>
    </row>
    <row r="37" spans="1:14">
      <c r="A37" s="113" t="s">
        <v>269</v>
      </c>
      <c r="B37" s="840" t="str">
        <f>VLOOKUP(A37,EQUIPOS!A7:D154,3,FALSE)</f>
        <v>Motoniveladora  potencia 215 HP, ancho de cuchilla 4,27 m, peso 18 ton.</v>
      </c>
      <c r="C37" s="841"/>
      <c r="D37" s="841"/>
      <c r="E37" s="841"/>
      <c r="F37" s="841"/>
      <c r="G37" s="841"/>
      <c r="H37" s="842"/>
      <c r="I37" s="266"/>
      <c r="J37" s="267"/>
      <c r="K37" s="268">
        <f>VLOOKUP(A37,EQUIPOS!A7:D164,4,FALSE)</f>
        <v>152581.87490398428</v>
      </c>
      <c r="L37" s="269"/>
      <c r="M37" s="270">
        <v>35</v>
      </c>
      <c r="N37" s="271">
        <f>K37/M37</f>
        <v>4359.482140113837</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101721.24993598952</v>
      </c>
      <c r="L38" s="269"/>
      <c r="M38" s="270">
        <v>35</v>
      </c>
      <c r="N38" s="271">
        <f>K38/M38</f>
        <v>2906.3214267425574</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0.02</v>
      </c>
      <c r="N41" s="343">
        <f>N76*M41</f>
        <v>15.353445972457711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9097.6079045429506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774</v>
      </c>
      <c r="B48" s="43" t="str">
        <f>VLOOKUP(A48,MATERIALES!A4:D373,3,FALSE)</f>
        <v>Agua</v>
      </c>
      <c r="C48" s="280"/>
      <c r="D48" s="280"/>
      <c r="E48" s="280"/>
      <c r="F48" s="280"/>
      <c r="G48" s="280"/>
      <c r="H48" s="280"/>
      <c r="I48" s="267"/>
      <c r="J48" s="223" t="str">
        <f>VLOOKUP(A48,MATERIALES!A4:D373,2,FALSE)</f>
        <v>lt</v>
      </c>
      <c r="K48" s="281">
        <v>25</v>
      </c>
      <c r="L48" s="266"/>
      <c r="M48" s="401">
        <f>VLOOKUP(A48,MATERIALES!A4:D395,4,FALSE)</f>
        <v>43.73366034074958</v>
      </c>
      <c r="N48" s="271">
        <f>K48*M48</f>
        <v>1093.3415085187396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1093.3415085187396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280</v>
      </c>
      <c r="N70" s="394">
        <f>K70/M70</f>
        <v>381.02229862288567</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280</v>
      </c>
      <c r="N71" s="394">
        <f>K71/M71</f>
        <v>386.65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767.67229862288559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10958.621711684575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2191.724342336915</v>
      </c>
      <c r="M83" s="862"/>
      <c r="N83" s="51"/>
    </row>
    <row r="84" spans="1:14">
      <c r="B84" s="89" t="s">
        <v>973</v>
      </c>
      <c r="C84" s="90"/>
      <c r="D84" s="90"/>
      <c r="E84" s="90"/>
      <c r="F84" s="90"/>
      <c r="G84" s="90"/>
      <c r="H84" s="90"/>
      <c r="I84" s="87"/>
      <c r="J84" s="88"/>
      <c r="K84" s="303">
        <v>0.05</v>
      </c>
      <c r="L84" s="861">
        <f>N78*K84</f>
        <v>547.93108558422875</v>
      </c>
      <c r="M84" s="862"/>
      <c r="N84" s="51"/>
    </row>
    <row r="85" spans="1:14" ht="15.75" thickBot="1">
      <c r="B85" s="91" t="s">
        <v>974</v>
      </c>
      <c r="C85" s="92"/>
      <c r="D85" s="92"/>
      <c r="E85" s="92"/>
      <c r="F85" s="92"/>
      <c r="G85" s="92"/>
      <c r="H85" s="92"/>
      <c r="I85" s="93"/>
      <c r="J85" s="94"/>
      <c r="K85" s="304">
        <v>0.05</v>
      </c>
      <c r="L85" s="863">
        <f>N78*K85</f>
        <v>547.93108558422875</v>
      </c>
      <c r="M85" s="864"/>
      <c r="N85" s="51"/>
    </row>
    <row r="86" spans="1:14" ht="15.75" thickBot="1">
      <c r="B86" s="827" t="s">
        <v>953</v>
      </c>
      <c r="C86" s="828"/>
      <c r="D86" s="828"/>
      <c r="E86" s="828"/>
      <c r="F86" s="828"/>
      <c r="G86" s="828"/>
      <c r="H86" s="828"/>
      <c r="I86" s="828"/>
      <c r="J86" s="828"/>
      <c r="K86" s="828"/>
      <c r="L86" s="828"/>
      <c r="M86" s="829"/>
      <c r="N86" s="52">
        <f>L83+L84+L85</f>
        <v>3287.5865135053723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14246.208225189946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1460</v>
      </c>
      <c r="C31" s="81" t="s">
        <v>1461</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804</v>
      </c>
      <c r="B48" s="43" t="str">
        <f>VLOOKUP(A48,MATERIALES!A4:D373,3,FALSE)</f>
        <v>Cemento gris</v>
      </c>
      <c r="C48" s="280"/>
      <c r="D48" s="280"/>
      <c r="E48" s="280"/>
      <c r="F48" s="280"/>
      <c r="G48" s="280"/>
      <c r="H48" s="280"/>
      <c r="I48" s="267"/>
      <c r="J48" s="223" t="str">
        <f>VLOOKUP(A48,MATERIALES!A4:D373,2,FALSE)</f>
        <v>kg</v>
      </c>
      <c r="K48" s="281">
        <v>1</v>
      </c>
      <c r="L48" s="266"/>
      <c r="M48" s="401">
        <f>VLOOKUP(A48,MATERIALES!A4:D395,4,FALSE)</f>
        <v>561.24864103961966</v>
      </c>
      <c r="N48" s="271">
        <f>K48*M48</f>
        <v>561.24864103961966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561.24864103961966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27" t="s">
        <v>953</v>
      </c>
      <c r="C76" s="828"/>
      <c r="D76" s="828"/>
      <c r="E76" s="828"/>
      <c r="F76" s="828"/>
      <c r="G76" s="828"/>
      <c r="H76" s="828"/>
      <c r="I76" s="834"/>
      <c r="J76" s="834"/>
      <c r="K76" s="834"/>
      <c r="L76" s="834"/>
      <c r="M76" s="835"/>
      <c r="N76" s="300">
        <f>SUM(N70:N75)</f>
        <v>0</v>
      </c>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561.24864103961966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112.24972820792394</v>
      </c>
      <c r="M83" s="862"/>
      <c r="N83" s="51"/>
    </row>
    <row r="84" spans="1:14">
      <c r="B84" s="89" t="s">
        <v>973</v>
      </c>
      <c r="C84" s="90"/>
      <c r="D84" s="90"/>
      <c r="E84" s="90"/>
      <c r="F84" s="90"/>
      <c r="G84" s="90"/>
      <c r="H84" s="90"/>
      <c r="I84" s="87"/>
      <c r="J84" s="88"/>
      <c r="K84" s="303">
        <v>0.05</v>
      </c>
      <c r="L84" s="861">
        <f>N78*K84</f>
        <v>28.062432051980984</v>
      </c>
      <c r="M84" s="862"/>
      <c r="N84" s="51"/>
    </row>
    <row r="85" spans="1:14" ht="15.75" thickBot="1">
      <c r="B85" s="91" t="s">
        <v>974</v>
      </c>
      <c r="C85" s="92"/>
      <c r="D85" s="92"/>
      <c r="E85" s="92"/>
      <c r="F85" s="92"/>
      <c r="G85" s="92"/>
      <c r="H85" s="92"/>
      <c r="I85" s="93"/>
      <c r="J85" s="94"/>
      <c r="K85" s="304">
        <v>0.05</v>
      </c>
      <c r="L85" s="863">
        <f>N78*K85</f>
        <v>28.062432051980984</v>
      </c>
      <c r="M85" s="864"/>
      <c r="N85" s="51"/>
    </row>
    <row r="86" spans="1:14" ht="15.75" thickBot="1">
      <c r="B86" s="827" t="s">
        <v>953</v>
      </c>
      <c r="C86" s="828"/>
      <c r="D86" s="828"/>
      <c r="E86" s="828"/>
      <c r="F86" s="828"/>
      <c r="G86" s="828"/>
      <c r="H86" s="828"/>
      <c r="I86" s="828"/>
      <c r="J86" s="828"/>
      <c r="K86" s="828"/>
      <c r="L86" s="828"/>
      <c r="M86" s="829"/>
      <c r="N86" s="52">
        <f>L83+L84+L85</f>
        <v>168.37459231188589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729.62323335150552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1462</v>
      </c>
      <c r="C31" s="81" t="s">
        <v>1463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6"/>
      <c r="J36" s="267"/>
      <c r="K36" s="268">
        <f>VLOOKUP(A36,EQUIPOS!A6:D163,4,FALSE)</f>
        <v>63575.781209993453</v>
      </c>
      <c r="L36" s="269"/>
      <c r="M36" s="270">
        <v>35</v>
      </c>
      <c r="N36" s="271">
        <f>K36/M36</f>
        <v>1816.4508917140986</v>
      </c>
    </row>
    <row r="37" spans="1:14">
      <c r="A37" s="113" t="s">
        <v>269</v>
      </c>
      <c r="B37" s="840" t="str">
        <f>VLOOKUP(A37,EQUIPOS!A7:D154,3,FALSE)</f>
        <v>Motoniveladora  potencia 215 HP, ancho de cuchilla 4,27 m, peso 18 ton.</v>
      </c>
      <c r="C37" s="841"/>
      <c r="D37" s="841"/>
      <c r="E37" s="841"/>
      <c r="F37" s="841"/>
      <c r="G37" s="841"/>
      <c r="H37" s="842"/>
      <c r="I37" s="266"/>
      <c r="J37" s="267"/>
      <c r="K37" s="268">
        <f>VLOOKUP(A37,EQUIPOS!A7:D164,4,FALSE)</f>
        <v>152581.87490398428</v>
      </c>
      <c r="L37" s="269"/>
      <c r="M37" s="270">
        <v>35</v>
      </c>
      <c r="N37" s="271">
        <f>K37/M37</f>
        <v>4359.482140113837</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101721.24993598952</v>
      </c>
      <c r="L38" s="269"/>
      <c r="M38" s="270">
        <v>35</v>
      </c>
      <c r="N38" s="271">
        <f>K38/M38</f>
        <v>2906.3214267425574</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0.02</v>
      </c>
      <c r="N41" s="343">
        <f>N76*M41</f>
        <v>15.353445972457711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9097.6079045429506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402</v>
      </c>
      <c r="B48" s="43" t="str">
        <f>VLOOKUP(A48,MATERIALES!A4:D373,3,FALSE)</f>
        <v>Cal</v>
      </c>
      <c r="C48" s="280"/>
      <c r="D48" s="280"/>
      <c r="E48" s="280"/>
      <c r="F48" s="280"/>
      <c r="G48" s="280"/>
      <c r="H48" s="280"/>
      <c r="I48" s="267"/>
      <c r="J48" s="223" t="str">
        <f>VLOOKUP(A48,MATERIALES!A4:D373,2,FALSE)</f>
        <v>kg</v>
      </c>
      <c r="K48" s="281">
        <v>80</v>
      </c>
      <c r="L48" s="266"/>
      <c r="M48" s="401">
        <f>VLOOKUP(A48,MATERIALES!A4:D395,4,FALSE)</f>
        <v>1350.5370824274335</v>
      </c>
      <c r="N48" s="271">
        <f>K48*M48</f>
        <v>108042.96659419467</v>
      </c>
    </row>
    <row r="49" spans="1:14">
      <c r="A49" t="s">
        <v>774</v>
      </c>
      <c r="B49" s="43" t="str">
        <f>VLOOKUP(A49,MATERIALES!A5:D373,3,FALSE)</f>
        <v>Agua</v>
      </c>
      <c r="C49" s="280"/>
      <c r="D49" s="280"/>
      <c r="E49" s="280"/>
      <c r="F49" s="280"/>
      <c r="G49" s="280"/>
      <c r="H49" s="280"/>
      <c r="I49" s="267"/>
      <c r="J49" s="223" t="str">
        <f>VLOOKUP(A49,MATERIALES!A5:D373,2,FALSE)</f>
        <v>lt</v>
      </c>
      <c r="K49" s="281">
        <v>25</v>
      </c>
      <c r="L49" s="266"/>
      <c r="M49" s="401">
        <f>VLOOKUP(A49,MATERIALES!A5:D396,4,FALSE)</f>
        <v>43.73366034074958</v>
      </c>
      <c r="N49" s="271">
        <f>K49*M49</f>
        <v>1093.3415085187396</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109136.30810271342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280</v>
      </c>
      <c r="N70" s="394">
        <f>K70/M70</f>
        <v>381.02229862288567</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280</v>
      </c>
      <c r="N71" s="394">
        <f>K71/M71</f>
        <v>386.65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767.67229862288559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119001.58830587925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23800.317661175854</v>
      </c>
      <c r="M83" s="862"/>
      <c r="N83" s="51"/>
    </row>
    <row r="84" spans="1:14">
      <c r="B84" s="89" t="s">
        <v>973</v>
      </c>
      <c r="C84" s="90"/>
      <c r="D84" s="90"/>
      <c r="E84" s="90"/>
      <c r="F84" s="90"/>
      <c r="G84" s="90"/>
      <c r="H84" s="90"/>
      <c r="I84" s="87"/>
      <c r="J84" s="88"/>
      <c r="K84" s="303">
        <v>0.05</v>
      </c>
      <c r="L84" s="861">
        <f>N78*K84</f>
        <v>5950.0794152939634</v>
      </c>
      <c r="M84" s="862"/>
      <c r="N84" s="51"/>
    </row>
    <row r="85" spans="1:14" ht="15.75" thickBot="1">
      <c r="B85" s="91" t="s">
        <v>974</v>
      </c>
      <c r="C85" s="92"/>
      <c r="D85" s="92"/>
      <c r="E85" s="92"/>
      <c r="F85" s="92"/>
      <c r="G85" s="92"/>
      <c r="H85" s="92"/>
      <c r="I85" s="93"/>
      <c r="J85" s="94"/>
      <c r="K85" s="304">
        <v>0.05</v>
      </c>
      <c r="L85" s="863">
        <f>N78*K85</f>
        <v>5950.0794152939634</v>
      </c>
      <c r="M85" s="864"/>
      <c r="N85" s="51"/>
    </row>
    <row r="86" spans="1:14" ht="15.75" thickBot="1">
      <c r="B86" s="827" t="s">
        <v>953</v>
      </c>
      <c r="C86" s="828"/>
      <c r="D86" s="828"/>
      <c r="E86" s="828"/>
      <c r="F86" s="828"/>
      <c r="G86" s="828"/>
      <c r="H86" s="828"/>
      <c r="I86" s="828"/>
      <c r="J86" s="828"/>
      <c r="K86" s="828"/>
      <c r="L86" s="828"/>
      <c r="M86" s="829"/>
      <c r="N86" s="52">
        <f>L83+L84+L85</f>
        <v>35700.47649176378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154702.06479764305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1465</v>
      </c>
      <c r="C31" s="81" t="s">
        <v>1874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6"/>
      <c r="J36" s="267"/>
      <c r="K36" s="268">
        <f>VLOOKUP(A36,EQUIPOS!A6:D163,4,FALSE)</f>
        <v>63575.781209993453</v>
      </c>
      <c r="L36" s="269"/>
      <c r="M36" s="270">
        <v>35</v>
      </c>
      <c r="N36" s="271">
        <f>K36/M36</f>
        <v>1816.4508917140986</v>
      </c>
    </row>
    <row r="37" spans="1:14">
      <c r="A37" s="113" t="s">
        <v>269</v>
      </c>
      <c r="B37" s="840" t="str">
        <f>VLOOKUP(A37,EQUIPOS!A7:D154,3,FALSE)</f>
        <v>Motoniveladora  potencia 215 HP, ancho de cuchilla 4,27 m, peso 18 ton.</v>
      </c>
      <c r="C37" s="841"/>
      <c r="D37" s="841"/>
      <c r="E37" s="841"/>
      <c r="F37" s="841"/>
      <c r="G37" s="841"/>
      <c r="H37" s="842"/>
      <c r="I37" s="266"/>
      <c r="J37" s="267"/>
      <c r="K37" s="268">
        <f>VLOOKUP(A37,EQUIPOS!A7:D164,4,FALSE)</f>
        <v>152581.87490398428</v>
      </c>
      <c r="L37" s="269"/>
      <c r="M37" s="270">
        <v>35</v>
      </c>
      <c r="N37" s="271">
        <f>K37/M37</f>
        <v>4359.482140113837</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101721.24993598952</v>
      </c>
      <c r="L38" s="269"/>
      <c r="M38" s="270">
        <v>35</v>
      </c>
      <c r="N38" s="271">
        <f>K38/M38</f>
        <v>2906.3214267425574</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0.02</v>
      </c>
      <c r="N41" s="343">
        <f>N75*M41</f>
        <v>15.353445972457711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9097.6079045429506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774</v>
      </c>
      <c r="B48" s="43" t="str">
        <f>VLOOKUP(A48,MATERIALES!A5:D373,3,FALSE)</f>
        <v>Agua</v>
      </c>
      <c r="C48" s="280"/>
      <c r="D48" s="280"/>
      <c r="E48" s="280"/>
      <c r="F48" s="280"/>
      <c r="G48" s="280"/>
      <c r="H48" s="280"/>
      <c r="I48" s="267"/>
      <c r="J48" s="223" t="str">
        <f>VLOOKUP(A48,MATERIALES!A4:D373,2,FALSE)</f>
        <v>lt</v>
      </c>
      <c r="K48" s="281">
        <v>25</v>
      </c>
      <c r="L48" s="266"/>
      <c r="M48" s="401">
        <f>VLOOKUP(A48,MATERIALES!A5:D396,4,FALSE)</f>
        <v>43.73366034074958</v>
      </c>
      <c r="N48" s="271">
        <f>K48*M48</f>
        <v>1093.3415085187396</v>
      </c>
    </row>
    <row r="49" spans="1:14">
      <c r="A49" s="108"/>
      <c r="B49" s="43"/>
      <c r="C49" s="280"/>
      <c r="D49" s="280"/>
      <c r="E49" s="280"/>
      <c r="F49" s="280"/>
      <c r="G49" s="280"/>
      <c r="H49" s="280"/>
      <c r="I49" s="267"/>
      <c r="J49" s="223"/>
      <c r="K49" s="281"/>
      <c r="L49" s="266"/>
      <c r="M49" s="282"/>
      <c r="N49" s="271"/>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3">
        <f>SUM(N48:N52)</f>
        <v>1093.3415085187396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B58" s="46"/>
      <c r="C58" s="316"/>
      <c r="D58" s="316"/>
      <c r="E58" s="316"/>
      <c r="F58" s="316"/>
      <c r="G58" s="316"/>
      <c r="H58" s="310"/>
      <c r="I58" s="278"/>
      <c r="J58" s="285"/>
      <c r="K58" s="278"/>
      <c r="L58" s="831"/>
      <c r="M58" s="832"/>
      <c r="N58" s="286"/>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280</v>
      </c>
      <c r="N69" s="394">
        <f>K69/M69</f>
        <v>381.02229862288567</v>
      </c>
      <c r="O69" s="106"/>
    </row>
    <row r="70" spans="1:15">
      <c r="A70" t="s">
        <v>7</v>
      </c>
      <c r="B70" s="49" t="str">
        <f>VLOOKUP(A70,'MANO DE OBRA'!A8:D69,3,FALSE)</f>
        <v>Obrero (2)</v>
      </c>
      <c r="C70" s="47"/>
      <c r="D70" s="47"/>
      <c r="E70" s="47"/>
      <c r="F70" s="47"/>
      <c r="G70" s="47"/>
      <c r="H70" s="47"/>
      <c r="I70" s="291">
        <f>K70/J70*100</f>
        <v>58520.000000000007</v>
      </c>
      <c r="J70" s="292">
        <v>185</v>
      </c>
      <c r="K70" s="293">
        <f>VLOOKUP(A70,'MANO DE OBRA'!A8:D100,4,FALSE)</f>
        <v>108262</v>
      </c>
      <c r="L70" s="50"/>
      <c r="M70" s="298">
        <v>280</v>
      </c>
      <c r="N70" s="394">
        <f>K70/M70</f>
        <v>386.65</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45"/>
    </row>
    <row r="75" spans="1:15" ht="15.75" thickBot="1">
      <c r="B75" s="827" t="s">
        <v>953</v>
      </c>
      <c r="C75" s="828"/>
      <c r="D75" s="828"/>
      <c r="E75" s="828"/>
      <c r="F75" s="828"/>
      <c r="G75" s="828"/>
      <c r="H75" s="828"/>
      <c r="I75" s="834"/>
      <c r="J75" s="834"/>
      <c r="K75" s="834"/>
      <c r="L75" s="834"/>
      <c r="M75" s="835"/>
      <c r="N75" s="300">
        <f>SUM(N69:N74)</f>
        <v>767.67229862288559</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10958.621711684575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2191.724342336915</v>
      </c>
      <c r="M82" s="862"/>
      <c r="N82" s="51"/>
    </row>
    <row r="83" spans="1:14">
      <c r="B83" s="89" t="s">
        <v>973</v>
      </c>
      <c r="C83" s="90"/>
      <c r="D83" s="90"/>
      <c r="E83" s="90"/>
      <c r="F83" s="90"/>
      <c r="G83" s="90"/>
      <c r="H83" s="90"/>
      <c r="I83" s="87"/>
      <c r="J83" s="88"/>
      <c r="K83" s="303">
        <v>0.05</v>
      </c>
      <c r="L83" s="861">
        <f>N77*K83</f>
        <v>547.93108558422875</v>
      </c>
      <c r="M83" s="862"/>
      <c r="N83" s="51"/>
    </row>
    <row r="84" spans="1:14" ht="15.75" thickBot="1">
      <c r="B84" s="91" t="s">
        <v>974</v>
      </c>
      <c r="C84" s="92"/>
      <c r="D84" s="92"/>
      <c r="E84" s="92"/>
      <c r="F84" s="92"/>
      <c r="G84" s="92"/>
      <c r="H84" s="92"/>
      <c r="I84" s="93"/>
      <c r="J84" s="94"/>
      <c r="K84" s="304">
        <v>0.05</v>
      </c>
      <c r="L84" s="863">
        <f>N77*K84</f>
        <v>547.93108558422875</v>
      </c>
      <c r="M84" s="864"/>
      <c r="N84" s="51"/>
    </row>
    <row r="85" spans="1:14" ht="15.75" thickBot="1">
      <c r="B85" s="827" t="s">
        <v>953</v>
      </c>
      <c r="C85" s="828"/>
      <c r="D85" s="828"/>
      <c r="E85" s="828"/>
      <c r="F85" s="828"/>
      <c r="G85" s="828"/>
      <c r="H85" s="828"/>
      <c r="I85" s="828"/>
      <c r="J85" s="828"/>
      <c r="K85" s="828"/>
      <c r="L85" s="828"/>
      <c r="M85" s="829"/>
      <c r="N85" s="52">
        <f>L82+L83+L84</f>
        <v>3287.5865135053723</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14246.208225189946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0" t="s">
        <v>2221</v>
      </c>
      <c r="C118" s="392"/>
      <c r="D118" s="392"/>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ht="21"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1466</v>
      </c>
      <c r="C31" s="81" t="s">
        <v>1467</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402</v>
      </c>
      <c r="B48" s="43" t="str">
        <f>VLOOKUP(A48,MATERIALES!A4:D373,3,FALSE)</f>
        <v>Cal</v>
      </c>
      <c r="C48" s="280"/>
      <c r="D48" s="280"/>
      <c r="E48" s="280"/>
      <c r="F48" s="280"/>
      <c r="G48" s="280"/>
      <c r="H48" s="280"/>
      <c r="I48" s="267"/>
      <c r="J48" s="223" t="str">
        <f>VLOOKUP(A48,MATERIALES!A4:D373,2,FALSE)</f>
        <v>kg</v>
      </c>
      <c r="K48" s="281">
        <v>1</v>
      </c>
      <c r="L48" s="266"/>
      <c r="M48" s="401">
        <f>VLOOKUP(A48,MATERIALES!A4:D395,4,FALSE)</f>
        <v>1350.5370824274335</v>
      </c>
      <c r="N48" s="271">
        <f>K48*M48</f>
        <v>1350.5370824274335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1350.5370824274335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27" t="s">
        <v>953</v>
      </c>
      <c r="C76" s="828"/>
      <c r="D76" s="828"/>
      <c r="E76" s="828"/>
      <c r="F76" s="828"/>
      <c r="G76" s="828"/>
      <c r="H76" s="828"/>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1350.5370824274335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270.10741648548668</v>
      </c>
      <c r="M83" s="862"/>
      <c r="N83" s="51"/>
    </row>
    <row r="84" spans="1:14">
      <c r="B84" s="89" t="s">
        <v>973</v>
      </c>
      <c r="C84" s="90"/>
      <c r="D84" s="90"/>
      <c r="E84" s="90"/>
      <c r="F84" s="90"/>
      <c r="G84" s="90"/>
      <c r="H84" s="90"/>
      <c r="I84" s="87"/>
      <c r="J84" s="88"/>
      <c r="K84" s="303">
        <v>0.05</v>
      </c>
      <c r="L84" s="861">
        <f>N78*K84</f>
        <v>67.52685412137167</v>
      </c>
      <c r="M84" s="862"/>
      <c r="N84" s="51"/>
    </row>
    <row r="85" spans="1:14" ht="15.75" thickBot="1">
      <c r="B85" s="91" t="s">
        <v>974</v>
      </c>
      <c r="C85" s="92"/>
      <c r="D85" s="92"/>
      <c r="E85" s="92"/>
      <c r="F85" s="92"/>
      <c r="G85" s="92"/>
      <c r="H85" s="92"/>
      <c r="I85" s="93"/>
      <c r="J85" s="94"/>
      <c r="K85" s="304">
        <v>0.05</v>
      </c>
      <c r="L85" s="863">
        <f>N78*K85</f>
        <v>67.52685412137167</v>
      </c>
      <c r="M85" s="864"/>
      <c r="N85" s="51"/>
    </row>
    <row r="86" spans="1:14" ht="15.75" thickBot="1">
      <c r="B86" s="827" t="s">
        <v>953</v>
      </c>
      <c r="C86" s="828"/>
      <c r="D86" s="828"/>
      <c r="E86" s="828"/>
      <c r="F86" s="828"/>
      <c r="G86" s="828"/>
      <c r="H86" s="828"/>
      <c r="I86" s="828"/>
      <c r="J86" s="828"/>
      <c r="K86" s="828"/>
      <c r="L86" s="828"/>
      <c r="M86" s="829"/>
      <c r="N86" s="52">
        <f>L83+L84+L85</f>
        <v>405.16112472823005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1755.6982071556636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7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1023</v>
      </c>
      <c r="C31" s="81" t="s">
        <v>1199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6"/>
      <c r="J36" s="267"/>
      <c r="K36" s="268">
        <f>VLOOKUP(A36,EQUIPOS!A6:D163,4,FALSE)</f>
        <v>63575.781209993453</v>
      </c>
      <c r="L36" s="269"/>
      <c r="M36" s="270">
        <v>600</v>
      </c>
      <c r="N36" s="271">
        <f>K36/M36</f>
        <v>105.95963534998909</v>
      </c>
    </row>
    <row r="37" spans="1:14">
      <c r="A37" s="113" t="s">
        <v>269</v>
      </c>
      <c r="B37" s="840" t="str">
        <f>VLOOKUP(A37,EQUIPOS!A7:D154,3,FALSE)</f>
        <v>Motoniveladora  potencia 215 HP, ancho de cuchilla 4,27 m, peso 18 ton.</v>
      </c>
      <c r="C37" s="841"/>
      <c r="D37" s="841"/>
      <c r="E37" s="841"/>
      <c r="F37" s="841"/>
      <c r="G37" s="841"/>
      <c r="H37" s="842"/>
      <c r="I37" s="266"/>
      <c r="J37" s="267"/>
      <c r="K37" s="268">
        <f>VLOOKUP(A37,EQUIPOS!A7:D164,4,FALSE)</f>
        <v>152581.87490398428</v>
      </c>
      <c r="L37" s="269"/>
      <c r="M37" s="270">
        <v>600</v>
      </c>
      <c r="N37" s="271">
        <f>K37/M37</f>
        <v>254.3031248399738</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101721.24993598952</v>
      </c>
      <c r="L38" s="269"/>
      <c r="M38" s="270">
        <v>600</v>
      </c>
      <c r="N38" s="271">
        <f>K38/M38</f>
        <v>169.53541655998254</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N75*M41</f>
        <v>0.44780884086334993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530.2459855908088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774</v>
      </c>
      <c r="B48" s="43" t="str">
        <f>VLOOKUP(A48,MATERIALES!A5:D373,3,FALSE)</f>
        <v>Agua</v>
      </c>
      <c r="C48" s="280"/>
      <c r="D48" s="280"/>
      <c r="E48" s="280"/>
      <c r="F48" s="280"/>
      <c r="G48" s="280"/>
      <c r="H48" s="280"/>
      <c r="I48" s="267"/>
      <c r="J48" s="223" t="str">
        <f>VLOOKUP(A48,MATERIALES!A4:D373,2,FALSE)</f>
        <v>lt</v>
      </c>
      <c r="K48" s="281">
        <v>3</v>
      </c>
      <c r="L48" s="266"/>
      <c r="M48" s="401">
        <f>VLOOKUP(A48,MATERIALES!A5:D396,4,FALSE)</f>
        <v>43.73366034074958</v>
      </c>
      <c r="N48" s="271">
        <f>K48*M48</f>
        <v>131.20098102224875</v>
      </c>
    </row>
    <row r="49" spans="1:14">
      <c r="A49" s="108"/>
      <c r="B49" s="43"/>
      <c r="C49" s="280"/>
      <c r="D49" s="280"/>
      <c r="E49" s="280"/>
      <c r="F49" s="280"/>
      <c r="G49" s="280"/>
      <c r="H49" s="280"/>
      <c r="I49" s="267"/>
      <c r="J49" s="223"/>
      <c r="K49" s="281"/>
      <c r="L49" s="266"/>
      <c r="M49" s="282"/>
      <c r="N49" s="271"/>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3">
        <f>SUM(N48:N52)</f>
        <v>131.20098102224875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B58" s="46"/>
      <c r="C58" s="316"/>
      <c r="D58" s="316"/>
      <c r="E58" s="316"/>
      <c r="F58" s="316"/>
      <c r="G58" s="316"/>
      <c r="H58" s="310"/>
      <c r="I58" s="278"/>
      <c r="J58" s="285"/>
      <c r="K58" s="278"/>
      <c r="L58" s="831"/>
      <c r="M58" s="832"/>
      <c r="N58" s="286"/>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4800</v>
      </c>
      <c r="N69" s="394">
        <f>K69/M69</f>
        <v>22.226300753001663</v>
      </c>
      <c r="O69" s="106"/>
    </row>
    <row r="70" spans="1:15">
      <c r="A70" t="s">
        <v>7</v>
      </c>
      <c r="B70" s="49" t="str">
        <f>VLOOKUP(A70,'MANO DE OBRA'!A8:D69,3,FALSE)</f>
        <v>Obrero (2)</v>
      </c>
      <c r="C70" s="47"/>
      <c r="D70" s="47"/>
      <c r="E70" s="47"/>
      <c r="F70" s="47"/>
      <c r="G70" s="47"/>
      <c r="H70" s="47"/>
      <c r="I70" s="291">
        <f>K70/J70*100</f>
        <v>58520.000000000007</v>
      </c>
      <c r="J70" s="292">
        <v>185</v>
      </c>
      <c r="K70" s="293">
        <f>VLOOKUP(A70,'MANO DE OBRA'!A8:D100,4,FALSE)</f>
        <v>108262</v>
      </c>
      <c r="L70" s="50"/>
      <c r="M70" s="298">
        <v>4800</v>
      </c>
      <c r="N70" s="394">
        <f>K70/M70</f>
        <v>22.554583333333333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45"/>
    </row>
    <row r="75" spans="1:15" ht="15.75" thickBot="1">
      <c r="B75" s="827" t="s">
        <v>953</v>
      </c>
      <c r="C75" s="828"/>
      <c r="D75" s="828"/>
      <c r="E75" s="828"/>
      <c r="F75" s="828"/>
      <c r="G75" s="828"/>
      <c r="H75" s="828"/>
      <c r="I75" s="834"/>
      <c r="J75" s="834"/>
      <c r="K75" s="834"/>
      <c r="L75" s="834"/>
      <c r="M75" s="835"/>
      <c r="N75" s="300">
        <f>SUM(N69:N74)</f>
        <v>44.780884086334993</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706.22785069939255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141.24557013987851</v>
      </c>
      <c r="M82" s="862"/>
      <c r="N82" s="51"/>
    </row>
    <row r="83" spans="1:14">
      <c r="B83" s="89" t="s">
        <v>973</v>
      </c>
      <c r="C83" s="90"/>
      <c r="D83" s="90"/>
      <c r="E83" s="90"/>
      <c r="F83" s="90"/>
      <c r="G83" s="90"/>
      <c r="H83" s="90"/>
      <c r="I83" s="87"/>
      <c r="J83" s="88"/>
      <c r="K83" s="303">
        <v>0.05</v>
      </c>
      <c r="L83" s="861">
        <f>N77*K83</f>
        <v>35.311392534969627</v>
      </c>
      <c r="M83" s="862"/>
      <c r="N83" s="51"/>
    </row>
    <row r="84" spans="1:14" ht="15.75" thickBot="1">
      <c r="B84" s="91" t="s">
        <v>974</v>
      </c>
      <c r="C84" s="92"/>
      <c r="D84" s="92"/>
      <c r="E84" s="92"/>
      <c r="F84" s="92"/>
      <c r="G84" s="92"/>
      <c r="H84" s="92"/>
      <c r="I84" s="93"/>
      <c r="J84" s="94"/>
      <c r="K84" s="304">
        <v>0.05</v>
      </c>
      <c r="L84" s="863">
        <f>N77*K84</f>
        <v>35.311392534969627</v>
      </c>
      <c r="M84" s="864"/>
      <c r="N84" s="51"/>
    </row>
    <row r="85" spans="1:14" ht="15.75" thickBot="1">
      <c r="B85" s="827" t="s">
        <v>953</v>
      </c>
      <c r="C85" s="828"/>
      <c r="D85" s="828"/>
      <c r="E85" s="828"/>
      <c r="F85" s="828"/>
      <c r="G85" s="828"/>
      <c r="H85" s="828"/>
      <c r="I85" s="828"/>
      <c r="J85" s="828"/>
      <c r="K85" s="828"/>
      <c r="L85" s="828"/>
      <c r="M85" s="829"/>
      <c r="N85" s="52">
        <f>L82+L83+L84</f>
        <v>211.86835520981776</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918.09620590921031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0" t="s">
        <v>2221</v>
      </c>
      <c r="C118" s="392"/>
      <c r="D118" s="392"/>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1024</v>
      </c>
      <c r="C31" s="81" t="s">
        <v>1200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6"/>
      <c r="J36" s="267"/>
      <c r="K36" s="268">
        <f>VLOOKUP(A36,EQUIPOS!A6:D163,4,FALSE)</f>
        <v>63575.781209993453</v>
      </c>
      <c r="L36" s="269"/>
      <c r="M36" s="270">
        <v>45</v>
      </c>
      <c r="N36" s="271">
        <f>K36/M36</f>
        <v>1412.7951379998544</v>
      </c>
    </row>
    <row r="37" spans="1:14">
      <c r="A37" s="113" t="s">
        <v>269</v>
      </c>
      <c r="B37" s="840" t="str">
        <f>VLOOKUP(A37,EQUIPOS!A7:D154,3,FALSE)</f>
        <v>Motoniveladora  potencia 215 HP, ancho de cuchilla 4,27 m, peso 18 ton.</v>
      </c>
      <c r="C37" s="841"/>
      <c r="D37" s="841"/>
      <c r="E37" s="841"/>
      <c r="F37" s="841"/>
      <c r="G37" s="841"/>
      <c r="H37" s="842"/>
      <c r="I37" s="266"/>
      <c r="J37" s="267"/>
      <c r="K37" s="268">
        <f>VLOOKUP(A37,EQUIPOS!A7:D164,4,FALSE)</f>
        <v>152581.87490398428</v>
      </c>
      <c r="L37" s="269"/>
      <c r="M37" s="270">
        <v>45</v>
      </c>
      <c r="N37" s="271">
        <f>K37/M37</f>
        <v>3390.7083311996507</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101721.24993598952</v>
      </c>
      <c r="L38" s="269"/>
      <c r="M38" s="270">
        <v>45</v>
      </c>
      <c r="N38" s="271">
        <f>K38/M38</f>
        <v>2260.472220799767</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0.02</v>
      </c>
      <c r="N41" s="343">
        <f>N75*M41</f>
        <v>11.941569089689333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7075.9172590889611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774</v>
      </c>
      <c r="B48" s="43" t="str">
        <f>VLOOKUP(A48,MATERIALES!A5:D373,3,FALSE)</f>
        <v>Agua</v>
      </c>
      <c r="C48" s="280"/>
      <c r="D48" s="280"/>
      <c r="E48" s="280"/>
      <c r="F48" s="280"/>
      <c r="G48" s="280"/>
      <c r="H48" s="280"/>
      <c r="I48" s="267"/>
      <c r="J48" s="223" t="str">
        <f>VLOOKUP(A48,MATERIALES!A4:D373,2,FALSE)</f>
        <v>lt</v>
      </c>
      <c r="K48" s="281">
        <v>25</v>
      </c>
      <c r="L48" s="266"/>
      <c r="M48" s="401">
        <f>VLOOKUP(A48,MATERIALES!A5:D396,4,FALSE)</f>
        <v>43.73366034074958</v>
      </c>
      <c r="N48" s="271">
        <f>K48*M48</f>
        <v>1093.3415085187396</v>
      </c>
    </row>
    <row r="49" spans="1:14">
      <c r="A49" s="108" t="s">
        <v>519</v>
      </c>
      <c r="B49" s="43" t="str">
        <f>VLOOKUP(A49,MATERIALES!A6:D373,3,FALSE)</f>
        <v xml:space="preserve">Material  de afirmado de la Zona </v>
      </c>
      <c r="C49" s="280"/>
      <c r="D49" s="280"/>
      <c r="E49" s="280"/>
      <c r="F49" s="280"/>
      <c r="G49" s="280"/>
      <c r="H49" s="280"/>
      <c r="I49" s="267"/>
      <c r="J49" s="223" t="str">
        <f>VLOOKUP(A49,MATERIALES!A5:D373,2,FALSE)</f>
        <v>m3</v>
      </c>
      <c r="K49" s="281">
        <v>1.25</v>
      </c>
      <c r="L49" s="266"/>
      <c r="M49" s="401">
        <f>VLOOKUP(A49,MATERIALES!A6:D397,4,FALSE)</f>
        <v>31238.328814821129</v>
      </c>
      <c r="N49" s="271">
        <f>K49*M49</f>
        <v>39047.911018526414</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3">
        <f>SUM(N48:N52)</f>
        <v>40141.252527045152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1303</v>
      </c>
      <c r="B58" s="46" t="str">
        <f>VLOOKUP(A58,TRANSPORTE!A5:D117,3,FALSE)</f>
        <v xml:space="preserve">Transporte de Material de Afirmado de la Zona </v>
      </c>
      <c r="C58" s="316"/>
      <c r="D58" s="316"/>
      <c r="E58" s="316"/>
      <c r="F58" s="316"/>
      <c r="G58" s="316"/>
      <c r="H58" s="310" t="s">
        <v>1468</v>
      </c>
      <c r="I58" s="278">
        <v>1.25</v>
      </c>
      <c r="J58" s="285">
        <v>1</v>
      </c>
      <c r="K58" s="278">
        <f>I58*J58</f>
        <v>1.25</v>
      </c>
      <c r="L58" s="831">
        <f>VLOOKUP(A58,TRANSPORTE!A5:D117,4,FALSE)</f>
        <v>812.88531247861022</v>
      </c>
      <c r="M58" s="832"/>
      <c r="N58" s="286">
        <f>K58*L58</f>
        <v>1016.1066405982627</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1016.1066405982627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360</v>
      </c>
      <c r="N69" s="394">
        <f>K69/M69</f>
        <v>296.35067670668883</v>
      </c>
      <c r="O69" s="106"/>
    </row>
    <row r="70" spans="1:15">
      <c r="A70" t="s">
        <v>7</v>
      </c>
      <c r="B70" s="49" t="str">
        <f>VLOOKUP(A70,'MANO DE OBRA'!A8:D69,3,FALSE)</f>
        <v>Obrero (2)</v>
      </c>
      <c r="C70" s="47"/>
      <c r="D70" s="47"/>
      <c r="E70" s="47"/>
      <c r="F70" s="47"/>
      <c r="G70" s="47"/>
      <c r="H70" s="47"/>
      <c r="I70" s="291">
        <f>K70/J70*100</f>
        <v>58520.000000000007</v>
      </c>
      <c r="J70" s="292">
        <v>185</v>
      </c>
      <c r="K70" s="293">
        <f>VLOOKUP(A70,'MANO DE OBRA'!A8:D100,4,FALSE)</f>
        <v>108262</v>
      </c>
      <c r="L70" s="50"/>
      <c r="M70" s="298">
        <v>360</v>
      </c>
      <c r="N70" s="394">
        <f>K70/M70</f>
        <v>300.72777777777776</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45"/>
    </row>
    <row r="75" spans="1:15" ht="15.75" thickBot="1">
      <c r="B75" s="827" t="s">
        <v>953</v>
      </c>
      <c r="C75" s="828"/>
      <c r="D75" s="828"/>
      <c r="E75" s="828"/>
      <c r="F75" s="828"/>
      <c r="G75" s="828"/>
      <c r="H75" s="828"/>
      <c r="I75" s="834"/>
      <c r="J75" s="834"/>
      <c r="K75" s="834"/>
      <c r="L75" s="834"/>
      <c r="M75" s="835"/>
      <c r="N75" s="300">
        <f>SUM(N69:N74)</f>
        <v>597.07845448446665</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48830.354881216837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9766.0709762433671</v>
      </c>
      <c r="M82" s="862"/>
      <c r="N82" s="51"/>
    </row>
    <row r="83" spans="1:14">
      <c r="B83" s="89" t="s">
        <v>973</v>
      </c>
      <c r="C83" s="90"/>
      <c r="D83" s="90"/>
      <c r="E83" s="90"/>
      <c r="F83" s="90"/>
      <c r="G83" s="90"/>
      <c r="H83" s="90"/>
      <c r="I83" s="87"/>
      <c r="J83" s="88"/>
      <c r="K83" s="303">
        <v>0.05</v>
      </c>
      <c r="L83" s="861">
        <f>N77*K83</f>
        <v>2441.5177440608418</v>
      </c>
      <c r="M83" s="862"/>
      <c r="N83" s="51"/>
    </row>
    <row r="84" spans="1:14" ht="15.75" thickBot="1">
      <c r="B84" s="91" t="s">
        <v>974</v>
      </c>
      <c r="C84" s="92"/>
      <c r="D84" s="92"/>
      <c r="E84" s="92"/>
      <c r="F84" s="92"/>
      <c r="G84" s="92"/>
      <c r="H84" s="92"/>
      <c r="I84" s="93"/>
      <c r="J84" s="94"/>
      <c r="K84" s="304">
        <v>0.05</v>
      </c>
      <c r="L84" s="863">
        <f>N77*K84</f>
        <v>2441.5177440608418</v>
      </c>
      <c r="M84" s="864"/>
      <c r="N84" s="51"/>
    </row>
    <row r="85" spans="1:14" ht="15.75" thickBot="1">
      <c r="B85" s="827" t="s">
        <v>953</v>
      </c>
      <c r="C85" s="828"/>
      <c r="D85" s="828"/>
      <c r="E85" s="828"/>
      <c r="F85" s="828"/>
      <c r="G85" s="828"/>
      <c r="H85" s="828"/>
      <c r="I85" s="828"/>
      <c r="J85" s="828"/>
      <c r="K85" s="828"/>
      <c r="L85" s="828"/>
      <c r="M85" s="829"/>
      <c r="N85" s="52">
        <f>L82+L83+L84</f>
        <v>14649.106464365052</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63479.461345581891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29.25"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0" t="s">
        <v>2221</v>
      </c>
      <c r="C118" s="392"/>
      <c r="D118" s="392"/>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1025</v>
      </c>
      <c r="C31" s="81" t="s">
        <v>1201</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434</v>
      </c>
      <c r="B48" s="43" t="str">
        <f>VLOOKUP(A48,MATERIALES!A4:D373,3,FALSE)</f>
        <v>Cloruro De Calcio En Hojuelas (Flakes)</v>
      </c>
      <c r="C48" s="280"/>
      <c r="D48" s="280"/>
      <c r="E48" s="280"/>
      <c r="F48" s="280"/>
      <c r="G48" s="280"/>
      <c r="H48" s="280"/>
      <c r="I48" s="267"/>
      <c r="J48" s="223" t="str">
        <f>VLOOKUP(A48,MATERIALES!A4:D373,2,FALSE)</f>
        <v>kg</v>
      </c>
      <c r="K48" s="281">
        <v>1</v>
      </c>
      <c r="L48" s="266"/>
      <c r="M48" s="401">
        <f>VLOOKUP(A48,MATERIALES!A4:D395,4,FALSE)</f>
        <v>3583.9180398298918</v>
      </c>
      <c r="N48" s="271">
        <f>K48*M48</f>
        <v>3583.9180398298918</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3583.9180398298918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27" t="s">
        <v>953</v>
      </c>
      <c r="C76" s="828"/>
      <c r="D76" s="828"/>
      <c r="E76" s="828"/>
      <c r="F76" s="828"/>
      <c r="G76" s="828"/>
      <c r="H76" s="828"/>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3583.9180398298918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716.78360796597838</v>
      </c>
      <c r="M83" s="862"/>
      <c r="N83" s="51"/>
    </row>
    <row r="84" spans="1:14">
      <c r="B84" s="89" t="s">
        <v>973</v>
      </c>
      <c r="C84" s="90"/>
      <c r="D84" s="90"/>
      <c r="E84" s="90"/>
      <c r="F84" s="90"/>
      <c r="G84" s="90"/>
      <c r="H84" s="90"/>
      <c r="I84" s="87"/>
      <c r="J84" s="88"/>
      <c r="K84" s="303">
        <v>0.05</v>
      </c>
      <c r="L84" s="861">
        <f>N78*K84</f>
        <v>179.19590199149459</v>
      </c>
      <c r="M84" s="862"/>
      <c r="N84" s="51"/>
    </row>
    <row r="85" spans="1:14" ht="15.75" thickBot="1">
      <c r="B85" s="91" t="s">
        <v>974</v>
      </c>
      <c r="C85" s="92"/>
      <c r="D85" s="92"/>
      <c r="E85" s="92"/>
      <c r="F85" s="92"/>
      <c r="G85" s="92"/>
      <c r="H85" s="92"/>
      <c r="I85" s="93"/>
      <c r="J85" s="94"/>
      <c r="K85" s="304">
        <v>0.05</v>
      </c>
      <c r="L85" s="863">
        <f>N78*K85</f>
        <v>179.19590199149459</v>
      </c>
      <c r="M85" s="864"/>
      <c r="N85" s="51"/>
    </row>
    <row r="86" spans="1:14" ht="15.75" thickBot="1">
      <c r="B86" s="827" t="s">
        <v>953</v>
      </c>
      <c r="C86" s="828"/>
      <c r="D86" s="828"/>
      <c r="E86" s="828"/>
      <c r="F86" s="828"/>
      <c r="G86" s="828"/>
      <c r="H86" s="828"/>
      <c r="I86" s="828"/>
      <c r="J86" s="828"/>
      <c r="K86" s="828"/>
      <c r="L86" s="828"/>
      <c r="M86" s="829"/>
      <c r="N86" s="52">
        <f>L83+L84+L85</f>
        <v>1075.1754119489676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4659.0934517788592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4"/>
      <c r="K118" s="804"/>
      <c r="L118" s="804"/>
      <c r="M118" s="804"/>
      <c r="N118" s="805"/>
    </row>
    <row r="119" spans="2:14" ht="15.75" customHeight="1"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1026</v>
      </c>
      <c r="C31" s="81" t="s">
        <v>1202</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436</v>
      </c>
      <c r="B48" s="43" t="str">
        <f>VLOOKUP(A48,MATERIALES!A4:D373,3,FALSE)</f>
        <v>Cloruro De Calcio En Esferas (Pellets)</v>
      </c>
      <c r="C48" s="280"/>
      <c r="D48" s="280"/>
      <c r="E48" s="280"/>
      <c r="F48" s="280"/>
      <c r="G48" s="280"/>
      <c r="H48" s="280"/>
      <c r="I48" s="267"/>
      <c r="J48" s="223" t="str">
        <f>VLOOKUP(A48,MATERIALES!A4:D373,2,FALSE)</f>
        <v>kg</v>
      </c>
      <c r="K48" s="281">
        <v>1</v>
      </c>
      <c r="L48" s="266"/>
      <c r="M48" s="401">
        <f>VLOOKUP(A48,MATERIALES!A4:D395,4,FALSE)</f>
        <v>2825.725126207014</v>
      </c>
      <c r="N48" s="271">
        <f>K48*M48</f>
        <v>2825.725126207014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2825.725126207014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27" t="s">
        <v>953</v>
      </c>
      <c r="C76" s="828"/>
      <c r="D76" s="828"/>
      <c r="E76" s="828"/>
      <c r="F76" s="828"/>
      <c r="G76" s="828"/>
      <c r="H76" s="828"/>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2825.725126207014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565.14502524140278</v>
      </c>
      <c r="M83" s="862"/>
      <c r="N83" s="51"/>
    </row>
    <row r="84" spans="1:14">
      <c r="B84" s="89" t="s">
        <v>973</v>
      </c>
      <c r="C84" s="90"/>
      <c r="D84" s="90"/>
      <c r="E84" s="90"/>
      <c r="F84" s="90"/>
      <c r="G84" s="90"/>
      <c r="H84" s="90"/>
      <c r="I84" s="87"/>
      <c r="J84" s="88"/>
      <c r="K84" s="303">
        <v>0.05</v>
      </c>
      <c r="L84" s="861">
        <f>N78*K84</f>
        <v>141.28625631035069</v>
      </c>
      <c r="M84" s="862"/>
      <c r="N84" s="51"/>
    </row>
    <row r="85" spans="1:14" ht="15.75" thickBot="1">
      <c r="B85" s="91" t="s">
        <v>974</v>
      </c>
      <c r="C85" s="92"/>
      <c r="D85" s="92"/>
      <c r="E85" s="92"/>
      <c r="F85" s="92"/>
      <c r="G85" s="92"/>
      <c r="H85" s="92"/>
      <c r="I85" s="93"/>
      <c r="J85" s="94"/>
      <c r="K85" s="304">
        <v>0.05</v>
      </c>
      <c r="L85" s="863">
        <f>N78*K85</f>
        <v>141.28625631035069</v>
      </c>
      <c r="M85" s="864"/>
      <c r="N85" s="51"/>
    </row>
    <row r="86" spans="1:14" ht="15.75" thickBot="1">
      <c r="B86" s="827" t="s">
        <v>953</v>
      </c>
      <c r="C86" s="828"/>
      <c r="D86" s="828"/>
      <c r="E86" s="828"/>
      <c r="F86" s="828"/>
      <c r="G86" s="828"/>
      <c r="H86" s="828"/>
      <c r="I86" s="828"/>
      <c r="J86" s="828"/>
      <c r="K86" s="828"/>
      <c r="L86" s="828"/>
      <c r="M86" s="829"/>
      <c r="N86" s="52">
        <f>L83+L84+L85</f>
        <v>847.71753786210422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3673.4426640691181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6"/>
      <c r="C1" s="928"/>
      <c r="D1" s="929"/>
      <c r="E1" s="929"/>
      <c r="F1" s="929"/>
      <c r="G1" s="929"/>
      <c r="H1" s="929"/>
      <c r="I1" s="929"/>
      <c r="J1" s="930"/>
      <c r="K1" s="931" t="s">
        <v>933</v>
      </c>
      <c r="L1" s="933" t="s">
        <v>2198</v>
      </c>
      <c r="M1" s="934"/>
      <c r="N1" s="935"/>
    </row>
    <row r="2" spans="2:14" ht="18.7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1027</v>
      </c>
      <c r="C31" s="81" t="s">
        <v>1203</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774</v>
      </c>
      <c r="B48" s="43" t="str">
        <f>VLOOKUP(A48,MATERIALES!A5:D373,3,FALSE)</f>
        <v>Agua</v>
      </c>
      <c r="C48" s="280"/>
      <c r="D48" s="280"/>
      <c r="E48" s="280"/>
      <c r="F48" s="280"/>
      <c r="G48" s="280"/>
      <c r="H48" s="280"/>
      <c r="I48" s="267"/>
      <c r="J48" s="223" t="str">
        <f>VLOOKUP(A48,MATERIALES!A4:D373,2,FALSE)</f>
        <v>lt</v>
      </c>
      <c r="K48" s="281">
        <v>1</v>
      </c>
      <c r="L48" s="266"/>
      <c r="M48" s="401">
        <f>VLOOKUP(A48,MATERIALES!A5:D396,4,FALSE)</f>
        <v>43.73366034074958</v>
      </c>
      <c r="N48" s="271">
        <f>K48*M48</f>
        <v>43.73366034074958</v>
      </c>
    </row>
    <row r="49" spans="1:14">
      <c r="A49" s="108" t="s">
        <v>436</v>
      </c>
      <c r="B49" s="43" t="str">
        <f>VLOOKUP(A49,MATERIALES!A6:D373,3,FALSE)</f>
        <v>Cloruro De Calcio En Esferas (Pellets)</v>
      </c>
      <c r="C49" s="280"/>
      <c r="D49" s="280"/>
      <c r="E49" s="280"/>
      <c r="F49" s="280"/>
      <c r="G49" s="280"/>
      <c r="H49" s="280"/>
      <c r="I49" s="267"/>
      <c r="J49" s="223" t="str">
        <f>VLOOKUP(A49,MATERIALES!A5:D373,2,FALSE)</f>
        <v>kg</v>
      </c>
      <c r="K49" s="281">
        <v>0.36</v>
      </c>
      <c r="L49" s="266"/>
      <c r="M49" s="401">
        <f>VLOOKUP(A49,MATERIALES!A6:D397,4,FALSE)</f>
        <v>2825.725126207014</v>
      </c>
      <c r="N49" s="271">
        <f>K49*M49</f>
        <v>1017.261045434525</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3">
        <f>SUM(N48:N52)</f>
        <v>1060.9947057752747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B58" s="46"/>
      <c r="C58" s="316"/>
      <c r="D58" s="316"/>
      <c r="E58" s="316"/>
      <c r="F58" s="316"/>
      <c r="G58" s="316"/>
      <c r="H58" s="310"/>
      <c r="I58" s="278"/>
      <c r="J58" s="285"/>
      <c r="K58" s="278"/>
      <c r="L58" s="831"/>
      <c r="M58" s="832"/>
      <c r="N58" s="286"/>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53" t="s">
        <v>963</v>
      </c>
      <c r="C68" s="854"/>
      <c r="D68" s="854"/>
      <c r="E68" s="854"/>
      <c r="F68" s="854"/>
      <c r="G68" s="854"/>
      <c r="H68" s="854"/>
      <c r="I68" s="73" t="s">
        <v>964</v>
      </c>
      <c r="J68" s="75" t="s">
        <v>1410</v>
      </c>
      <c r="K68" s="74" t="s">
        <v>966</v>
      </c>
      <c r="L68" s="855" t="s">
        <v>950</v>
      </c>
      <c r="M68" s="856"/>
      <c r="N68" s="98" t="s">
        <v>951</v>
      </c>
    </row>
    <row r="69" spans="2:15">
      <c r="B69" s="49"/>
      <c r="C69" s="47"/>
      <c r="D69" s="47"/>
      <c r="E69" s="47"/>
      <c r="F69" s="47"/>
      <c r="G69" s="47"/>
      <c r="H69" s="47"/>
      <c r="I69" s="291"/>
      <c r="J69" s="292"/>
      <c r="K69" s="293"/>
      <c r="L69" s="50"/>
      <c r="M69" s="294"/>
      <c r="N69" s="394"/>
      <c r="O69" s="106"/>
    </row>
    <row r="70" spans="2:15">
      <c r="B70" s="49"/>
      <c r="C70" s="47"/>
      <c r="D70" s="47"/>
      <c r="E70" s="47"/>
      <c r="F70" s="47"/>
      <c r="G70" s="47"/>
      <c r="H70" s="47"/>
      <c r="I70" s="291"/>
      <c r="J70" s="292"/>
      <c r="K70" s="293"/>
      <c r="L70" s="50"/>
      <c r="M70" s="298"/>
      <c r="N70" s="394"/>
    </row>
    <row r="71" spans="2:15">
      <c r="B71" s="49"/>
      <c r="C71" s="47"/>
      <c r="D71" s="47"/>
      <c r="E71" s="47"/>
      <c r="F71" s="47"/>
      <c r="G71" s="47"/>
      <c r="H71" s="47"/>
      <c r="I71" s="278"/>
      <c r="J71" s="296"/>
      <c r="K71" s="297"/>
      <c r="L71" s="50"/>
      <c r="M71" s="299"/>
      <c r="N71" s="295"/>
    </row>
    <row r="72" spans="2:15">
      <c r="B72" s="49"/>
      <c r="C72" s="47"/>
      <c r="D72" s="47"/>
      <c r="E72" s="47"/>
      <c r="F72" s="47"/>
      <c r="G72" s="47"/>
      <c r="H72" s="47"/>
      <c r="I72" s="278"/>
      <c r="J72" s="296"/>
      <c r="K72" s="297"/>
      <c r="L72" s="317"/>
      <c r="M72" s="299"/>
      <c r="N72" s="295"/>
    </row>
    <row r="73" spans="2:15">
      <c r="B73" s="49"/>
      <c r="C73" s="47"/>
      <c r="D73" s="47"/>
      <c r="E73" s="47"/>
      <c r="F73" s="47"/>
      <c r="G73" s="47"/>
      <c r="H73" s="47"/>
      <c r="I73" s="278"/>
      <c r="J73" s="296"/>
      <c r="K73" s="297"/>
      <c r="L73" s="317"/>
      <c r="M73" s="299"/>
      <c r="N73" s="295"/>
    </row>
    <row r="74" spans="2:15" ht="15.75" thickBot="1">
      <c r="B74" s="814"/>
      <c r="C74" s="815"/>
      <c r="D74" s="815"/>
      <c r="E74" s="815"/>
      <c r="F74" s="815"/>
      <c r="G74" s="815"/>
      <c r="H74" s="815"/>
      <c r="I74" s="126"/>
      <c r="J74" s="126"/>
      <c r="K74" s="126"/>
      <c r="L74" s="915"/>
      <c r="M74" s="915"/>
      <c r="N74" s="45"/>
    </row>
    <row r="75" spans="2:15" ht="15.75" thickBot="1">
      <c r="B75" s="827" t="s">
        <v>953</v>
      </c>
      <c r="C75" s="828"/>
      <c r="D75" s="828"/>
      <c r="E75" s="828"/>
      <c r="F75" s="828"/>
      <c r="G75" s="828"/>
      <c r="H75" s="828"/>
      <c r="I75" s="834"/>
      <c r="J75" s="834"/>
      <c r="K75" s="834"/>
      <c r="L75" s="834"/>
      <c r="M75" s="835"/>
      <c r="N75" s="300"/>
    </row>
    <row r="76" spans="2:15" ht="15.75" thickBot="1">
      <c r="B76" s="33"/>
      <c r="C76" s="34"/>
      <c r="D76" s="34"/>
      <c r="E76" s="34"/>
      <c r="F76" s="34"/>
      <c r="G76" s="34"/>
      <c r="H76" s="34"/>
      <c r="I76" s="34"/>
      <c r="J76" s="34"/>
      <c r="K76" s="34"/>
      <c r="L76" s="34"/>
      <c r="M76" s="34"/>
      <c r="N76" s="35"/>
    </row>
    <row r="77" spans="2:15" ht="15.75" thickBot="1">
      <c r="B77" s="827" t="s">
        <v>967</v>
      </c>
      <c r="C77" s="828"/>
      <c r="D77" s="828"/>
      <c r="E77" s="828"/>
      <c r="F77" s="828"/>
      <c r="G77" s="828"/>
      <c r="H77" s="828"/>
      <c r="I77" s="828"/>
      <c r="J77" s="828"/>
      <c r="K77" s="828"/>
      <c r="L77" s="828"/>
      <c r="M77" s="829"/>
      <c r="N77" s="99">
        <f>N43+N53+N64+N75</f>
        <v>1060.9947057752747</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212.19894115505497</v>
      </c>
      <c r="M82" s="862"/>
      <c r="N82" s="51"/>
    </row>
    <row r="83" spans="1:14">
      <c r="B83" s="89" t="s">
        <v>973</v>
      </c>
      <c r="C83" s="90"/>
      <c r="D83" s="90"/>
      <c r="E83" s="90"/>
      <c r="F83" s="90"/>
      <c r="G83" s="90"/>
      <c r="H83" s="90"/>
      <c r="I83" s="87"/>
      <c r="J83" s="88"/>
      <c r="K83" s="303">
        <v>0.05</v>
      </c>
      <c r="L83" s="861">
        <f>N77*K83</f>
        <v>53.049735288763742</v>
      </c>
      <c r="M83" s="862"/>
      <c r="N83" s="51"/>
    </row>
    <row r="84" spans="1:14" ht="15.75" thickBot="1">
      <c r="B84" s="91" t="s">
        <v>974</v>
      </c>
      <c r="C84" s="92"/>
      <c r="D84" s="92"/>
      <c r="E84" s="92"/>
      <c r="F84" s="92"/>
      <c r="G84" s="92"/>
      <c r="H84" s="92"/>
      <c r="I84" s="93"/>
      <c r="J84" s="94"/>
      <c r="K84" s="304">
        <v>0.05</v>
      </c>
      <c r="L84" s="863">
        <f>N77*K84</f>
        <v>53.049735288763742</v>
      </c>
      <c r="M84" s="864"/>
      <c r="N84" s="51"/>
    </row>
    <row r="85" spans="1:14" ht="15.75" thickBot="1">
      <c r="B85" s="827" t="s">
        <v>953</v>
      </c>
      <c r="C85" s="828"/>
      <c r="D85" s="828"/>
      <c r="E85" s="828"/>
      <c r="F85" s="828"/>
      <c r="G85" s="828"/>
      <c r="H85" s="828"/>
      <c r="I85" s="828"/>
      <c r="J85" s="828"/>
      <c r="K85" s="828"/>
      <c r="L85" s="828"/>
      <c r="M85" s="829"/>
      <c r="N85" s="52">
        <f>L82+L83+L84</f>
        <v>318.29841173258239</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1379.293117507857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0" t="s">
        <v>2221</v>
      </c>
      <c r="C118" s="392"/>
      <c r="D118" s="392"/>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1028</v>
      </c>
      <c r="C31" s="81" t="s">
        <v>1204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6"/>
      <c r="J36" s="267"/>
      <c r="K36" s="268">
        <f>VLOOKUP(A36,EQUIPOS!A6:D163,4,FALSE)</f>
        <v>63575.781209993453</v>
      </c>
      <c r="L36" s="269"/>
      <c r="M36" s="270">
        <v>45</v>
      </c>
      <c r="N36" s="271">
        <f>K36/M36</f>
        <v>1412.7951379998544</v>
      </c>
    </row>
    <row r="37" spans="1:14">
      <c r="A37" s="113" t="s">
        <v>269</v>
      </c>
      <c r="B37" s="840" t="str">
        <f>VLOOKUP(A37,EQUIPOS!A7:D154,3,FALSE)</f>
        <v>Motoniveladora  potencia 215 HP, ancho de cuchilla 4,27 m, peso 18 ton.</v>
      </c>
      <c r="C37" s="841"/>
      <c r="D37" s="841"/>
      <c r="E37" s="841"/>
      <c r="F37" s="841"/>
      <c r="G37" s="841"/>
      <c r="H37" s="842"/>
      <c r="I37" s="266"/>
      <c r="J37" s="267"/>
      <c r="K37" s="268">
        <f>VLOOKUP(A37,EQUIPOS!A7:D164,4,FALSE)</f>
        <v>152581.87490398428</v>
      </c>
      <c r="L37" s="269"/>
      <c r="M37" s="270">
        <v>45</v>
      </c>
      <c r="N37" s="271">
        <f>K37/M37</f>
        <v>3390.7083311996507</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101721.24993598952</v>
      </c>
      <c r="L38" s="269"/>
      <c r="M38" s="270">
        <v>45</v>
      </c>
      <c r="N38" s="271">
        <f>K38/M38</f>
        <v>2260.472220799767</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7069.9464745441164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519</v>
      </c>
      <c r="B48" s="43" t="str">
        <f>VLOOKUP(A48,MATERIALES!A4:D373,3,FALSE)</f>
        <v xml:space="preserve">Material  de afirmado de la Zona </v>
      </c>
      <c r="C48" s="280"/>
      <c r="D48" s="280"/>
      <c r="E48" s="280"/>
      <c r="F48" s="280"/>
      <c r="G48" s="280"/>
      <c r="H48" s="280"/>
      <c r="I48" s="267"/>
      <c r="J48" s="223" t="str">
        <f>VLOOKUP(A48,MATERIALES!A4:D373,2,FALSE)</f>
        <v>m3</v>
      </c>
      <c r="K48" s="281">
        <v>1.25</v>
      </c>
      <c r="L48" s="266"/>
      <c r="M48" s="401">
        <f>VLOOKUP(A48,MATERIALES!A4:D395,4,FALSE)</f>
        <v>31238.328814821129</v>
      </c>
      <c r="N48" s="271">
        <f>K48*M48</f>
        <v>39047.911018526414</v>
      </c>
    </row>
    <row r="49" spans="1:14">
      <c r="A49" t="s">
        <v>774</v>
      </c>
      <c r="B49" s="43" t="str">
        <f>VLOOKUP(A49,MATERIALES!A5:D373,3,FALSE)</f>
        <v>Agua</v>
      </c>
      <c r="C49" s="280"/>
      <c r="D49" s="280"/>
      <c r="E49" s="280"/>
      <c r="F49" s="280"/>
      <c r="G49" s="280"/>
      <c r="H49" s="280"/>
      <c r="I49" s="267"/>
      <c r="J49" s="223" t="str">
        <f>VLOOKUP(A49,MATERIALES!A5:D373,2,FALSE)</f>
        <v>lt</v>
      </c>
      <c r="K49" s="281">
        <v>25</v>
      </c>
      <c r="L49" s="266"/>
      <c r="M49" s="401">
        <f>VLOOKUP(A49,MATERIALES!A5:D396,4,FALSE)</f>
        <v>43.73366034074958</v>
      </c>
      <c r="N49" s="271">
        <f>K49*M49</f>
        <v>1093.3415085187396</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40141.252527045152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1241</v>
      </c>
      <c r="B59" s="46" t="str">
        <f>VLOOKUP(A59,TRANSPORTE!A5:D104,3,FALSE)</f>
        <v>Transporte de material de afirmado</v>
      </c>
      <c r="C59" s="316"/>
      <c r="D59" s="316"/>
      <c r="E59" s="316"/>
      <c r="F59" s="316"/>
      <c r="G59" s="316"/>
      <c r="H59" s="310" t="s">
        <v>339</v>
      </c>
      <c r="I59" s="278">
        <v>1.25</v>
      </c>
      <c r="J59" s="285">
        <v>1</v>
      </c>
      <c r="K59" s="278">
        <f>I59*J59</f>
        <v>1.25</v>
      </c>
      <c r="L59" s="831">
        <f>VLOOKUP(A59,TRANSPORTE!A5:D123,4,FALSE)</f>
        <v>812.88531247861022</v>
      </c>
      <c r="M59" s="832"/>
      <c r="N59" s="286">
        <f>K59*L59</f>
        <v>1016.1066405982627</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1016.1066405982627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48824.384096671994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9764.8768193343985</v>
      </c>
      <c r="M83" s="862"/>
      <c r="N83" s="51"/>
    </row>
    <row r="84" spans="1:14">
      <c r="B84" s="89" t="s">
        <v>973</v>
      </c>
      <c r="C84" s="90"/>
      <c r="D84" s="90"/>
      <c r="E84" s="90"/>
      <c r="F84" s="90"/>
      <c r="G84" s="90"/>
      <c r="H84" s="90"/>
      <c r="I84" s="87"/>
      <c r="J84" s="88"/>
      <c r="K84" s="303">
        <v>0.05</v>
      </c>
      <c r="L84" s="861">
        <f>N78*K84</f>
        <v>2441.2192048335996</v>
      </c>
      <c r="M84" s="862"/>
      <c r="N84" s="51"/>
    </row>
    <row r="85" spans="1:14" ht="15.75" thickBot="1">
      <c r="B85" s="91" t="s">
        <v>974</v>
      </c>
      <c r="C85" s="92"/>
      <c r="D85" s="92"/>
      <c r="E85" s="92"/>
      <c r="F85" s="92"/>
      <c r="G85" s="92"/>
      <c r="H85" s="92"/>
      <c r="I85" s="93"/>
      <c r="J85" s="94"/>
      <c r="K85" s="304">
        <v>0.05</v>
      </c>
      <c r="L85" s="863">
        <f>N78*K85</f>
        <v>2441.2192048335996</v>
      </c>
      <c r="M85" s="864"/>
      <c r="N85" s="51"/>
    </row>
    <row r="86" spans="1:14" ht="15.75" thickBot="1">
      <c r="B86" s="827" t="s">
        <v>953</v>
      </c>
      <c r="C86" s="828"/>
      <c r="D86" s="828"/>
      <c r="E86" s="828"/>
      <c r="F86" s="828"/>
      <c r="G86" s="828"/>
      <c r="H86" s="828"/>
      <c r="I86" s="828"/>
      <c r="J86" s="828"/>
      <c r="K86" s="828"/>
      <c r="L86" s="828"/>
      <c r="M86" s="829"/>
      <c r="N86" s="52">
        <f>L83+L84+L85</f>
        <v>14647.315229001599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63471.699325673595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1029</v>
      </c>
      <c r="C31" s="81" t="s">
        <v>1472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6"/>
      <c r="J36" s="267"/>
      <c r="K36" s="268">
        <f>VLOOKUP(A36,EQUIPOS!A6:D163,4,FALSE)</f>
        <v>63575.781209993453</v>
      </c>
      <c r="L36" s="269"/>
      <c r="M36" s="270">
        <v>45</v>
      </c>
      <c r="N36" s="271">
        <f>K36/M36</f>
        <v>1412.7951379998544</v>
      </c>
    </row>
    <row r="37" spans="1:14">
      <c r="A37" s="113" t="s">
        <v>269</v>
      </c>
      <c r="B37" s="840" t="str">
        <f>VLOOKUP(A37,EQUIPOS!A7:D154,3,FALSE)</f>
        <v>Motoniveladora  potencia 215 HP, ancho de cuchilla 4,27 m, peso 18 ton.</v>
      </c>
      <c r="C37" s="841"/>
      <c r="D37" s="841"/>
      <c r="E37" s="841"/>
      <c r="F37" s="841"/>
      <c r="G37" s="841"/>
      <c r="H37" s="842"/>
      <c r="I37" s="266"/>
      <c r="J37" s="267"/>
      <c r="K37" s="268">
        <f>VLOOKUP(A37,EQUIPOS!A7:D164,4,FALSE)</f>
        <v>152581.87490398428</v>
      </c>
      <c r="L37" s="269"/>
      <c r="M37" s="270">
        <v>45</v>
      </c>
      <c r="N37" s="271">
        <f>K37/M37</f>
        <v>3390.7083311996507</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101721.24993598952</v>
      </c>
      <c r="L38" s="269"/>
      <c r="M38" s="270">
        <v>45</v>
      </c>
      <c r="N38" s="271">
        <f>K38/M38</f>
        <v>2260.472220799767</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7069.9464745441164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535</v>
      </c>
      <c r="B48" s="43" t="str">
        <f>VLOOKUP(A48,MATERIALES!A4:D373,3,FALSE)</f>
        <v>Material de Sub- Base CBR=20%</v>
      </c>
      <c r="C48" s="280"/>
      <c r="D48" s="280"/>
      <c r="E48" s="280"/>
      <c r="F48" s="280"/>
      <c r="G48" s="280"/>
      <c r="H48" s="280"/>
      <c r="I48" s="267"/>
      <c r="J48" s="223" t="str">
        <f>VLOOKUP(A48,MATERIALES!A4:D373,2,FALSE)</f>
        <v>m3</v>
      </c>
      <c r="K48" s="281">
        <v>1.3</v>
      </c>
      <c r="L48" s="266"/>
      <c r="M48" s="401">
        <f>VLOOKUP(A48,MATERIALES!A4:D395,4,FALSE)</f>
        <v>39568.549832106764</v>
      </c>
      <c r="N48" s="271">
        <f>K48*M48</f>
        <v>51439.114781738797</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43.73366034074958</v>
      </c>
      <c r="N49" s="271">
        <f>K49*M49</f>
        <v>1049.60784817799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52488.722629916789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1">
        <f>VLOOKUP(A59,TRANSPORTE!A5:D123,4,FALSE)</f>
        <v>812.88531247861022</v>
      </c>
      <c r="M59" s="832"/>
      <c r="N59" s="286">
        <f>K59*L59</f>
        <v>1056.7509062221934</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1056.7509062221934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61212.498465167562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12242.499693033513</v>
      </c>
      <c r="M83" s="862"/>
      <c r="N83" s="51"/>
    </row>
    <row r="84" spans="1:14">
      <c r="B84" s="89" t="s">
        <v>973</v>
      </c>
      <c r="C84" s="90"/>
      <c r="D84" s="90"/>
      <c r="E84" s="90"/>
      <c r="F84" s="90"/>
      <c r="G84" s="90"/>
      <c r="H84" s="90"/>
      <c r="I84" s="87"/>
      <c r="J84" s="88"/>
      <c r="K84" s="303">
        <v>0.05</v>
      </c>
      <c r="L84" s="861">
        <f>N78*K84</f>
        <v>3060.6249232583782</v>
      </c>
      <c r="M84" s="862"/>
      <c r="N84" s="51"/>
    </row>
    <row r="85" spans="1:14" ht="15.75" thickBot="1">
      <c r="B85" s="91" t="s">
        <v>974</v>
      </c>
      <c r="C85" s="92"/>
      <c r="D85" s="92"/>
      <c r="E85" s="92"/>
      <c r="F85" s="92"/>
      <c r="G85" s="92"/>
      <c r="H85" s="92"/>
      <c r="I85" s="93"/>
      <c r="J85" s="94"/>
      <c r="K85" s="304">
        <v>0.05</v>
      </c>
      <c r="L85" s="863">
        <f>N78*K85</f>
        <v>3060.6249232583782</v>
      </c>
      <c r="M85" s="864"/>
      <c r="N85" s="51"/>
    </row>
    <row r="86" spans="1:14" ht="15.75" thickBot="1">
      <c r="B86" s="827" t="s">
        <v>953</v>
      </c>
      <c r="C86" s="828"/>
      <c r="D86" s="828"/>
      <c r="E86" s="828"/>
      <c r="F86" s="828"/>
      <c r="G86" s="828"/>
      <c r="H86" s="828"/>
      <c r="I86" s="828"/>
      <c r="J86" s="828"/>
      <c r="K86" s="828"/>
      <c r="L86" s="828"/>
      <c r="M86" s="829"/>
      <c r="N86" s="52">
        <f>L83+L84+L85</f>
        <v>18363.74953955027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79576.24800471784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1030</v>
      </c>
      <c r="C31" s="81" t="s">
        <v>1471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152</v>
      </c>
      <c r="B36" s="840" t="str">
        <f>VLOOKUP(A36,EQUIPOS!A6:D154,3,FALSE)</f>
        <v xml:space="preserve">Carrotanque de agua(1000 Galones) </v>
      </c>
      <c r="C36" s="841"/>
      <c r="D36" s="841"/>
      <c r="E36" s="841"/>
      <c r="F36" s="841"/>
      <c r="G36" s="841"/>
      <c r="H36" s="842"/>
      <c r="I36" s="266"/>
      <c r="J36" s="267"/>
      <c r="K36" s="268">
        <f>VLOOKUP(A36,EQUIPOS!A6:D163,4,FALSE)</f>
        <v>63575.781209993453</v>
      </c>
      <c r="L36" s="269"/>
      <c r="M36" s="270">
        <v>45</v>
      </c>
      <c r="N36" s="271">
        <f>K36/M36</f>
        <v>1412.7951379998544</v>
      </c>
    </row>
    <row r="37" spans="1:14">
      <c r="A37" s="113" t="s">
        <v>269</v>
      </c>
      <c r="B37" s="840" t="str">
        <f>VLOOKUP(A37,EQUIPOS!A7:D154,3,FALSE)</f>
        <v>Motoniveladora  potencia 215 HP, ancho de cuchilla 4,27 m, peso 18 ton.</v>
      </c>
      <c r="C37" s="841"/>
      <c r="D37" s="841"/>
      <c r="E37" s="841"/>
      <c r="F37" s="841"/>
      <c r="G37" s="841"/>
      <c r="H37" s="842"/>
      <c r="I37" s="266"/>
      <c r="J37" s="267"/>
      <c r="K37" s="268">
        <f>VLOOKUP(A37,EQUIPOS!A7:D164,4,FALSE)</f>
        <v>152581.87490398428</v>
      </c>
      <c r="L37" s="269"/>
      <c r="M37" s="270">
        <v>45</v>
      </c>
      <c r="N37" s="271">
        <f>K37/M37</f>
        <v>3390.7083311996507</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101721.24993598952</v>
      </c>
      <c r="L38" s="269"/>
      <c r="M38" s="270">
        <v>45</v>
      </c>
      <c r="N38" s="271">
        <f>K38/M38</f>
        <v>2260.472220799767</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7069.9464745441164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536</v>
      </c>
      <c r="B48" s="43" t="str">
        <f>VLOOKUP(A48,MATERIALES!A4:D373,3,FALSE)</f>
        <v>Material de Sub- Base CBR=30%</v>
      </c>
      <c r="C48" s="280"/>
      <c r="D48" s="280"/>
      <c r="E48" s="280"/>
      <c r="F48" s="280"/>
      <c r="G48" s="280"/>
      <c r="H48" s="280"/>
      <c r="I48" s="267"/>
      <c r="J48" s="223" t="str">
        <f>VLOOKUP(A48,MATERIALES!A4:D373,2,FALSE)</f>
        <v>m3</v>
      </c>
      <c r="K48" s="281">
        <v>1.3</v>
      </c>
      <c r="L48" s="266"/>
      <c r="M48" s="401">
        <f>VLOOKUP(A48,MATERIALES!A4:D395,4,FALSE)</f>
        <v>31238.328814821129</v>
      </c>
      <c r="N48" s="271">
        <f>K48*M48</f>
        <v>40609.827459267472</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43.73366034074958</v>
      </c>
      <c r="N49" s="271">
        <f>K49*M49</f>
        <v>1049.60784817799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41659.435307445463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1">
        <f>VLOOKUP(A59,TRANSPORTE!A5:D123,4,FALSE)</f>
        <v>812.88531247861022</v>
      </c>
      <c r="M59" s="832"/>
      <c r="N59" s="286">
        <f>K59*L59</f>
        <v>1056.7509062221934</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1056.7509062221934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50383.211142696236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10076.642228539247</v>
      </c>
      <c r="M83" s="862"/>
      <c r="N83" s="51"/>
    </row>
    <row r="84" spans="1:14">
      <c r="B84" s="89" t="s">
        <v>973</v>
      </c>
      <c r="C84" s="90"/>
      <c r="D84" s="90"/>
      <c r="E84" s="90"/>
      <c r="F84" s="90"/>
      <c r="G84" s="90"/>
      <c r="H84" s="90"/>
      <c r="I84" s="87"/>
      <c r="J84" s="88"/>
      <c r="K84" s="303">
        <v>0.05</v>
      </c>
      <c r="L84" s="861">
        <f>N78*K84</f>
        <v>2519.1605571348118</v>
      </c>
      <c r="M84" s="862"/>
      <c r="N84" s="51"/>
    </row>
    <row r="85" spans="1:14" ht="15.75" thickBot="1">
      <c r="B85" s="91" t="s">
        <v>974</v>
      </c>
      <c r="C85" s="92"/>
      <c r="D85" s="92"/>
      <c r="E85" s="92"/>
      <c r="F85" s="92"/>
      <c r="G85" s="92"/>
      <c r="H85" s="92"/>
      <c r="I85" s="93"/>
      <c r="J85" s="94"/>
      <c r="K85" s="304">
        <v>0.05</v>
      </c>
      <c r="L85" s="863">
        <f>N78*K85</f>
        <v>2519.1605571348118</v>
      </c>
      <c r="M85" s="864"/>
      <c r="N85" s="51"/>
    </row>
    <row r="86" spans="1:14" ht="15.75" thickBot="1">
      <c r="B86" s="827" t="s">
        <v>953</v>
      </c>
      <c r="C86" s="828"/>
      <c r="D86" s="828"/>
      <c r="E86" s="828"/>
      <c r="F86" s="828"/>
      <c r="G86" s="828"/>
      <c r="H86" s="828"/>
      <c r="I86" s="828"/>
      <c r="J86" s="828"/>
      <c r="K86" s="828"/>
      <c r="L86" s="828"/>
      <c r="M86" s="829"/>
      <c r="N86" s="52">
        <f>L83+L84+L85</f>
        <v>15114.963342808871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65498.174485505107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1473</v>
      </c>
      <c r="C31" s="81" t="s">
        <v>1474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152</v>
      </c>
      <c r="B36" s="840" t="str">
        <f>VLOOKUP(A36,EQUIPOS!A6:D154,3,FALSE)</f>
        <v xml:space="preserve">Carrotanque de agua(1000 Galones) </v>
      </c>
      <c r="C36" s="841"/>
      <c r="D36" s="841"/>
      <c r="E36" s="841"/>
      <c r="F36" s="841"/>
      <c r="G36" s="841"/>
      <c r="H36" s="842"/>
      <c r="I36" s="266"/>
      <c r="J36" s="267"/>
      <c r="K36" s="268">
        <f>VLOOKUP(A36,EQUIPOS!A6:D163,4,FALSE)</f>
        <v>63575.781209993453</v>
      </c>
      <c r="L36" s="269"/>
      <c r="M36" s="270">
        <v>45</v>
      </c>
      <c r="N36" s="271">
        <f>K36/M36</f>
        <v>1412.7951379998544</v>
      </c>
    </row>
    <row r="37" spans="1:14">
      <c r="A37" s="113" t="s">
        <v>269</v>
      </c>
      <c r="B37" s="840" t="str">
        <f>VLOOKUP(A37,EQUIPOS!A7:D154,3,FALSE)</f>
        <v>Motoniveladora  potencia 215 HP, ancho de cuchilla 4,27 m, peso 18 ton.</v>
      </c>
      <c r="C37" s="841"/>
      <c r="D37" s="841"/>
      <c r="E37" s="841"/>
      <c r="F37" s="841"/>
      <c r="G37" s="841"/>
      <c r="H37" s="842"/>
      <c r="I37" s="266"/>
      <c r="J37" s="267"/>
      <c r="K37" s="268">
        <f>VLOOKUP(A37,EQUIPOS!A7:D164,4,FALSE)</f>
        <v>152581.87490398428</v>
      </c>
      <c r="L37" s="269"/>
      <c r="M37" s="270">
        <v>45</v>
      </c>
      <c r="N37" s="271">
        <f>K37/M37</f>
        <v>3390.7083311996507</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101721.24993598952</v>
      </c>
      <c r="L38" s="269"/>
      <c r="M38" s="270">
        <v>45</v>
      </c>
      <c r="N38" s="271">
        <f>K38/M38</f>
        <v>2260.472220799767</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7069.9464745441164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537</v>
      </c>
      <c r="B48" s="43" t="str">
        <f>VLOOKUP(A48,MATERIALES!A4:D373,3,FALSE)</f>
        <v xml:space="preserve">Material de Sub Base CBR=40% </v>
      </c>
      <c r="C48" s="280"/>
      <c r="D48" s="280"/>
      <c r="E48" s="280"/>
      <c r="F48" s="280"/>
      <c r="G48" s="280"/>
      <c r="H48" s="280"/>
      <c r="I48" s="267"/>
      <c r="J48" s="223" t="str">
        <f>VLOOKUP(A48,MATERIALES!A4:D373,2,FALSE)</f>
        <v>m3</v>
      </c>
      <c r="K48" s="281">
        <v>1.3</v>
      </c>
      <c r="L48" s="266"/>
      <c r="M48" s="401">
        <f>VLOOKUP(A48,MATERIALES!A4:D395,4,FALSE)</f>
        <v>41651.105086428171</v>
      </c>
      <c r="N48" s="271">
        <f>K48*M48</f>
        <v>54146.436612356621</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43.73366034074958</v>
      </c>
      <c r="N49" s="271">
        <f>K49*M49</f>
        <v>1049.60784817799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55196.044460534613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1">
        <f>VLOOKUP(A59,TRANSPORTE!A5:D123,4,FALSE)</f>
        <v>812.88531247861022</v>
      </c>
      <c r="M59" s="832"/>
      <c r="N59" s="286">
        <f>K59*L59</f>
        <v>1056.7509062221934</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1056.7509062221934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63919.820295785386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12783.964059157079</v>
      </c>
      <c r="M83" s="862"/>
      <c r="N83" s="51"/>
    </row>
    <row r="84" spans="1:14">
      <c r="B84" s="89" t="s">
        <v>973</v>
      </c>
      <c r="C84" s="90"/>
      <c r="D84" s="90"/>
      <c r="E84" s="90"/>
      <c r="F84" s="90"/>
      <c r="G84" s="90"/>
      <c r="H84" s="90"/>
      <c r="I84" s="87"/>
      <c r="J84" s="88"/>
      <c r="K84" s="303">
        <v>0.05</v>
      </c>
      <c r="L84" s="861">
        <f>N78*K84</f>
        <v>3195.9910147892697</v>
      </c>
      <c r="M84" s="862"/>
      <c r="N84" s="51"/>
    </row>
    <row r="85" spans="1:14" ht="15.75" thickBot="1">
      <c r="B85" s="91" t="s">
        <v>974</v>
      </c>
      <c r="C85" s="92"/>
      <c r="D85" s="92"/>
      <c r="E85" s="92"/>
      <c r="F85" s="92"/>
      <c r="G85" s="92"/>
      <c r="H85" s="92"/>
      <c r="I85" s="93"/>
      <c r="J85" s="94"/>
      <c r="K85" s="304">
        <v>0.05</v>
      </c>
      <c r="L85" s="863">
        <f>N78*K85</f>
        <v>3195.9910147892697</v>
      </c>
      <c r="M85" s="864"/>
      <c r="N85" s="51"/>
    </row>
    <row r="86" spans="1:14" ht="15.75" thickBot="1">
      <c r="B86" s="827" t="s">
        <v>953</v>
      </c>
      <c r="C86" s="828"/>
      <c r="D86" s="828"/>
      <c r="E86" s="828"/>
      <c r="F86" s="828"/>
      <c r="G86" s="828"/>
      <c r="H86" s="828"/>
      <c r="I86" s="828"/>
      <c r="J86" s="828"/>
      <c r="K86" s="828"/>
      <c r="L86" s="828"/>
      <c r="M86" s="829"/>
      <c r="N86" s="52">
        <f>L83+L84+L85</f>
        <v>19175.946088735618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83095.766384521005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1475</v>
      </c>
      <c r="C31" s="81" t="s">
        <v>1476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162</v>
      </c>
      <c r="B36" s="840" t="str">
        <f>VLOOKUP(A36,EQUIPOS!A6:D154,3,FALSE)</f>
        <v>Compactador manual (SALTARIN) Peso de operación (Kg.) 52, Fuerza de impacto por golpe (KN) 12.</v>
      </c>
      <c r="C36" s="841"/>
      <c r="D36" s="841"/>
      <c r="E36" s="841"/>
      <c r="F36" s="841"/>
      <c r="G36" s="841"/>
      <c r="H36" s="842"/>
      <c r="I36" s="266"/>
      <c r="J36" s="267"/>
      <c r="K36" s="268">
        <f>VLOOKUP(A36,EQUIPOS!A6:D163,4,FALSE)</f>
        <v>7565.5179639892203</v>
      </c>
      <c r="L36" s="269"/>
      <c r="M36" s="270">
        <v>2.5</v>
      </c>
      <c r="N36" s="271">
        <f>K36/M36</f>
        <v>3026.2071855956883</v>
      </c>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402"/>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0.05</v>
      </c>
      <c r="N41" s="343">
        <f>N76*M41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3834.2327946317082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535</v>
      </c>
      <c r="B48" s="43" t="str">
        <f>VLOOKUP(A48,MATERIALES!A4:D373,3,FALSE)</f>
        <v>Material de Sub- Base CBR=20%</v>
      </c>
      <c r="C48" s="280"/>
      <c r="D48" s="280"/>
      <c r="E48" s="280"/>
      <c r="F48" s="280"/>
      <c r="G48" s="280"/>
      <c r="H48" s="280"/>
      <c r="I48" s="267"/>
      <c r="J48" s="223" t="str">
        <f>VLOOKUP(A48,MATERIALES!A4:D373,2,FALSE)</f>
        <v>m3</v>
      </c>
      <c r="K48" s="281">
        <v>1.3</v>
      </c>
      <c r="L48" s="266"/>
      <c r="M48" s="401">
        <f>VLOOKUP(A48,MATERIALES!A4:D395,4,FALSE)</f>
        <v>39568.549832106764</v>
      </c>
      <c r="N48" s="271">
        <f>K48*M48</f>
        <v>51439.114781738797</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43.73366034074958</v>
      </c>
      <c r="N49" s="271">
        <f>K49*M49</f>
        <v>1049.60784817799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52488.722629916789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1">
        <f>VLOOKUP(A59,TRANSPORTE!A5:D123,4,FALSE)</f>
        <v>812.88531247861022</v>
      </c>
      <c r="M59" s="832"/>
      <c r="N59" s="286">
        <f>K59*L59</f>
        <v>1056.7509062221934</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1056.7509062221934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16160.5121807204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73540.218511491097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14708.043702298221</v>
      </c>
      <c r="M83" s="862"/>
      <c r="N83" s="51"/>
    </row>
    <row r="84" spans="1:14">
      <c r="B84" s="89" t="s">
        <v>973</v>
      </c>
      <c r="C84" s="90"/>
      <c r="D84" s="90"/>
      <c r="E84" s="90"/>
      <c r="F84" s="90"/>
      <c r="G84" s="90"/>
      <c r="H84" s="90"/>
      <c r="I84" s="87"/>
      <c r="J84" s="88"/>
      <c r="K84" s="303">
        <v>0.05</v>
      </c>
      <c r="L84" s="861">
        <f>N78*K84</f>
        <v>3677.0109255745551</v>
      </c>
      <c r="M84" s="862"/>
      <c r="N84" s="51"/>
    </row>
    <row r="85" spans="1:14" ht="15.75" thickBot="1">
      <c r="B85" s="91" t="s">
        <v>974</v>
      </c>
      <c r="C85" s="92"/>
      <c r="D85" s="92"/>
      <c r="E85" s="92"/>
      <c r="F85" s="92"/>
      <c r="G85" s="92"/>
      <c r="H85" s="92"/>
      <c r="I85" s="93"/>
      <c r="J85" s="94"/>
      <c r="K85" s="304">
        <v>0.05</v>
      </c>
      <c r="L85" s="863">
        <f>N78*K85</f>
        <v>3677.0109255745551</v>
      </c>
      <c r="M85" s="864"/>
      <c r="N85" s="51"/>
    </row>
    <row r="86" spans="1:14" ht="15.75" thickBot="1">
      <c r="B86" s="827" t="s">
        <v>953</v>
      </c>
      <c r="C86" s="828"/>
      <c r="D86" s="828"/>
      <c r="E86" s="828"/>
      <c r="F86" s="828"/>
      <c r="G86" s="828"/>
      <c r="H86" s="828"/>
      <c r="I86" s="828"/>
      <c r="J86" s="828"/>
      <c r="K86" s="828"/>
      <c r="L86" s="828"/>
      <c r="M86" s="829"/>
      <c r="N86" s="52">
        <f>L83+L84+L85</f>
        <v>22062.06555344733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95602.284064938431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1477</v>
      </c>
      <c r="C31" s="81" t="s">
        <v>1478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162</v>
      </c>
      <c r="B36" s="840" t="str">
        <f>VLOOKUP(A36,EQUIPOS!A6:D154,3,FALSE)</f>
        <v>Compactador manual (SALTARIN) Peso de operación (Kg.) 52, Fuerza de impacto por golpe (KN) 12.</v>
      </c>
      <c r="C36" s="841"/>
      <c r="D36" s="841"/>
      <c r="E36" s="841"/>
      <c r="F36" s="841"/>
      <c r="G36" s="841"/>
      <c r="H36" s="842"/>
      <c r="I36" s="266"/>
      <c r="J36" s="267"/>
      <c r="K36" s="268">
        <f>VLOOKUP(A36,EQUIPOS!A6:D163,4,FALSE)</f>
        <v>7565.5179639892203</v>
      </c>
      <c r="L36" s="269"/>
      <c r="M36" s="270">
        <v>2.5</v>
      </c>
      <c r="N36" s="271">
        <f>K36/M36</f>
        <v>3026.2071855956883</v>
      </c>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0.05</v>
      </c>
      <c r="N41" s="343">
        <f>N76*M41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3834.2327946317082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536</v>
      </c>
      <c r="B48" s="43" t="str">
        <f>VLOOKUP(A48,MATERIALES!A4:D373,3,FALSE)</f>
        <v>Material de Sub- Base CBR=30%</v>
      </c>
      <c r="C48" s="280"/>
      <c r="D48" s="280"/>
      <c r="E48" s="280"/>
      <c r="F48" s="280"/>
      <c r="G48" s="280"/>
      <c r="H48" s="280"/>
      <c r="I48" s="267"/>
      <c r="J48" s="223" t="str">
        <f>VLOOKUP(A48,MATERIALES!A4:D373,2,FALSE)</f>
        <v>m3</v>
      </c>
      <c r="K48" s="281">
        <v>1.3</v>
      </c>
      <c r="L48" s="266"/>
      <c r="M48" s="401">
        <f>VLOOKUP(A48,MATERIALES!A4:D395,4,FALSE)</f>
        <v>31238.328814821129</v>
      </c>
      <c r="N48" s="271">
        <f>K48*M48</f>
        <v>40609.827459267472</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43.73366034074958</v>
      </c>
      <c r="N49" s="271">
        <f>K49*M49</f>
        <v>1049.60784817799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41659.435307445463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1">
        <f>VLOOKUP(A59,TRANSPORTE!A5:D123,4,FALSE)</f>
        <v>812.88531247861022</v>
      </c>
      <c r="M59" s="832"/>
      <c r="N59" s="286">
        <f>K59*L59</f>
        <v>1056.7509062221934</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1056.7509062221934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16160.5121807204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62710.931189019764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12542.186237803953</v>
      </c>
      <c r="M83" s="862"/>
      <c r="N83" s="51"/>
    </row>
    <row r="84" spans="1:14">
      <c r="B84" s="89" t="s">
        <v>973</v>
      </c>
      <c r="C84" s="90"/>
      <c r="D84" s="90"/>
      <c r="E84" s="90"/>
      <c r="F84" s="90"/>
      <c r="G84" s="90"/>
      <c r="H84" s="90"/>
      <c r="I84" s="87"/>
      <c r="J84" s="88"/>
      <c r="K84" s="303">
        <v>0.05</v>
      </c>
      <c r="L84" s="861">
        <f>N78*K84</f>
        <v>3135.5465594509883</v>
      </c>
      <c r="M84" s="862"/>
      <c r="N84" s="51"/>
    </row>
    <row r="85" spans="1:14" ht="15.75" thickBot="1">
      <c r="B85" s="91" t="s">
        <v>974</v>
      </c>
      <c r="C85" s="92"/>
      <c r="D85" s="92"/>
      <c r="E85" s="92"/>
      <c r="F85" s="92"/>
      <c r="G85" s="92"/>
      <c r="H85" s="92"/>
      <c r="I85" s="93"/>
      <c r="J85" s="94"/>
      <c r="K85" s="304">
        <v>0.05</v>
      </c>
      <c r="L85" s="863">
        <f>N78*K85</f>
        <v>3135.5465594509883</v>
      </c>
      <c r="M85" s="864"/>
      <c r="N85" s="51"/>
    </row>
    <row r="86" spans="1:14" ht="15.75" thickBot="1">
      <c r="B86" s="827" t="s">
        <v>953</v>
      </c>
      <c r="C86" s="828"/>
      <c r="D86" s="828"/>
      <c r="E86" s="828"/>
      <c r="F86" s="828"/>
      <c r="G86" s="828"/>
      <c r="H86" s="828"/>
      <c r="I86" s="828"/>
      <c r="J86" s="828"/>
      <c r="K86" s="828"/>
      <c r="L86" s="828"/>
      <c r="M86" s="829"/>
      <c r="N86" s="52">
        <f>L83+L84+L85</f>
        <v>18813.279356705931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81524.210545725698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1479</v>
      </c>
      <c r="C31" s="81" t="s">
        <v>1480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162</v>
      </c>
      <c r="B36" s="840" t="str">
        <f>VLOOKUP(A36,EQUIPOS!A6:D154,3,FALSE)</f>
        <v>Compactador manual (SALTARIN) Peso de operación (Kg.) 52, Fuerza de impacto por golpe (KN) 12.</v>
      </c>
      <c r="C36" s="841"/>
      <c r="D36" s="841"/>
      <c r="E36" s="841"/>
      <c r="F36" s="841"/>
      <c r="G36" s="841"/>
      <c r="H36" s="842"/>
      <c r="I36" s="266"/>
      <c r="J36" s="267"/>
      <c r="K36" s="268">
        <f>VLOOKUP(A36,EQUIPOS!A6:D163,4,FALSE)</f>
        <v>7565.5179639892203</v>
      </c>
      <c r="L36" s="269"/>
      <c r="M36" s="270">
        <v>2.5</v>
      </c>
      <c r="N36" s="271">
        <f>K36/M36</f>
        <v>3026.2071855956883</v>
      </c>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0.05</v>
      </c>
      <c r="N41" s="343">
        <f>N76*M41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3834.2327946317082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537</v>
      </c>
      <c r="B48" s="43" t="str">
        <f>VLOOKUP(A48,MATERIALES!A4:D373,3,FALSE)</f>
        <v xml:space="preserve">Material de Sub Base CBR=40% </v>
      </c>
      <c r="C48" s="280"/>
      <c r="D48" s="280"/>
      <c r="E48" s="280"/>
      <c r="F48" s="280"/>
      <c r="G48" s="280"/>
      <c r="H48" s="280"/>
      <c r="I48" s="267"/>
      <c r="J48" s="223" t="str">
        <f>VLOOKUP(A48,MATERIALES!A4:D373,2,FALSE)</f>
        <v>m3</v>
      </c>
      <c r="K48" s="281">
        <v>1.3</v>
      </c>
      <c r="L48" s="266"/>
      <c r="M48" s="401">
        <f>VLOOKUP(A48,MATERIALES!A4:D395,4,FALSE)</f>
        <v>41651.105086428171</v>
      </c>
      <c r="N48" s="271">
        <f>K48*M48</f>
        <v>54146.436612356621</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43.73366034074958</v>
      </c>
      <c r="N49" s="271">
        <f>K49*M49</f>
        <v>1049.60784817799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55196.044460534613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1">
        <f>VLOOKUP(A59,TRANSPORTE!A5:D123,4,FALSE)</f>
        <v>812.88531247861022</v>
      </c>
      <c r="M59" s="832"/>
      <c r="N59" s="286">
        <f>K59*L59</f>
        <v>1056.7509062221934</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1056.7509062221934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16160.5121807204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76247.540342108914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15249.508068421783</v>
      </c>
      <c r="M83" s="862"/>
      <c r="N83" s="51"/>
    </row>
    <row r="84" spans="1:14">
      <c r="B84" s="89" t="s">
        <v>973</v>
      </c>
      <c r="C84" s="90"/>
      <c r="D84" s="90"/>
      <c r="E84" s="90"/>
      <c r="F84" s="90"/>
      <c r="G84" s="90"/>
      <c r="H84" s="90"/>
      <c r="I84" s="87"/>
      <c r="J84" s="88"/>
      <c r="K84" s="303">
        <v>0.05</v>
      </c>
      <c r="L84" s="861">
        <f>N78*K84</f>
        <v>3812.3770171054457</v>
      </c>
      <c r="M84" s="862"/>
      <c r="N84" s="51"/>
    </row>
    <row r="85" spans="1:14" ht="15.75" thickBot="1">
      <c r="B85" s="91" t="s">
        <v>974</v>
      </c>
      <c r="C85" s="92"/>
      <c r="D85" s="92"/>
      <c r="E85" s="92"/>
      <c r="F85" s="92"/>
      <c r="G85" s="92"/>
      <c r="H85" s="92"/>
      <c r="I85" s="93"/>
      <c r="J85" s="94"/>
      <c r="K85" s="304">
        <v>0.05</v>
      </c>
      <c r="L85" s="863">
        <f>N78*K85</f>
        <v>3812.3770171054457</v>
      </c>
      <c r="M85" s="864"/>
      <c r="N85" s="51"/>
    </row>
    <row r="86" spans="1:14" ht="15.75" thickBot="1">
      <c r="B86" s="827" t="s">
        <v>953</v>
      </c>
      <c r="C86" s="828"/>
      <c r="D86" s="828"/>
      <c r="E86" s="828"/>
      <c r="F86" s="828"/>
      <c r="G86" s="828"/>
      <c r="H86" s="828"/>
      <c r="I86" s="828"/>
      <c r="J86" s="828"/>
      <c r="K86" s="828"/>
      <c r="L86" s="828"/>
      <c r="M86" s="829"/>
      <c r="N86" s="52">
        <f>L83+L84+L85</f>
        <v>22874.262102632674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99121.802444741596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1031</v>
      </c>
      <c r="C31" s="81" t="s">
        <v>1481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152</v>
      </c>
      <c r="B36" s="840" t="str">
        <f>VLOOKUP(A36,EQUIPOS!A6:D154,3,FALSE)</f>
        <v xml:space="preserve">Carrotanque de agua(1000 Galones) </v>
      </c>
      <c r="C36" s="841"/>
      <c r="D36" s="841"/>
      <c r="E36" s="841"/>
      <c r="F36" s="841"/>
      <c r="G36" s="841"/>
      <c r="H36" s="842"/>
      <c r="I36" s="266"/>
      <c r="J36" s="267"/>
      <c r="K36" s="268">
        <f>VLOOKUP(A36,EQUIPOS!A6:D163,4,FALSE)</f>
        <v>63575.781209993453</v>
      </c>
      <c r="L36" s="269"/>
      <c r="M36" s="270">
        <v>45</v>
      </c>
      <c r="N36" s="271">
        <f>K36/M36</f>
        <v>1412.7951379998544</v>
      </c>
    </row>
    <row r="37" spans="1:14">
      <c r="A37" s="113" t="s">
        <v>269</v>
      </c>
      <c r="B37" s="840" t="str">
        <f>VLOOKUP(A37,EQUIPOS!A7:D154,3,FALSE)</f>
        <v>Motoniveladora  potencia 215 HP, ancho de cuchilla 4,27 m, peso 18 ton.</v>
      </c>
      <c r="C37" s="841"/>
      <c r="D37" s="841"/>
      <c r="E37" s="841"/>
      <c r="F37" s="841"/>
      <c r="G37" s="841"/>
      <c r="H37" s="842"/>
      <c r="I37" s="266"/>
      <c r="J37" s="267"/>
      <c r="K37" s="268">
        <f>VLOOKUP(A37,EQUIPOS!A7:D164,4,FALSE)</f>
        <v>152581.87490398428</v>
      </c>
      <c r="L37" s="269"/>
      <c r="M37" s="270">
        <v>45</v>
      </c>
      <c r="N37" s="271">
        <f>K37/M37</f>
        <v>3390.7083311996507</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101721.24993598952</v>
      </c>
      <c r="L38" s="269"/>
      <c r="M38" s="270">
        <v>45</v>
      </c>
      <c r="N38" s="271">
        <f>K38/M38</f>
        <v>2260.472220799767</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7069.9464745441164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41651.105086428171</v>
      </c>
      <c r="N48" s="271">
        <f>K48*M48</f>
        <v>54146.436612356621</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43.73366034074958</v>
      </c>
      <c r="N49" s="271">
        <f>K49*M49</f>
        <v>1049.60784817799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55196.044460534613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1">
        <f>VLOOKUP(A59,TRANSPORTE!A5:D123,4,FALSE)</f>
        <v>812.88531247861022</v>
      </c>
      <c r="M59" s="832"/>
      <c r="N59" s="286">
        <f>K59*L59</f>
        <v>1056.7509062221934</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1056.7509062221934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63919.820295785386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12783.964059157079</v>
      </c>
      <c r="M83" s="862"/>
      <c r="N83" s="51"/>
    </row>
    <row r="84" spans="1:14">
      <c r="B84" s="89" t="s">
        <v>973</v>
      </c>
      <c r="C84" s="90"/>
      <c r="D84" s="90"/>
      <c r="E84" s="90"/>
      <c r="F84" s="90"/>
      <c r="G84" s="90"/>
      <c r="H84" s="90"/>
      <c r="I84" s="87"/>
      <c r="J84" s="88"/>
      <c r="K84" s="303">
        <v>0.05</v>
      </c>
      <c r="L84" s="861">
        <f>N78*K84</f>
        <v>3195.9910147892697</v>
      </c>
      <c r="M84" s="862"/>
      <c r="N84" s="51"/>
    </row>
    <row r="85" spans="1:14" ht="15.75" thickBot="1">
      <c r="B85" s="91" t="s">
        <v>974</v>
      </c>
      <c r="C85" s="92"/>
      <c r="D85" s="92"/>
      <c r="E85" s="92"/>
      <c r="F85" s="92"/>
      <c r="G85" s="92"/>
      <c r="H85" s="92"/>
      <c r="I85" s="93"/>
      <c r="J85" s="94"/>
      <c r="K85" s="304">
        <v>0.05</v>
      </c>
      <c r="L85" s="863">
        <f>N78*K85</f>
        <v>3195.9910147892697</v>
      </c>
      <c r="M85" s="864"/>
      <c r="N85" s="51"/>
    </row>
    <row r="86" spans="1:14" ht="15.75" thickBot="1">
      <c r="B86" s="827" t="s">
        <v>953</v>
      </c>
      <c r="C86" s="828"/>
      <c r="D86" s="828"/>
      <c r="E86" s="828"/>
      <c r="F86" s="828"/>
      <c r="G86" s="828"/>
      <c r="H86" s="828"/>
      <c r="I86" s="828"/>
      <c r="J86" s="828"/>
      <c r="K86" s="828"/>
      <c r="L86" s="828"/>
      <c r="M86" s="829"/>
      <c r="N86" s="52">
        <f>L83+L84+L85</f>
        <v>19175.946088735618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83095.766384521005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1032</v>
      </c>
      <c r="C31" s="81" t="s">
        <v>1482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152</v>
      </c>
      <c r="B36" s="840" t="str">
        <f>VLOOKUP(A36,EQUIPOS!A6:D154,3,FALSE)</f>
        <v xml:space="preserve">Carrotanque de agua(1000 Galones) </v>
      </c>
      <c r="C36" s="841"/>
      <c r="D36" s="841"/>
      <c r="E36" s="841"/>
      <c r="F36" s="841"/>
      <c r="G36" s="841"/>
      <c r="H36" s="842"/>
      <c r="I36" s="266"/>
      <c r="J36" s="267"/>
      <c r="K36" s="268">
        <f>VLOOKUP(A36,EQUIPOS!A6:D163,4,FALSE)</f>
        <v>63575.781209993453</v>
      </c>
      <c r="L36" s="269"/>
      <c r="M36" s="270">
        <v>45</v>
      </c>
      <c r="N36" s="271">
        <f>K36/M36</f>
        <v>1412.7951379998544</v>
      </c>
    </row>
    <row r="37" spans="1:14">
      <c r="A37" s="113" t="s">
        <v>269</v>
      </c>
      <c r="B37" s="840" t="str">
        <f>VLOOKUP(A37,EQUIPOS!A7:D154,3,FALSE)</f>
        <v>Motoniveladora  potencia 215 HP, ancho de cuchilla 4,27 m, peso 18 ton.</v>
      </c>
      <c r="C37" s="841"/>
      <c r="D37" s="841"/>
      <c r="E37" s="841"/>
      <c r="F37" s="841"/>
      <c r="G37" s="841"/>
      <c r="H37" s="842"/>
      <c r="I37" s="266"/>
      <c r="J37" s="267"/>
      <c r="K37" s="268">
        <f>VLOOKUP(A37,EQUIPOS!A7:D164,4,FALSE)</f>
        <v>152581.87490398428</v>
      </c>
      <c r="L37" s="269"/>
      <c r="M37" s="270">
        <v>45</v>
      </c>
      <c r="N37" s="271">
        <f>K37/M37</f>
        <v>3390.7083311996507</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101721.24993598952</v>
      </c>
      <c r="L38" s="269"/>
      <c r="M38" s="270">
        <v>45</v>
      </c>
      <c r="N38" s="271">
        <f>K38/M38</f>
        <v>2260.472220799767</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7069.9464745441164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41651.105086428171</v>
      </c>
      <c r="N48" s="271">
        <f>K48*M48</f>
        <v>54146.436612356621</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43.73366034074958</v>
      </c>
      <c r="N49" s="271">
        <f>K49*M49</f>
        <v>1049.60784817799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55196.044460534613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1">
        <f>VLOOKUP(A59,TRANSPORTE!A5:D123,4,FALSE)</f>
        <v>812.88531247861022</v>
      </c>
      <c r="M59" s="832"/>
      <c r="N59" s="286">
        <f>K59*L59</f>
        <v>1056.7509062221934</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1056.7509062221934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59">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63919.820295785386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12783.964059157079</v>
      </c>
      <c r="M83" s="862"/>
      <c r="N83" s="51"/>
    </row>
    <row r="84" spans="1:14">
      <c r="B84" s="89" t="s">
        <v>973</v>
      </c>
      <c r="C84" s="90"/>
      <c r="D84" s="90"/>
      <c r="E84" s="90"/>
      <c r="F84" s="90"/>
      <c r="G84" s="90"/>
      <c r="H84" s="90"/>
      <c r="I84" s="87"/>
      <c r="J84" s="88"/>
      <c r="K84" s="303">
        <v>0.05</v>
      </c>
      <c r="L84" s="861">
        <f>N78*K84</f>
        <v>3195.9910147892697</v>
      </c>
      <c r="M84" s="862"/>
      <c r="N84" s="51"/>
    </row>
    <row r="85" spans="1:14" ht="15.75" thickBot="1">
      <c r="B85" s="91" t="s">
        <v>974</v>
      </c>
      <c r="C85" s="92"/>
      <c r="D85" s="92"/>
      <c r="E85" s="92"/>
      <c r="F85" s="92"/>
      <c r="G85" s="92"/>
      <c r="H85" s="92"/>
      <c r="I85" s="93"/>
      <c r="J85" s="94"/>
      <c r="K85" s="304">
        <v>0.05</v>
      </c>
      <c r="L85" s="863">
        <f>N78*K85</f>
        <v>3195.9910147892697</v>
      </c>
      <c r="M85" s="864"/>
      <c r="N85" s="51"/>
    </row>
    <row r="86" spans="1:14" ht="15.75" thickBot="1">
      <c r="B86" s="827" t="s">
        <v>953</v>
      </c>
      <c r="C86" s="828"/>
      <c r="D86" s="828"/>
      <c r="E86" s="828"/>
      <c r="F86" s="828"/>
      <c r="G86" s="828"/>
      <c r="H86" s="828"/>
      <c r="I86" s="828"/>
      <c r="J86" s="828"/>
      <c r="K86" s="828"/>
      <c r="L86" s="828"/>
      <c r="M86" s="829"/>
      <c r="N86" s="52">
        <f>L83+L84+L85</f>
        <v>19175.946088735618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83095.766384521005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1483</v>
      </c>
      <c r="C31" s="81" t="s">
        <v>1484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152</v>
      </c>
      <c r="B36" s="840" t="str">
        <f>VLOOKUP(A36,EQUIPOS!A6:D154,3,FALSE)</f>
        <v xml:space="preserve">Carrotanque de agua(1000 Galones) </v>
      </c>
      <c r="C36" s="841"/>
      <c r="D36" s="841"/>
      <c r="E36" s="841"/>
      <c r="F36" s="841"/>
      <c r="G36" s="841"/>
      <c r="H36" s="842"/>
      <c r="I36" s="266"/>
      <c r="J36" s="267"/>
      <c r="K36" s="268">
        <f>VLOOKUP(A36,EQUIPOS!A6:D163,4,FALSE)</f>
        <v>63575.781209993453</v>
      </c>
      <c r="L36" s="269"/>
      <c r="M36" s="270">
        <v>45</v>
      </c>
      <c r="N36" s="271">
        <f>K36/M36</f>
        <v>1412.7951379998544</v>
      </c>
    </row>
    <row r="37" spans="1:14">
      <c r="A37" s="113" t="s">
        <v>269</v>
      </c>
      <c r="B37" s="840" t="str">
        <f>VLOOKUP(A37,EQUIPOS!A7:D154,3,FALSE)</f>
        <v>Motoniveladora  potencia 215 HP, ancho de cuchilla 4,27 m, peso 18 ton.</v>
      </c>
      <c r="C37" s="841"/>
      <c r="D37" s="841"/>
      <c r="E37" s="841"/>
      <c r="F37" s="841"/>
      <c r="G37" s="841"/>
      <c r="H37" s="842"/>
      <c r="I37" s="266"/>
      <c r="J37" s="267"/>
      <c r="K37" s="268">
        <f>VLOOKUP(A37,EQUIPOS!A7:D164,4,FALSE)</f>
        <v>152581.87490398428</v>
      </c>
      <c r="L37" s="269"/>
      <c r="M37" s="270">
        <v>45</v>
      </c>
      <c r="N37" s="271">
        <f>K37/M37</f>
        <v>3390.7083311996507</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101721.24993598952</v>
      </c>
      <c r="L38" s="269"/>
      <c r="M38" s="270">
        <v>45</v>
      </c>
      <c r="N38" s="271">
        <f>K38/M38</f>
        <v>2260.472220799767</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7069.9464745441164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529</v>
      </c>
      <c r="B48" s="43" t="str">
        <f>VLOOKUP(A48,MATERIALES!A4:D373,3,FALSE)</f>
        <v>Material de base (gradación 3)</v>
      </c>
      <c r="C48" s="280"/>
      <c r="D48" s="280"/>
      <c r="E48" s="280"/>
      <c r="F48" s="280"/>
      <c r="G48" s="280"/>
      <c r="H48" s="280"/>
      <c r="I48" s="267"/>
      <c r="J48" s="223" t="str">
        <f>VLOOKUP(A48,MATERIALES!A4:D373,2,FALSE)</f>
        <v>m3</v>
      </c>
      <c r="K48" s="281">
        <v>1.3</v>
      </c>
      <c r="L48" s="266"/>
      <c r="M48" s="401">
        <f>VLOOKUP(A48,MATERIALES!A4:D395,4,FALSE)</f>
        <v>41651.105086428171</v>
      </c>
      <c r="N48" s="271">
        <f>K48*M48</f>
        <v>54146.436612356621</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43.73366034074958</v>
      </c>
      <c r="N49" s="271">
        <f>K49*M49</f>
        <v>1049.60784817799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55196.044460534613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1">
        <f>VLOOKUP(A59,TRANSPORTE!A5:D123,4,FALSE)</f>
        <v>812.88531247861022</v>
      </c>
      <c r="M59" s="832"/>
      <c r="N59" s="286">
        <f>K59*L59</f>
        <v>1056.7509062221934</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1056.7509062221934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63919.820295785386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12783.964059157079</v>
      </c>
      <c r="M83" s="862"/>
      <c r="N83" s="51"/>
    </row>
    <row r="84" spans="1:14">
      <c r="B84" s="89" t="s">
        <v>973</v>
      </c>
      <c r="C84" s="90"/>
      <c r="D84" s="90"/>
      <c r="E84" s="90"/>
      <c r="F84" s="90"/>
      <c r="G84" s="90"/>
      <c r="H84" s="90"/>
      <c r="I84" s="87"/>
      <c r="J84" s="88"/>
      <c r="K84" s="303">
        <v>0.05</v>
      </c>
      <c r="L84" s="861">
        <f>N78*K84</f>
        <v>3195.9910147892697</v>
      </c>
      <c r="M84" s="862"/>
      <c r="N84" s="51"/>
    </row>
    <row r="85" spans="1:14" ht="15.75" thickBot="1">
      <c r="B85" s="91" t="s">
        <v>974</v>
      </c>
      <c r="C85" s="92"/>
      <c r="D85" s="92"/>
      <c r="E85" s="92"/>
      <c r="F85" s="92"/>
      <c r="G85" s="92"/>
      <c r="H85" s="92"/>
      <c r="I85" s="93"/>
      <c r="J85" s="94"/>
      <c r="K85" s="304">
        <v>0.05</v>
      </c>
      <c r="L85" s="863">
        <f>N78*K85</f>
        <v>3195.9910147892697</v>
      </c>
      <c r="M85" s="864"/>
      <c r="N85" s="51"/>
    </row>
    <row r="86" spans="1:14" ht="15.75" thickBot="1">
      <c r="B86" s="827" t="s">
        <v>953</v>
      </c>
      <c r="C86" s="828"/>
      <c r="D86" s="828"/>
      <c r="E86" s="828"/>
      <c r="F86" s="828"/>
      <c r="G86" s="828"/>
      <c r="H86" s="828"/>
      <c r="I86" s="828"/>
      <c r="J86" s="828"/>
      <c r="K86" s="828"/>
      <c r="L86" s="828"/>
      <c r="M86" s="829"/>
      <c r="N86" s="52">
        <f>L83+L84+L85</f>
        <v>19175.946088735618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83095.766384521005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1485</v>
      </c>
      <c r="C31" s="81" t="s">
        <v>1486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162</v>
      </c>
      <c r="B36" s="840" t="str">
        <f>VLOOKUP(A36,EQUIPOS!A6:D154,3,FALSE)</f>
        <v>Compactador manual (SALTARIN) Peso de operación (Kg.) 52, Fuerza de impacto por golpe (KN) 12.</v>
      </c>
      <c r="C36" s="841"/>
      <c r="D36" s="841"/>
      <c r="E36" s="841"/>
      <c r="F36" s="841"/>
      <c r="G36" s="841"/>
      <c r="H36" s="842"/>
      <c r="I36" s="266"/>
      <c r="J36" s="267"/>
      <c r="K36" s="268">
        <f>VLOOKUP(A36,EQUIPOS!A6:D163,4,FALSE)</f>
        <v>7565.5179639892203</v>
      </c>
      <c r="L36" s="269"/>
      <c r="M36" s="270">
        <v>2.5</v>
      </c>
      <c r="N36" s="271">
        <f>K36/M36</f>
        <v>3026.2071855956883</v>
      </c>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0.05</v>
      </c>
      <c r="N41" s="343">
        <f>N76*M41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3834.2327946317082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41651.105086428171</v>
      </c>
      <c r="N48" s="271">
        <f>K48*M48</f>
        <v>54146.436612356621</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43.73366034074958</v>
      </c>
      <c r="N49" s="271">
        <f>K49*M49</f>
        <v>1049.60784817799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55196.044460534613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1">
        <f>VLOOKUP(A59,TRANSPORTE!A5:D123,4,FALSE)</f>
        <v>812.88531247861022</v>
      </c>
      <c r="M59" s="832"/>
      <c r="N59" s="286">
        <f>K59*L59</f>
        <v>1056.7509062221934</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1056.7509062221934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SUM(N70:N75)</f>
        <v>16160.5121807204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76247.540342108914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15249.508068421783</v>
      </c>
      <c r="M83" s="862"/>
      <c r="N83" s="51"/>
    </row>
    <row r="84" spans="1:14">
      <c r="B84" s="89" t="s">
        <v>973</v>
      </c>
      <c r="C84" s="90"/>
      <c r="D84" s="90"/>
      <c r="E84" s="90"/>
      <c r="F84" s="90"/>
      <c r="G84" s="90"/>
      <c r="H84" s="90"/>
      <c r="I84" s="87"/>
      <c r="J84" s="88"/>
      <c r="K84" s="303">
        <v>0.05</v>
      </c>
      <c r="L84" s="861">
        <f>N78*K84</f>
        <v>3812.3770171054457</v>
      </c>
      <c r="M84" s="862"/>
      <c r="N84" s="51"/>
    </row>
    <row r="85" spans="1:14" ht="15.75" thickBot="1">
      <c r="B85" s="91" t="s">
        <v>974</v>
      </c>
      <c r="C85" s="92"/>
      <c r="D85" s="92"/>
      <c r="E85" s="92"/>
      <c r="F85" s="92"/>
      <c r="G85" s="92"/>
      <c r="H85" s="92"/>
      <c r="I85" s="93"/>
      <c r="J85" s="94"/>
      <c r="K85" s="304">
        <v>0.05</v>
      </c>
      <c r="L85" s="863">
        <f>N78*K85</f>
        <v>3812.3770171054457</v>
      </c>
      <c r="M85" s="864"/>
      <c r="N85" s="51"/>
    </row>
    <row r="86" spans="1:14" ht="15.75" thickBot="1">
      <c r="B86" s="827" t="s">
        <v>953</v>
      </c>
      <c r="C86" s="828"/>
      <c r="D86" s="828"/>
      <c r="E86" s="828"/>
      <c r="F86" s="828"/>
      <c r="G86" s="828"/>
      <c r="H86" s="828"/>
      <c r="I86" s="828"/>
      <c r="J86" s="828"/>
      <c r="K86" s="828"/>
      <c r="L86" s="828"/>
      <c r="M86" s="829"/>
      <c r="N86" s="52">
        <f>L83+L84+L85</f>
        <v>22874.262102632674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99121.802444741596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1487</v>
      </c>
      <c r="C31" s="81" t="s">
        <v>1488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162</v>
      </c>
      <c r="B36" s="840" t="str">
        <f>VLOOKUP(A36,EQUIPOS!A6:D154,3,FALSE)</f>
        <v>Compactador manual (SALTARIN) Peso de operación (Kg.) 52, Fuerza de impacto por golpe (KN) 12.</v>
      </c>
      <c r="C36" s="841"/>
      <c r="D36" s="841"/>
      <c r="E36" s="841"/>
      <c r="F36" s="841"/>
      <c r="G36" s="841"/>
      <c r="H36" s="842"/>
      <c r="I36" s="266"/>
      <c r="J36" s="267"/>
      <c r="K36" s="268">
        <f>VLOOKUP(A36,EQUIPOS!A6:D163,4,FALSE)</f>
        <v>7565.5179639892203</v>
      </c>
      <c r="L36" s="269"/>
      <c r="M36" s="270">
        <v>2.5</v>
      </c>
      <c r="N36" s="271">
        <f>K36/M36</f>
        <v>3026.2071855956883</v>
      </c>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0.05</v>
      </c>
      <c r="N41" s="343">
        <f>N76*M41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3834.2327946317082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41651.105086428171</v>
      </c>
      <c r="N48" s="271">
        <f>K48*M48</f>
        <v>54146.436612356621</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43.73366034074958</v>
      </c>
      <c r="N49" s="271">
        <f>K49*M49</f>
        <v>1049.60784817799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55196.044460534613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1">
        <f>VLOOKUP(A59,TRANSPORTE!A5:D123,4,FALSE)</f>
        <v>812.88531247861022</v>
      </c>
      <c r="M59" s="832"/>
      <c r="N59" s="286">
        <f>K59*L59</f>
        <v>1056.7509062221934</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1056.7509062221934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59">
        <f>SUM(N70:N75)</f>
        <v>16160.5121807204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76247.540342108914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15249.508068421783</v>
      </c>
      <c r="M83" s="862"/>
      <c r="N83" s="51"/>
    </row>
    <row r="84" spans="1:14">
      <c r="B84" s="89" t="s">
        <v>973</v>
      </c>
      <c r="C84" s="90"/>
      <c r="D84" s="90"/>
      <c r="E84" s="90"/>
      <c r="F84" s="90"/>
      <c r="G84" s="90"/>
      <c r="H84" s="90"/>
      <c r="I84" s="87"/>
      <c r="J84" s="88"/>
      <c r="K84" s="303">
        <v>0.05</v>
      </c>
      <c r="L84" s="861">
        <f>N78*K84</f>
        <v>3812.3770171054457</v>
      </c>
      <c r="M84" s="862"/>
      <c r="N84" s="51"/>
    </row>
    <row r="85" spans="1:14" ht="15.75" thickBot="1">
      <c r="B85" s="91" t="s">
        <v>974</v>
      </c>
      <c r="C85" s="92"/>
      <c r="D85" s="92"/>
      <c r="E85" s="92"/>
      <c r="F85" s="92"/>
      <c r="G85" s="92"/>
      <c r="H85" s="92"/>
      <c r="I85" s="93"/>
      <c r="J85" s="94"/>
      <c r="K85" s="304">
        <v>0.05</v>
      </c>
      <c r="L85" s="863">
        <f>N78*K85</f>
        <v>3812.3770171054457</v>
      </c>
      <c r="M85" s="864"/>
      <c r="N85" s="51"/>
    </row>
    <row r="86" spans="1:14" ht="15.75" thickBot="1">
      <c r="B86" s="827" t="s">
        <v>953</v>
      </c>
      <c r="C86" s="828"/>
      <c r="D86" s="828"/>
      <c r="E86" s="828"/>
      <c r="F86" s="828"/>
      <c r="G86" s="828"/>
      <c r="H86" s="828"/>
      <c r="I86" s="828"/>
      <c r="J86" s="828"/>
      <c r="K86" s="828"/>
      <c r="L86" s="828"/>
      <c r="M86" s="829"/>
      <c r="N86" s="52">
        <f>L83+L84+L85</f>
        <v>22874.262102632674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99121.802444741596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1489</v>
      </c>
      <c r="C31" s="81" t="s">
        <v>1490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162</v>
      </c>
      <c r="B36" s="840" t="str">
        <f>VLOOKUP(A36,EQUIPOS!A6:D154,3,FALSE)</f>
        <v>Compactador manual (SALTARIN) Peso de operación (Kg.) 52, Fuerza de impacto por golpe (KN) 12.</v>
      </c>
      <c r="C36" s="841"/>
      <c r="D36" s="841"/>
      <c r="E36" s="841"/>
      <c r="F36" s="841"/>
      <c r="G36" s="841"/>
      <c r="H36" s="842"/>
      <c r="I36" s="266"/>
      <c r="J36" s="267"/>
      <c r="K36" s="268">
        <f>VLOOKUP(A36,EQUIPOS!A6:D163,4,FALSE)</f>
        <v>7565.5179639892203</v>
      </c>
      <c r="L36" s="269"/>
      <c r="M36" s="270">
        <v>2.5</v>
      </c>
      <c r="N36" s="271">
        <f>K36/M36</f>
        <v>3026.2071855956883</v>
      </c>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0.05</v>
      </c>
      <c r="N41" s="343">
        <f>N76*M41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3834.2327946317082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529</v>
      </c>
      <c r="B48" s="43" t="str">
        <f>VLOOKUP(A48,MATERIALES!A4:D373,3,FALSE)</f>
        <v>Material de base (gradación 3)</v>
      </c>
      <c r="C48" s="280"/>
      <c r="D48" s="280"/>
      <c r="E48" s="280"/>
      <c r="F48" s="280"/>
      <c r="G48" s="280"/>
      <c r="H48" s="280"/>
      <c r="I48" s="267"/>
      <c r="J48" s="223" t="str">
        <f>VLOOKUP(A48,MATERIALES!A4:D373,2,FALSE)</f>
        <v>m3</v>
      </c>
      <c r="K48" s="281">
        <v>1.3</v>
      </c>
      <c r="L48" s="266"/>
      <c r="M48" s="401">
        <f>VLOOKUP(A48,MATERIALES!A4:D395,4,FALSE)</f>
        <v>41651.105086428171</v>
      </c>
      <c r="N48" s="271">
        <f>K48*M48</f>
        <v>54146.436612356621</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43.73366034074958</v>
      </c>
      <c r="N49" s="271">
        <f>K49*M49</f>
        <v>1049.60784817799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55196.044460534613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1">
        <f>VLOOKUP(A59,TRANSPORTE!A5:D123,4,FALSE)</f>
        <v>812.88531247861022</v>
      </c>
      <c r="M59" s="832"/>
      <c r="N59" s="286">
        <f>K59*L59</f>
        <v>1056.7509062221934</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1056.7509062221934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SUM(N70:N75)</f>
        <v>16160.5121807204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76247.540342108914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15249.508068421783</v>
      </c>
      <c r="M83" s="862"/>
      <c r="N83" s="51"/>
    </row>
    <row r="84" spans="1:14">
      <c r="B84" s="89" t="s">
        <v>973</v>
      </c>
      <c r="C84" s="90"/>
      <c r="D84" s="90"/>
      <c r="E84" s="90"/>
      <c r="F84" s="90"/>
      <c r="G84" s="90"/>
      <c r="H84" s="90"/>
      <c r="I84" s="87"/>
      <c r="J84" s="88"/>
      <c r="K84" s="303">
        <v>0.05</v>
      </c>
      <c r="L84" s="861">
        <f>N78*K84</f>
        <v>3812.3770171054457</v>
      </c>
      <c r="M84" s="862"/>
      <c r="N84" s="51"/>
    </row>
    <row r="85" spans="1:14" ht="15.75" thickBot="1">
      <c r="B85" s="91" t="s">
        <v>974</v>
      </c>
      <c r="C85" s="92"/>
      <c r="D85" s="92"/>
      <c r="E85" s="92"/>
      <c r="F85" s="92"/>
      <c r="G85" s="92"/>
      <c r="H85" s="92"/>
      <c r="I85" s="93"/>
      <c r="J85" s="94"/>
      <c r="K85" s="304">
        <v>0.05</v>
      </c>
      <c r="L85" s="863">
        <f>N78*K85</f>
        <v>3812.3770171054457</v>
      </c>
      <c r="M85" s="864"/>
      <c r="N85" s="51"/>
    </row>
    <row r="86" spans="1:14" ht="15.75" thickBot="1">
      <c r="B86" s="827" t="s">
        <v>953</v>
      </c>
      <c r="C86" s="828"/>
      <c r="D86" s="828"/>
      <c r="E86" s="828"/>
      <c r="F86" s="828"/>
      <c r="G86" s="828"/>
      <c r="H86" s="828"/>
      <c r="I86" s="828"/>
      <c r="J86" s="828"/>
      <c r="K86" s="828"/>
      <c r="L86" s="828"/>
      <c r="M86" s="829"/>
      <c r="N86" s="52">
        <f>L83+L84+L85</f>
        <v>22874.262102632674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99121.802444741596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1033</v>
      </c>
      <c r="C31" s="81" t="s">
        <v>1491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154</v>
      </c>
      <c r="B36" s="840" t="str">
        <f>VLOOKUP(A36,EQUIPOS!A6:D154,3,FALSE)</f>
        <v>Carrotanque Irrigador de asfalto, 1000 GALONES DE CAPACIDAD</v>
      </c>
      <c r="C36" s="841"/>
      <c r="D36" s="841"/>
      <c r="E36" s="841"/>
      <c r="F36" s="841"/>
      <c r="G36" s="841"/>
      <c r="H36" s="842"/>
      <c r="I36" s="266"/>
      <c r="J36" s="267"/>
      <c r="K36" s="268">
        <f>VLOOKUP(A36,EQUIPOS!A6:D163,4,FALSE)</f>
        <v>101721.24993598952</v>
      </c>
      <c r="L36" s="269"/>
      <c r="M36" s="270">
        <v>30</v>
      </c>
      <c r="N36" s="271">
        <f>K36/M36</f>
        <v>3390.7083311996507</v>
      </c>
    </row>
    <row r="37" spans="1:14">
      <c r="A37" s="113" t="s">
        <v>271</v>
      </c>
      <c r="B37" s="840" t="str">
        <f>VLOOKUP(A37,EQUIPOS!A7:D154,3,FALSE)</f>
        <v>Motoniveladora, potencia 140 HP, ancho de cuchilla 3,66 m, peso 11 ton.</v>
      </c>
      <c r="C37" s="841"/>
      <c r="D37" s="841"/>
      <c r="E37" s="841"/>
      <c r="F37" s="841"/>
      <c r="G37" s="841"/>
      <c r="H37" s="842"/>
      <c r="I37" s="266"/>
      <c r="J37" s="267"/>
      <c r="K37" s="268">
        <f>VLOOKUP(A37,EQUIPOS!A7:D164,4,FALSE)</f>
        <v>122065.49992318742</v>
      </c>
      <c r="L37" s="269"/>
      <c r="M37" s="270">
        <v>30</v>
      </c>
      <c r="N37" s="271">
        <f>K37/M37</f>
        <v>4068.8499974395809</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101721.24993598952</v>
      </c>
      <c r="L38" s="269"/>
      <c r="M38" s="270">
        <v>30</v>
      </c>
      <c r="N38" s="271">
        <f>K38/M38</f>
        <v>3390.7083311996507</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8.9561768172669982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10859.222836656149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1.25</v>
      </c>
      <c r="L48" s="266"/>
      <c r="M48" s="401">
        <f>VLOOKUP(A48,MATERIALES!A4:D395,4,FALSE)</f>
        <v>41651.105086428171</v>
      </c>
      <c r="N48" s="271">
        <f>K48*M48</f>
        <v>52063.881358035214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52063.881358035214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6"/>
      <c r="D59" s="316"/>
      <c r="E59" s="316"/>
      <c r="F59" s="316"/>
      <c r="G59" s="316"/>
      <c r="H59" s="310" t="s">
        <v>339</v>
      </c>
      <c r="I59" s="278">
        <v>1.25</v>
      </c>
      <c r="J59" s="285">
        <v>1</v>
      </c>
      <c r="K59" s="278">
        <f>I59*J59</f>
        <v>1.25</v>
      </c>
      <c r="L59" s="831">
        <f>VLOOKUP(A59,TRANSPORTE!A5:D123,4,FALSE)</f>
        <v>812.88531247861022</v>
      </c>
      <c r="M59" s="832"/>
      <c r="N59" s="286">
        <f>K59*L59</f>
        <v>1016.1066405982627</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1016.1066405982627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240</v>
      </c>
      <c r="N70" s="394">
        <f>K70/M70</f>
        <v>444.52601506003327</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240</v>
      </c>
      <c r="N71" s="394">
        <f>K71/M71</f>
        <v>451.09166666666664</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59">
        <f>SUM(N70:N75)</f>
        <v>895.61768172669986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64834.828517016322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12966.965703403264</v>
      </c>
      <c r="M83" s="862"/>
      <c r="N83" s="51"/>
    </row>
    <row r="84" spans="1:14">
      <c r="B84" s="89" t="s">
        <v>973</v>
      </c>
      <c r="C84" s="90"/>
      <c r="D84" s="90"/>
      <c r="E84" s="90"/>
      <c r="F84" s="90"/>
      <c r="G84" s="90"/>
      <c r="H84" s="90"/>
      <c r="I84" s="87"/>
      <c r="J84" s="88"/>
      <c r="K84" s="303">
        <v>0.05</v>
      </c>
      <c r="L84" s="861">
        <f>N78*K84</f>
        <v>3241.7414258508161</v>
      </c>
      <c r="M84" s="862"/>
      <c r="N84" s="51"/>
    </row>
    <row r="85" spans="1:14" ht="15.75" thickBot="1">
      <c r="B85" s="91" t="s">
        <v>974</v>
      </c>
      <c r="C85" s="92"/>
      <c r="D85" s="92"/>
      <c r="E85" s="92"/>
      <c r="F85" s="92"/>
      <c r="G85" s="92"/>
      <c r="H85" s="92"/>
      <c r="I85" s="93"/>
      <c r="J85" s="94"/>
      <c r="K85" s="304">
        <v>0.05</v>
      </c>
      <c r="L85" s="863">
        <f>N78*K85</f>
        <v>3241.7414258508161</v>
      </c>
      <c r="M85" s="864"/>
      <c r="N85" s="51"/>
    </row>
    <row r="86" spans="1:14" ht="15.75" thickBot="1">
      <c r="B86" s="827" t="s">
        <v>953</v>
      </c>
      <c r="C86" s="828"/>
      <c r="D86" s="828"/>
      <c r="E86" s="828"/>
      <c r="F86" s="828"/>
      <c r="G86" s="828"/>
      <c r="H86" s="828"/>
      <c r="I86" s="828"/>
      <c r="J86" s="828"/>
      <c r="K86" s="828"/>
      <c r="L86" s="828"/>
      <c r="M86" s="829"/>
      <c r="N86" s="52">
        <f>L83+L84+L85</f>
        <v>19450.448555104897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84285.277072121215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1034</v>
      </c>
      <c r="C31" s="81" t="s">
        <v>1492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154</v>
      </c>
      <c r="B36" s="840" t="str">
        <f>VLOOKUP(A36,EQUIPOS!A6:D154,3,FALSE)</f>
        <v>Carrotanque Irrigador de asfalto, 1000 GALONES DE CAPACIDAD</v>
      </c>
      <c r="C36" s="841"/>
      <c r="D36" s="841"/>
      <c r="E36" s="841"/>
      <c r="F36" s="841"/>
      <c r="G36" s="841"/>
      <c r="H36" s="842"/>
      <c r="I36" s="266"/>
      <c r="J36" s="267"/>
      <c r="K36" s="268">
        <f>VLOOKUP(A36,EQUIPOS!A6:D163,4,FALSE)</f>
        <v>101721.24993598952</v>
      </c>
      <c r="L36" s="269"/>
      <c r="M36" s="270">
        <v>30</v>
      </c>
      <c r="N36" s="271">
        <f>K36/M36</f>
        <v>3390.7083311996507</v>
      </c>
    </row>
    <row r="37" spans="1:14">
      <c r="A37" s="113" t="s">
        <v>271</v>
      </c>
      <c r="B37" s="840" t="str">
        <f>VLOOKUP(A37,EQUIPOS!A7:D154,3,FALSE)</f>
        <v>Motoniveladora, potencia 140 HP, ancho de cuchilla 3,66 m, peso 11 ton.</v>
      </c>
      <c r="C37" s="841"/>
      <c r="D37" s="841"/>
      <c r="E37" s="841"/>
      <c r="F37" s="841"/>
      <c r="G37" s="841"/>
      <c r="H37" s="842"/>
      <c r="I37" s="266"/>
      <c r="J37" s="267"/>
      <c r="K37" s="268">
        <f>VLOOKUP(A37,EQUIPOS!A7:D164,4,FALSE)</f>
        <v>122065.49992318742</v>
      </c>
      <c r="L37" s="269"/>
      <c r="M37" s="270">
        <v>30</v>
      </c>
      <c r="N37" s="271">
        <f>K37/M37</f>
        <v>4068.8499974395809</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101721.24993598952</v>
      </c>
      <c r="L38" s="269"/>
      <c r="M38" s="270">
        <v>30</v>
      </c>
      <c r="N38" s="271">
        <f>K38/M38</f>
        <v>3390.7083311996507</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8.9561768172669982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10859.222836656149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529</v>
      </c>
      <c r="B48" s="43" t="str">
        <f>VLOOKUP(A48,MATERIALES!A4:D373,3,FALSE)</f>
        <v>Material de base (gradación 3)</v>
      </c>
      <c r="C48" s="280"/>
      <c r="D48" s="280"/>
      <c r="E48" s="280"/>
      <c r="F48" s="280"/>
      <c r="G48" s="280"/>
      <c r="H48" s="280"/>
      <c r="I48" s="267"/>
      <c r="J48" s="223" t="str">
        <f>VLOOKUP(A48,MATERIALES!A4:D373,2,FALSE)</f>
        <v>m3</v>
      </c>
      <c r="K48" s="281">
        <v>1.25</v>
      </c>
      <c r="L48" s="266"/>
      <c r="M48" s="401">
        <f>VLOOKUP(A48,MATERIALES!A4:D395,4,FALSE)</f>
        <v>41651.105086428171</v>
      </c>
      <c r="N48" s="271">
        <f>K48*M48</f>
        <v>52063.881358035214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52063.881358035214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6"/>
      <c r="D59" s="316"/>
      <c r="E59" s="316"/>
      <c r="F59" s="316"/>
      <c r="G59" s="316"/>
      <c r="H59" s="310" t="s">
        <v>339</v>
      </c>
      <c r="I59" s="278">
        <v>1.25</v>
      </c>
      <c r="J59" s="285">
        <v>1</v>
      </c>
      <c r="K59" s="278">
        <f>I59*J59</f>
        <v>1.25</v>
      </c>
      <c r="L59" s="831">
        <f>VLOOKUP(A59,TRANSPORTE!A5:D123,4,FALSE)</f>
        <v>812.88531247861022</v>
      </c>
      <c r="M59" s="832"/>
      <c r="N59" s="286">
        <f>K59*L59</f>
        <v>1016.1066405982627</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1016.1066405982627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240</v>
      </c>
      <c r="N70" s="394">
        <f>K70/M70</f>
        <v>444.52601506003327</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240</v>
      </c>
      <c r="N71" s="394">
        <f>K71/M71</f>
        <v>451.09166666666664</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SUM(N70:N75)</f>
        <v>895.61768172669986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64834.828517016322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12966.965703403264</v>
      </c>
      <c r="M83" s="862"/>
      <c r="N83" s="51"/>
    </row>
    <row r="84" spans="1:14">
      <c r="B84" s="89" t="s">
        <v>973</v>
      </c>
      <c r="C84" s="90"/>
      <c r="D84" s="90"/>
      <c r="E84" s="90"/>
      <c r="F84" s="90"/>
      <c r="G84" s="90"/>
      <c r="H84" s="90"/>
      <c r="I84" s="87"/>
      <c r="J84" s="88"/>
      <c r="K84" s="303">
        <v>0.05</v>
      </c>
      <c r="L84" s="861">
        <f>N78*K84</f>
        <v>3241.7414258508161</v>
      </c>
      <c r="M84" s="862"/>
      <c r="N84" s="51"/>
    </row>
    <row r="85" spans="1:14" ht="15.75" thickBot="1">
      <c r="B85" s="91" t="s">
        <v>974</v>
      </c>
      <c r="C85" s="92"/>
      <c r="D85" s="92"/>
      <c r="E85" s="92"/>
      <c r="F85" s="92"/>
      <c r="G85" s="92"/>
      <c r="H85" s="92"/>
      <c r="I85" s="93"/>
      <c r="J85" s="94"/>
      <c r="K85" s="304">
        <v>0.05</v>
      </c>
      <c r="L85" s="863">
        <f>N78*K85</f>
        <v>3241.7414258508161</v>
      </c>
      <c r="M85" s="864"/>
      <c r="N85" s="51"/>
    </row>
    <row r="86" spans="1:14" ht="15.75" thickBot="1">
      <c r="B86" s="827" t="s">
        <v>953</v>
      </c>
      <c r="C86" s="828"/>
      <c r="D86" s="828"/>
      <c r="E86" s="828"/>
      <c r="F86" s="828"/>
      <c r="G86" s="828"/>
      <c r="H86" s="828"/>
      <c r="I86" s="828"/>
      <c r="J86" s="828"/>
      <c r="K86" s="828"/>
      <c r="L86" s="828"/>
      <c r="M86" s="829"/>
      <c r="N86" s="52">
        <f>L83+L84+L85</f>
        <v>19450.448555104897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84285.277072121215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1035</v>
      </c>
      <c r="C31" s="81" t="s">
        <v>1493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154</v>
      </c>
      <c r="B36" s="840" t="str">
        <f>VLOOKUP(A36,EQUIPOS!A6:D154,3,FALSE)</f>
        <v>Carrotanque Irrigador de asfalto, 1000 GALONES DE CAPACIDAD</v>
      </c>
      <c r="C36" s="841"/>
      <c r="D36" s="841"/>
      <c r="E36" s="841"/>
      <c r="F36" s="841"/>
      <c r="G36" s="841"/>
      <c r="H36" s="842"/>
      <c r="I36" s="266"/>
      <c r="J36" s="267"/>
      <c r="K36" s="268">
        <f>VLOOKUP(A36,EQUIPOS!A6:D163,4,FALSE)</f>
        <v>101721.24993598952</v>
      </c>
      <c r="L36" s="269"/>
      <c r="M36" s="270">
        <v>30</v>
      </c>
      <c r="N36" s="271">
        <f>K36/M36</f>
        <v>3390.7083311996507</v>
      </c>
    </row>
    <row r="37" spans="1:14">
      <c r="A37" s="113" t="s">
        <v>271</v>
      </c>
      <c r="B37" s="840" t="str">
        <f>VLOOKUP(A37,EQUIPOS!A7:D154,3,FALSE)</f>
        <v>Motoniveladora, potencia 140 HP, ancho de cuchilla 3,66 m, peso 11 ton.</v>
      </c>
      <c r="C37" s="841"/>
      <c r="D37" s="841"/>
      <c r="E37" s="841"/>
      <c r="F37" s="841"/>
      <c r="G37" s="841"/>
      <c r="H37" s="842"/>
      <c r="I37" s="266"/>
      <c r="J37" s="267"/>
      <c r="K37" s="268">
        <f>VLOOKUP(A37,EQUIPOS!A7:D164,4,FALSE)</f>
        <v>122065.49992318742</v>
      </c>
      <c r="L37" s="269"/>
      <c r="M37" s="270">
        <v>30</v>
      </c>
      <c r="N37" s="271">
        <f>K37/M37</f>
        <v>4068.8499974395809</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101721.24993598952</v>
      </c>
      <c r="L38" s="269"/>
      <c r="M38" s="270">
        <v>30</v>
      </c>
      <c r="N38" s="271">
        <f>K38/M38</f>
        <v>3390.7083311996507</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8.9561768172669982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10859.222836656149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529</v>
      </c>
      <c r="B48" s="43" t="str">
        <f>VLOOKUP(A48,MATERIALES!A4:D373,3,FALSE)</f>
        <v>Material de base (gradación 3)</v>
      </c>
      <c r="C48" s="280"/>
      <c r="D48" s="280"/>
      <c r="E48" s="280"/>
      <c r="F48" s="280"/>
      <c r="G48" s="280"/>
      <c r="H48" s="280"/>
      <c r="I48" s="267"/>
      <c r="J48" s="223" t="str">
        <f>VLOOKUP(A48,MATERIALES!A4:D373,2,FALSE)</f>
        <v>m3</v>
      </c>
      <c r="K48" s="281">
        <v>1.25</v>
      </c>
      <c r="L48" s="266"/>
      <c r="M48" s="401">
        <f>VLOOKUP(A48,MATERIALES!A4:D395,4,FALSE)</f>
        <v>41651.105086428171</v>
      </c>
      <c r="N48" s="271">
        <f>K48*M48</f>
        <v>52063.881358035214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52063.881358035214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6"/>
      <c r="D59" s="316"/>
      <c r="E59" s="316"/>
      <c r="F59" s="316"/>
      <c r="G59" s="316"/>
      <c r="H59" s="310" t="s">
        <v>339</v>
      </c>
      <c r="I59" s="278">
        <v>1.25</v>
      </c>
      <c r="J59" s="285">
        <v>1</v>
      </c>
      <c r="K59" s="278">
        <f>I59*J59</f>
        <v>1.25</v>
      </c>
      <c r="L59" s="831">
        <f>VLOOKUP(A59,TRANSPORTE!A5:D123,4,FALSE)</f>
        <v>812.88531247861022</v>
      </c>
      <c r="M59" s="832"/>
      <c r="N59" s="286">
        <f>K59*L59</f>
        <v>1016.1066405982627</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1016.1066405982627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240</v>
      </c>
      <c r="N70" s="394">
        <f>K70/M70</f>
        <v>444.52601506003327</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240</v>
      </c>
      <c r="N71" s="394">
        <f>K71/M71</f>
        <v>451.09166666666664</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SUM(N70:N75)</f>
        <v>895.61768172669986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64834.828517016322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12966.965703403264</v>
      </c>
      <c r="M83" s="862"/>
      <c r="N83" s="51"/>
    </row>
    <row r="84" spans="1:14">
      <c r="B84" s="89" t="s">
        <v>973</v>
      </c>
      <c r="C84" s="90"/>
      <c r="D84" s="90"/>
      <c r="E84" s="90"/>
      <c r="F84" s="90"/>
      <c r="G84" s="90"/>
      <c r="H84" s="90"/>
      <c r="I84" s="87"/>
      <c r="J84" s="88"/>
      <c r="K84" s="303">
        <v>0.05</v>
      </c>
      <c r="L84" s="861">
        <f>N78*K84</f>
        <v>3241.7414258508161</v>
      </c>
      <c r="M84" s="862"/>
      <c r="N84" s="51"/>
    </row>
    <row r="85" spans="1:14" ht="15.75" thickBot="1">
      <c r="B85" s="91" t="s">
        <v>974</v>
      </c>
      <c r="C85" s="92"/>
      <c r="D85" s="92"/>
      <c r="E85" s="92"/>
      <c r="F85" s="92"/>
      <c r="G85" s="92"/>
      <c r="H85" s="92"/>
      <c r="I85" s="93"/>
      <c r="J85" s="94"/>
      <c r="K85" s="304">
        <v>0.05</v>
      </c>
      <c r="L85" s="863">
        <f>N78*K85</f>
        <v>3241.7414258508161</v>
      </c>
      <c r="M85" s="864"/>
      <c r="N85" s="51"/>
    </row>
    <row r="86" spans="1:14" ht="15.75" thickBot="1">
      <c r="B86" s="827" t="s">
        <v>953</v>
      </c>
      <c r="C86" s="828"/>
      <c r="D86" s="828"/>
      <c r="E86" s="828"/>
      <c r="F86" s="828"/>
      <c r="G86" s="828"/>
      <c r="H86" s="828"/>
      <c r="I86" s="828"/>
      <c r="J86" s="828"/>
      <c r="K86" s="828"/>
      <c r="L86" s="828"/>
      <c r="M86" s="829"/>
      <c r="N86" s="52">
        <f>L83+L84+L85</f>
        <v>19450.448555104897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84285.277072121215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1494</v>
      </c>
      <c r="C31" s="81" t="s">
        <v>2021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152</v>
      </c>
      <c r="B36" s="840" t="str">
        <f>VLOOKUP(A36,EQUIPOS!A6:D154,3,FALSE)</f>
        <v xml:space="preserve">Carrotanque de agua(1000 Galones) </v>
      </c>
      <c r="C36" s="841"/>
      <c r="D36" s="841"/>
      <c r="E36" s="841"/>
      <c r="F36" s="841"/>
      <c r="G36" s="841"/>
      <c r="H36" s="842"/>
      <c r="I36" s="266"/>
      <c r="J36" s="267"/>
      <c r="K36" s="268">
        <f>VLOOKUP(A36,EQUIPOS!A6:D163,4,FALSE)</f>
        <v>63575.781209993453</v>
      </c>
      <c r="L36" s="269"/>
      <c r="M36" s="270">
        <v>45</v>
      </c>
      <c r="N36" s="271">
        <f>K36/M36</f>
        <v>1412.7951379998544</v>
      </c>
    </row>
    <row r="37" spans="1:14">
      <c r="A37" s="113" t="s">
        <v>271</v>
      </c>
      <c r="B37" s="840" t="str">
        <f>VLOOKUP(A37,EQUIPOS!A7:D154,3,FALSE)</f>
        <v>Motoniveladora, potencia 140 HP, ancho de cuchilla 3,66 m, peso 11 ton.</v>
      </c>
      <c r="C37" s="841"/>
      <c r="D37" s="841"/>
      <c r="E37" s="841"/>
      <c r="F37" s="841"/>
      <c r="G37" s="841"/>
      <c r="H37" s="842"/>
      <c r="I37" s="266"/>
      <c r="J37" s="267"/>
      <c r="K37" s="268">
        <f>VLOOKUP(A37,EQUIPOS!A7:D164,4,FALSE)</f>
        <v>122065.49992318742</v>
      </c>
      <c r="L37" s="269"/>
      <c r="M37" s="270">
        <v>45</v>
      </c>
      <c r="N37" s="271">
        <f>K37/M37</f>
        <v>2712.5666649597206</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101721.24993598952</v>
      </c>
      <c r="L38" s="269"/>
      <c r="M38" s="270">
        <v>45</v>
      </c>
      <c r="N38" s="271">
        <f>K38/M38</f>
        <v>2260.472220799767</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6391.8048083041867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41651.105086428171</v>
      </c>
      <c r="N48" s="271">
        <f>K48*M48</f>
        <v>54146.436612356621</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561.24864103961966</v>
      </c>
      <c r="N49" s="271">
        <f>K49*M49</f>
        <v>50512.377693565766</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104658.81430592239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1">
        <f>VLOOKUP(A59,TRANSPORTE!A5:D123,4,FALSE)</f>
        <v>812.88531247861022</v>
      </c>
      <c r="M59" s="832"/>
      <c r="N59" s="286">
        <f>K59*L59</f>
        <v>1056.7509062221934</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1056.7509062221934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112704.44847493323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22540.889694986647</v>
      </c>
      <c r="M83" s="862"/>
      <c r="N83" s="51"/>
    </row>
    <row r="84" spans="1:14">
      <c r="B84" s="89" t="s">
        <v>973</v>
      </c>
      <c r="C84" s="90"/>
      <c r="D84" s="90"/>
      <c r="E84" s="90"/>
      <c r="F84" s="90"/>
      <c r="G84" s="90"/>
      <c r="H84" s="90"/>
      <c r="I84" s="87"/>
      <c r="J84" s="88"/>
      <c r="K84" s="303">
        <v>0.05</v>
      </c>
      <c r="L84" s="861">
        <f>N78*K84</f>
        <v>5635.2224237466617</v>
      </c>
      <c r="M84" s="862"/>
      <c r="N84" s="51"/>
    </row>
    <row r="85" spans="1:14" ht="15.75" thickBot="1">
      <c r="B85" s="91" t="s">
        <v>974</v>
      </c>
      <c r="C85" s="92"/>
      <c r="D85" s="92"/>
      <c r="E85" s="92"/>
      <c r="F85" s="92"/>
      <c r="G85" s="92"/>
      <c r="H85" s="92"/>
      <c r="I85" s="93"/>
      <c r="J85" s="94"/>
      <c r="K85" s="304">
        <v>0.05</v>
      </c>
      <c r="L85" s="863">
        <f>N78*K85</f>
        <v>5635.2224237466617</v>
      </c>
      <c r="M85" s="864"/>
      <c r="N85" s="51"/>
    </row>
    <row r="86" spans="1:14" ht="15.75" thickBot="1">
      <c r="B86" s="827" t="s">
        <v>953</v>
      </c>
      <c r="C86" s="828"/>
      <c r="D86" s="828"/>
      <c r="E86" s="828"/>
      <c r="F86" s="828"/>
      <c r="G86" s="828"/>
      <c r="H86" s="828"/>
      <c r="I86" s="828"/>
      <c r="J86" s="828"/>
      <c r="K86" s="828"/>
      <c r="L86" s="828"/>
      <c r="M86" s="829"/>
      <c r="N86" s="52">
        <f>L83+L84+L85</f>
        <v>33811.33454247997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146515.7830174132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1495</v>
      </c>
      <c r="C31" s="81" t="s">
        <v>2022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152</v>
      </c>
      <c r="B36" s="840" t="str">
        <f>VLOOKUP(A36,EQUIPOS!A6:D154,3,FALSE)</f>
        <v xml:space="preserve">Carrotanque de agua(1000 Galones) </v>
      </c>
      <c r="C36" s="841"/>
      <c r="D36" s="841"/>
      <c r="E36" s="841"/>
      <c r="F36" s="841"/>
      <c r="G36" s="841"/>
      <c r="H36" s="842"/>
      <c r="I36" s="266"/>
      <c r="J36" s="267"/>
      <c r="K36" s="268">
        <f>VLOOKUP(A36,EQUIPOS!A6:D163,4,FALSE)</f>
        <v>63575.781209993453</v>
      </c>
      <c r="L36" s="269"/>
      <c r="M36" s="270">
        <v>45</v>
      </c>
      <c r="N36" s="271">
        <f>K36/M36</f>
        <v>1412.7951379998544</v>
      </c>
    </row>
    <row r="37" spans="1:14">
      <c r="A37" s="113" t="s">
        <v>271</v>
      </c>
      <c r="B37" s="840" t="str">
        <f>VLOOKUP(A37,EQUIPOS!A7:D154,3,FALSE)</f>
        <v>Motoniveladora, potencia 140 HP, ancho de cuchilla 3,66 m, peso 11 ton.</v>
      </c>
      <c r="C37" s="841"/>
      <c r="D37" s="841"/>
      <c r="E37" s="841"/>
      <c r="F37" s="841"/>
      <c r="G37" s="841"/>
      <c r="H37" s="842"/>
      <c r="I37" s="266"/>
      <c r="J37" s="267"/>
      <c r="K37" s="268">
        <f>VLOOKUP(A37,EQUIPOS!A7:D164,4,FALSE)</f>
        <v>122065.49992318742</v>
      </c>
      <c r="L37" s="269"/>
      <c r="M37" s="270">
        <v>45</v>
      </c>
      <c r="N37" s="271">
        <f>K37/M37</f>
        <v>2712.5666649597206</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101721.24993598952</v>
      </c>
      <c r="L38" s="269"/>
      <c r="M38" s="270">
        <v>45</v>
      </c>
      <c r="N38" s="271">
        <f>K38/M38</f>
        <v>2260.472220799767</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6391.8048083041867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41651.105086428171</v>
      </c>
      <c r="N48" s="271">
        <f>K48*M48</f>
        <v>54146.436612356621</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561.24864103961966</v>
      </c>
      <c r="N49" s="271">
        <f>K49*M49</f>
        <v>50512.377693565766</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104658.81430592239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1">
        <f>VLOOKUP(A59,TRANSPORTE!A5:D123,4,FALSE)</f>
        <v>812.88531247861022</v>
      </c>
      <c r="M59" s="832"/>
      <c r="N59" s="286">
        <f>K59*L59</f>
        <v>1056.7509062221934</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1056.7509062221934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112704.44847493323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22540.889694986647</v>
      </c>
      <c r="M83" s="862"/>
      <c r="N83" s="51"/>
    </row>
    <row r="84" spans="1:14">
      <c r="B84" s="89" t="s">
        <v>973</v>
      </c>
      <c r="C84" s="90"/>
      <c r="D84" s="90"/>
      <c r="E84" s="90"/>
      <c r="F84" s="90"/>
      <c r="G84" s="90"/>
      <c r="H84" s="90"/>
      <c r="I84" s="87"/>
      <c r="J84" s="88"/>
      <c r="K84" s="303">
        <v>0.05</v>
      </c>
      <c r="L84" s="861">
        <f>N78*K84</f>
        <v>5635.2224237466617</v>
      </c>
      <c r="M84" s="862"/>
      <c r="N84" s="51"/>
    </row>
    <row r="85" spans="1:14" ht="15.75" thickBot="1">
      <c r="B85" s="91" t="s">
        <v>974</v>
      </c>
      <c r="C85" s="92"/>
      <c r="D85" s="92"/>
      <c r="E85" s="92"/>
      <c r="F85" s="92"/>
      <c r="G85" s="92"/>
      <c r="H85" s="92"/>
      <c r="I85" s="93"/>
      <c r="J85" s="94"/>
      <c r="K85" s="304">
        <v>0.05</v>
      </c>
      <c r="L85" s="863">
        <f>N78*K85</f>
        <v>5635.2224237466617</v>
      </c>
      <c r="M85" s="864"/>
      <c r="N85" s="51"/>
    </row>
    <row r="86" spans="1:14" ht="15.75" thickBot="1">
      <c r="B86" s="827" t="s">
        <v>953</v>
      </c>
      <c r="C86" s="828"/>
      <c r="D86" s="828"/>
      <c r="E86" s="828"/>
      <c r="F86" s="828"/>
      <c r="G86" s="828"/>
      <c r="H86" s="828"/>
      <c r="I86" s="828"/>
      <c r="J86" s="828"/>
      <c r="K86" s="828"/>
      <c r="L86" s="828"/>
      <c r="M86" s="829"/>
      <c r="N86" s="52">
        <f>L83+L84+L85</f>
        <v>33811.33454247997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146515.7830174132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1496</v>
      </c>
      <c r="C31" s="81" t="s">
        <v>1497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152</v>
      </c>
      <c r="B36" s="840" t="str">
        <f>VLOOKUP(A36,EQUIPOS!A6:D154,3,FALSE)</f>
        <v xml:space="preserve">Carrotanque de agua(1000 Galones) </v>
      </c>
      <c r="C36" s="841"/>
      <c r="D36" s="841"/>
      <c r="E36" s="841"/>
      <c r="F36" s="841"/>
      <c r="G36" s="841"/>
      <c r="H36" s="842"/>
      <c r="I36" s="266"/>
      <c r="J36" s="267"/>
      <c r="K36" s="268">
        <f>VLOOKUP(A36,EQUIPOS!A6:D163,4,FALSE)</f>
        <v>63575.781209993453</v>
      </c>
      <c r="L36" s="269"/>
      <c r="M36" s="270">
        <v>45</v>
      </c>
      <c r="N36" s="271">
        <f>K36/M36</f>
        <v>1412.7951379998544</v>
      </c>
    </row>
    <row r="37" spans="1:14">
      <c r="A37" s="113" t="s">
        <v>271</v>
      </c>
      <c r="B37" s="840" t="str">
        <f>VLOOKUP(A37,EQUIPOS!A7:D154,3,FALSE)</f>
        <v>Motoniveladora, potencia 140 HP, ancho de cuchilla 3,66 m, peso 11 ton.</v>
      </c>
      <c r="C37" s="841"/>
      <c r="D37" s="841"/>
      <c r="E37" s="841"/>
      <c r="F37" s="841"/>
      <c r="G37" s="841"/>
      <c r="H37" s="842"/>
      <c r="I37" s="266"/>
      <c r="J37" s="267"/>
      <c r="K37" s="268">
        <f>VLOOKUP(A37,EQUIPOS!A7:D164,4,FALSE)</f>
        <v>122065.49992318742</v>
      </c>
      <c r="L37" s="269"/>
      <c r="M37" s="270">
        <v>45</v>
      </c>
      <c r="N37" s="271">
        <f>K37/M37</f>
        <v>2712.5666649597206</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101721.24993598952</v>
      </c>
      <c r="L38" s="269"/>
      <c r="M38" s="270">
        <v>45</v>
      </c>
      <c r="N38" s="271">
        <f>K38/M38</f>
        <v>2260.472220799767</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6391.8048083041867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41651.105086428171</v>
      </c>
      <c r="N48" s="271">
        <f>K48*M48</f>
        <v>54146.436612356621</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561.24864103961966</v>
      </c>
      <c r="N49" s="271">
        <f>K49*M49</f>
        <v>50512.377693565766</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104658.81430592239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1">
        <f>VLOOKUP(A59,TRANSPORTE!A5:D123,4,FALSE)</f>
        <v>812.88531247861022</v>
      </c>
      <c r="M59" s="832"/>
      <c r="N59" s="286">
        <f>K59*L59</f>
        <v>1056.7509062221934</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1056.7509062221934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112704.44847493323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22540.889694986647</v>
      </c>
      <c r="M83" s="862"/>
      <c r="N83" s="51"/>
    </row>
    <row r="84" spans="1:14">
      <c r="B84" s="89" t="s">
        <v>973</v>
      </c>
      <c r="C84" s="90"/>
      <c r="D84" s="90"/>
      <c r="E84" s="90"/>
      <c r="F84" s="90"/>
      <c r="G84" s="90"/>
      <c r="H84" s="90"/>
      <c r="I84" s="87"/>
      <c r="J84" s="88"/>
      <c r="K84" s="303">
        <v>0.05</v>
      </c>
      <c r="L84" s="861">
        <f>N78*K84</f>
        <v>5635.2224237466617</v>
      </c>
      <c r="M84" s="862"/>
      <c r="N84" s="51"/>
    </row>
    <row r="85" spans="1:14" ht="15.75" thickBot="1">
      <c r="B85" s="91" t="s">
        <v>974</v>
      </c>
      <c r="C85" s="92"/>
      <c r="D85" s="92"/>
      <c r="E85" s="92"/>
      <c r="F85" s="92"/>
      <c r="G85" s="92"/>
      <c r="H85" s="92"/>
      <c r="I85" s="93"/>
      <c r="J85" s="94"/>
      <c r="K85" s="304">
        <v>0.05</v>
      </c>
      <c r="L85" s="863">
        <f>N78*K85</f>
        <v>5635.2224237466617</v>
      </c>
      <c r="M85" s="864"/>
      <c r="N85" s="51"/>
    </row>
    <row r="86" spans="1:14" ht="15.75" thickBot="1">
      <c r="B86" s="827" t="s">
        <v>953</v>
      </c>
      <c r="C86" s="828"/>
      <c r="D86" s="828"/>
      <c r="E86" s="828"/>
      <c r="F86" s="828"/>
      <c r="G86" s="828"/>
      <c r="H86" s="828"/>
      <c r="I86" s="828"/>
      <c r="J86" s="828"/>
      <c r="K86" s="828"/>
      <c r="L86" s="828"/>
      <c r="M86" s="829"/>
      <c r="N86" s="52">
        <f>L83+L84+L85</f>
        <v>33811.33454247997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146515.7830174132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1498</v>
      </c>
      <c r="C31" s="81" t="s">
        <v>1499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152</v>
      </c>
      <c r="B36" s="840" t="str">
        <f>VLOOKUP(A36,EQUIPOS!A6:D154,3,FALSE)</f>
        <v xml:space="preserve">Carrotanque de agua(1000 Galones) </v>
      </c>
      <c r="C36" s="841"/>
      <c r="D36" s="841"/>
      <c r="E36" s="841"/>
      <c r="F36" s="841"/>
      <c r="G36" s="841"/>
      <c r="H36" s="842"/>
      <c r="I36" s="266"/>
      <c r="J36" s="267"/>
      <c r="K36" s="268">
        <f>VLOOKUP(A36,EQUIPOS!A6:D163,4,FALSE)</f>
        <v>63575.781209993453</v>
      </c>
      <c r="L36" s="269"/>
      <c r="M36" s="270">
        <v>45</v>
      </c>
      <c r="N36" s="271">
        <f>K36/M36</f>
        <v>1412.7951379998544</v>
      </c>
    </row>
    <row r="37" spans="1:14">
      <c r="A37" s="113" t="s">
        <v>271</v>
      </c>
      <c r="B37" s="840" t="str">
        <f>VLOOKUP(A37,EQUIPOS!A7:D154,3,FALSE)</f>
        <v>Motoniveladora, potencia 140 HP, ancho de cuchilla 3,66 m, peso 11 ton.</v>
      </c>
      <c r="C37" s="841"/>
      <c r="D37" s="841"/>
      <c r="E37" s="841"/>
      <c r="F37" s="841"/>
      <c r="G37" s="841"/>
      <c r="H37" s="842"/>
      <c r="I37" s="266"/>
      <c r="J37" s="267"/>
      <c r="K37" s="268">
        <f>VLOOKUP(A37,EQUIPOS!A7:D164,4,FALSE)</f>
        <v>122065.49992318742</v>
      </c>
      <c r="L37" s="269"/>
      <c r="M37" s="270">
        <v>45</v>
      </c>
      <c r="N37" s="271">
        <f>K37/M37</f>
        <v>2712.5666649597206</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101721.24993598952</v>
      </c>
      <c r="L38" s="269"/>
      <c r="M38" s="270">
        <v>45</v>
      </c>
      <c r="N38" s="271">
        <f>K38/M38</f>
        <v>2260.472220799767</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6391.8048083041867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41651.105086428171</v>
      </c>
      <c r="N48" s="271">
        <f>K48*M48</f>
        <v>54146.436612356621</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561.24864103961966</v>
      </c>
      <c r="N49" s="271">
        <f>K49*M49</f>
        <v>50512.377693565766</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104658.81430592239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1">
        <f>VLOOKUP(A59,TRANSPORTE!A5:D123,4,FALSE)</f>
        <v>812.88531247861022</v>
      </c>
      <c r="M59" s="832"/>
      <c r="N59" s="286">
        <f>K59*L59</f>
        <v>1056.7509062221934</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1056.7509062221934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112704.44847493323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22540.889694986647</v>
      </c>
      <c r="M83" s="862"/>
      <c r="N83" s="51"/>
    </row>
    <row r="84" spans="1:14">
      <c r="B84" s="89" t="s">
        <v>973</v>
      </c>
      <c r="C84" s="90"/>
      <c r="D84" s="90"/>
      <c r="E84" s="90"/>
      <c r="F84" s="90"/>
      <c r="G84" s="90"/>
      <c r="H84" s="90"/>
      <c r="I84" s="87"/>
      <c r="J84" s="88"/>
      <c r="K84" s="303">
        <v>0.05</v>
      </c>
      <c r="L84" s="861">
        <f>N78*K84</f>
        <v>5635.2224237466617</v>
      </c>
      <c r="M84" s="862"/>
      <c r="N84" s="51"/>
    </row>
    <row r="85" spans="1:14" ht="15.75" thickBot="1">
      <c r="B85" s="91" t="s">
        <v>974</v>
      </c>
      <c r="C85" s="92"/>
      <c r="D85" s="92"/>
      <c r="E85" s="92"/>
      <c r="F85" s="92"/>
      <c r="G85" s="92"/>
      <c r="H85" s="92"/>
      <c r="I85" s="93"/>
      <c r="J85" s="94"/>
      <c r="K85" s="304">
        <v>0.05</v>
      </c>
      <c r="L85" s="863">
        <f>N78*K85</f>
        <v>5635.2224237466617</v>
      </c>
      <c r="M85" s="864"/>
      <c r="N85" s="51"/>
    </row>
    <row r="86" spans="1:14" ht="15.75" thickBot="1">
      <c r="B86" s="827" t="s">
        <v>953</v>
      </c>
      <c r="C86" s="828"/>
      <c r="D86" s="828"/>
      <c r="E86" s="828"/>
      <c r="F86" s="828"/>
      <c r="G86" s="828"/>
      <c r="H86" s="828"/>
      <c r="I86" s="828"/>
      <c r="J86" s="828"/>
      <c r="K86" s="828"/>
      <c r="L86" s="828"/>
      <c r="M86" s="829"/>
      <c r="N86" s="52">
        <f>L83+L84+L85</f>
        <v>33811.33454247997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146515.7830174132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1500</v>
      </c>
      <c r="C31" s="81" t="s">
        <v>1501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152</v>
      </c>
      <c r="B36" s="840" t="str">
        <f>VLOOKUP(A36,EQUIPOS!A6:D154,3,FALSE)</f>
        <v xml:space="preserve">Carrotanque de agua(1000 Galones) </v>
      </c>
      <c r="C36" s="841"/>
      <c r="D36" s="841"/>
      <c r="E36" s="841"/>
      <c r="F36" s="841"/>
      <c r="G36" s="841"/>
      <c r="H36" s="842"/>
      <c r="I36" s="266"/>
      <c r="J36" s="267"/>
      <c r="K36" s="268">
        <f>VLOOKUP(A36,EQUIPOS!A6:D163,4,FALSE)</f>
        <v>63575.781209993453</v>
      </c>
      <c r="L36" s="269"/>
      <c r="M36" s="270">
        <v>45</v>
      </c>
      <c r="N36" s="271">
        <f>K36/M36</f>
        <v>1412.7951379998544</v>
      </c>
    </row>
    <row r="37" spans="1:14">
      <c r="A37" s="113" t="s">
        <v>271</v>
      </c>
      <c r="B37" s="840" t="str">
        <f>VLOOKUP(A37,EQUIPOS!A7:D154,3,FALSE)</f>
        <v>Motoniveladora, potencia 140 HP, ancho de cuchilla 3,66 m, peso 11 ton.</v>
      </c>
      <c r="C37" s="841"/>
      <c r="D37" s="841"/>
      <c r="E37" s="841"/>
      <c r="F37" s="841"/>
      <c r="G37" s="841"/>
      <c r="H37" s="842"/>
      <c r="I37" s="266"/>
      <c r="J37" s="267"/>
      <c r="K37" s="268">
        <f>VLOOKUP(A37,EQUIPOS!A7:D164,4,FALSE)</f>
        <v>122065.49992318742</v>
      </c>
      <c r="L37" s="269"/>
      <c r="M37" s="270">
        <v>45</v>
      </c>
      <c r="N37" s="271">
        <f>K37/M37</f>
        <v>2712.5666649597206</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101721.24993598952</v>
      </c>
      <c r="L38" s="269"/>
      <c r="M38" s="270">
        <v>45</v>
      </c>
      <c r="N38" s="271">
        <f>K38/M38</f>
        <v>2260.472220799767</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6391.8048083041867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41651.105086428171</v>
      </c>
      <c r="N48" s="271">
        <f>K48*M48</f>
        <v>54146.436612356621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54146.436612356621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1">
        <f>VLOOKUP(A59,TRANSPORTE!A5:D123,4,FALSE)</f>
        <v>812.88531247861022</v>
      </c>
      <c r="M59" s="832"/>
      <c r="N59" s="286">
        <f>K59*L59</f>
        <v>1056.7509062221934</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1056.7509062221934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62192.070781367467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12438.414156273495</v>
      </c>
      <c r="M83" s="862"/>
      <c r="N83" s="51"/>
    </row>
    <row r="84" spans="1:14">
      <c r="B84" s="89" t="s">
        <v>973</v>
      </c>
      <c r="C84" s="90"/>
      <c r="D84" s="90"/>
      <c r="E84" s="90"/>
      <c r="F84" s="90"/>
      <c r="G84" s="90"/>
      <c r="H84" s="90"/>
      <c r="I84" s="87"/>
      <c r="J84" s="88"/>
      <c r="K84" s="303">
        <v>0.05</v>
      </c>
      <c r="L84" s="861">
        <f>N78*K84</f>
        <v>3109.6035390683737</v>
      </c>
      <c r="M84" s="862"/>
      <c r="N84" s="51"/>
    </row>
    <row r="85" spans="1:14" ht="15.75" thickBot="1">
      <c r="B85" s="91" t="s">
        <v>974</v>
      </c>
      <c r="C85" s="92"/>
      <c r="D85" s="92"/>
      <c r="E85" s="92"/>
      <c r="F85" s="92"/>
      <c r="G85" s="92"/>
      <c r="H85" s="92"/>
      <c r="I85" s="93"/>
      <c r="J85" s="94"/>
      <c r="K85" s="304">
        <v>0.05</v>
      </c>
      <c r="L85" s="863">
        <f>N78*K85</f>
        <v>3109.6035390683737</v>
      </c>
      <c r="M85" s="864"/>
      <c r="N85" s="51"/>
    </row>
    <row r="86" spans="1:14" ht="15.75" thickBot="1">
      <c r="B86" s="827" t="s">
        <v>953</v>
      </c>
      <c r="C86" s="828"/>
      <c r="D86" s="828"/>
      <c r="E86" s="828"/>
      <c r="F86" s="828"/>
      <c r="G86" s="828"/>
      <c r="H86" s="828"/>
      <c r="I86" s="828"/>
      <c r="J86" s="828"/>
      <c r="K86" s="828"/>
      <c r="L86" s="828"/>
      <c r="M86" s="829"/>
      <c r="N86" s="52">
        <f>L83+L84+L85</f>
        <v>18657.621234410242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80849.692015777706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1502</v>
      </c>
      <c r="C31" s="81" t="s">
        <v>1503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152</v>
      </c>
      <c r="B36" s="840" t="str">
        <f>VLOOKUP(A36,EQUIPOS!A6:D154,3,FALSE)</f>
        <v xml:space="preserve">Carrotanque de agua(1000 Galones) </v>
      </c>
      <c r="C36" s="841"/>
      <c r="D36" s="841"/>
      <c r="E36" s="841"/>
      <c r="F36" s="841"/>
      <c r="G36" s="841"/>
      <c r="H36" s="842"/>
      <c r="I36" s="266"/>
      <c r="J36" s="267"/>
      <c r="K36" s="268">
        <f>VLOOKUP(A36,EQUIPOS!A6:D163,4,FALSE)</f>
        <v>63575.781209993453</v>
      </c>
      <c r="L36" s="269"/>
      <c r="M36" s="270">
        <v>45</v>
      </c>
      <c r="N36" s="271">
        <f>K36/M36</f>
        <v>1412.7951379998544</v>
      </c>
    </row>
    <row r="37" spans="1:14">
      <c r="A37" s="113" t="s">
        <v>271</v>
      </c>
      <c r="B37" s="840" t="str">
        <f>VLOOKUP(A37,EQUIPOS!A7:D154,3,FALSE)</f>
        <v>Motoniveladora, potencia 140 HP, ancho de cuchilla 3,66 m, peso 11 ton.</v>
      </c>
      <c r="C37" s="841"/>
      <c r="D37" s="841"/>
      <c r="E37" s="841"/>
      <c r="F37" s="841"/>
      <c r="G37" s="841"/>
      <c r="H37" s="842"/>
      <c r="I37" s="266"/>
      <c r="J37" s="267"/>
      <c r="K37" s="268">
        <f>VLOOKUP(A37,EQUIPOS!A7:D164,4,FALSE)</f>
        <v>122065.49992318742</v>
      </c>
      <c r="L37" s="269"/>
      <c r="M37" s="270">
        <v>45</v>
      </c>
      <c r="N37" s="271">
        <f>K37/M37</f>
        <v>2712.5666649597206</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101721.24993598952</v>
      </c>
      <c r="L38" s="269"/>
      <c r="M38" s="270">
        <v>45</v>
      </c>
      <c r="N38" s="271">
        <f>K38/M38</f>
        <v>2260.472220799767</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6391.8048083041867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41651.105086428171</v>
      </c>
      <c r="N48" s="271">
        <f>K48*M48</f>
        <v>54146.436612356621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54146.436612356621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1">
        <f>VLOOKUP(A59,TRANSPORTE!A5:D123,4,FALSE)</f>
        <v>812.88531247861022</v>
      </c>
      <c r="M59" s="832"/>
      <c r="N59" s="286">
        <f>K59*L59</f>
        <v>1056.7509062221934</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1056.7509062221934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62192.070781367467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12438.414156273495</v>
      </c>
      <c r="M83" s="862"/>
      <c r="N83" s="51"/>
    </row>
    <row r="84" spans="1:14">
      <c r="B84" s="89" t="s">
        <v>973</v>
      </c>
      <c r="C84" s="90"/>
      <c r="D84" s="90"/>
      <c r="E84" s="90"/>
      <c r="F84" s="90"/>
      <c r="G84" s="90"/>
      <c r="H84" s="90"/>
      <c r="I84" s="87"/>
      <c r="J84" s="88"/>
      <c r="K84" s="303">
        <v>0.05</v>
      </c>
      <c r="L84" s="861">
        <f>N78*K84</f>
        <v>3109.6035390683737</v>
      </c>
      <c r="M84" s="862"/>
      <c r="N84" s="51"/>
    </row>
    <row r="85" spans="1:14" ht="15.75" thickBot="1">
      <c r="B85" s="91" t="s">
        <v>974</v>
      </c>
      <c r="C85" s="92"/>
      <c r="D85" s="92"/>
      <c r="E85" s="92"/>
      <c r="F85" s="92"/>
      <c r="G85" s="92"/>
      <c r="H85" s="92"/>
      <c r="I85" s="93"/>
      <c r="J85" s="94"/>
      <c r="K85" s="304">
        <v>0.05</v>
      </c>
      <c r="L85" s="863">
        <f>N78*K85</f>
        <v>3109.6035390683737</v>
      </c>
      <c r="M85" s="864"/>
      <c r="N85" s="51"/>
    </row>
    <row r="86" spans="1:14" ht="15.75" thickBot="1">
      <c r="B86" s="827" t="s">
        <v>953</v>
      </c>
      <c r="C86" s="828"/>
      <c r="D86" s="828"/>
      <c r="E86" s="828"/>
      <c r="F86" s="828"/>
      <c r="G86" s="828"/>
      <c r="H86" s="828"/>
      <c r="I86" s="828"/>
      <c r="J86" s="828"/>
      <c r="K86" s="828"/>
      <c r="L86" s="828"/>
      <c r="M86" s="829"/>
      <c r="N86" s="52">
        <f>L83+L84+L85</f>
        <v>18657.621234410242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80849.692015777706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1504</v>
      </c>
      <c r="C31" s="81" t="s">
        <v>1505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152</v>
      </c>
      <c r="B36" s="840" t="str">
        <f>VLOOKUP(A36,EQUIPOS!A6:D154,3,FALSE)</f>
        <v xml:space="preserve">Carrotanque de agua(1000 Galones) </v>
      </c>
      <c r="C36" s="841"/>
      <c r="D36" s="841"/>
      <c r="E36" s="841"/>
      <c r="F36" s="841"/>
      <c r="G36" s="841"/>
      <c r="H36" s="842"/>
      <c r="I36" s="266"/>
      <c r="J36" s="267"/>
      <c r="K36" s="268">
        <f>VLOOKUP(A36,EQUIPOS!A6:D163,4,FALSE)</f>
        <v>63575.781209993453</v>
      </c>
      <c r="L36" s="269"/>
      <c r="M36" s="270">
        <v>45</v>
      </c>
      <c r="N36" s="271">
        <f>K36/M36</f>
        <v>1412.7951379998544</v>
      </c>
    </row>
    <row r="37" spans="1:14">
      <c r="A37" s="113" t="s">
        <v>271</v>
      </c>
      <c r="B37" s="840" t="str">
        <f>VLOOKUP(A37,EQUIPOS!A7:D154,3,FALSE)</f>
        <v>Motoniveladora, potencia 140 HP, ancho de cuchilla 3,66 m, peso 11 ton.</v>
      </c>
      <c r="C37" s="841"/>
      <c r="D37" s="841"/>
      <c r="E37" s="841"/>
      <c r="F37" s="841"/>
      <c r="G37" s="841"/>
      <c r="H37" s="842"/>
      <c r="I37" s="266"/>
      <c r="J37" s="267"/>
      <c r="K37" s="268">
        <f>VLOOKUP(A37,EQUIPOS!A7:D164,4,FALSE)</f>
        <v>122065.49992318742</v>
      </c>
      <c r="L37" s="269"/>
      <c r="M37" s="270">
        <v>45</v>
      </c>
      <c r="N37" s="271">
        <f>K37/M37</f>
        <v>2712.5666649597206</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101721.24993598952</v>
      </c>
      <c r="L38" s="269"/>
      <c r="M38" s="270">
        <v>45</v>
      </c>
      <c r="N38" s="271">
        <f>K38/M38</f>
        <v>2260.472220799767</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6391.8048083041867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41651.105086428171</v>
      </c>
      <c r="N48" s="271">
        <f>K48*M48</f>
        <v>54146.436612356621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54146.436612356621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1">
        <f>VLOOKUP(A59,TRANSPORTE!A5:D123,4,FALSE)</f>
        <v>812.88531247861022</v>
      </c>
      <c r="M59" s="832"/>
      <c r="N59" s="286">
        <f>K59*L59</f>
        <v>1056.7509062221934</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1056.7509062221934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62192.070781367467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12438.414156273495</v>
      </c>
      <c r="M83" s="862"/>
      <c r="N83" s="51"/>
    </row>
    <row r="84" spans="1:14">
      <c r="B84" s="89" t="s">
        <v>973</v>
      </c>
      <c r="C84" s="90"/>
      <c r="D84" s="90"/>
      <c r="E84" s="90"/>
      <c r="F84" s="90"/>
      <c r="G84" s="90"/>
      <c r="H84" s="90"/>
      <c r="I84" s="87"/>
      <c r="J84" s="88"/>
      <c r="K84" s="303">
        <v>0.05</v>
      </c>
      <c r="L84" s="861">
        <f>N78*K84</f>
        <v>3109.6035390683737</v>
      </c>
      <c r="M84" s="862"/>
      <c r="N84" s="51"/>
    </row>
    <row r="85" spans="1:14" ht="15.75" thickBot="1">
      <c r="B85" s="91" t="s">
        <v>974</v>
      </c>
      <c r="C85" s="92"/>
      <c r="D85" s="92"/>
      <c r="E85" s="92"/>
      <c r="F85" s="92"/>
      <c r="G85" s="92"/>
      <c r="H85" s="92"/>
      <c r="I85" s="93"/>
      <c r="J85" s="94"/>
      <c r="K85" s="304">
        <v>0.05</v>
      </c>
      <c r="L85" s="863">
        <f>N78*K85</f>
        <v>3109.6035390683737</v>
      </c>
      <c r="M85" s="864"/>
      <c r="N85" s="51"/>
    </row>
    <row r="86" spans="1:14" ht="15.75" thickBot="1">
      <c r="B86" s="827" t="s">
        <v>953</v>
      </c>
      <c r="C86" s="828"/>
      <c r="D86" s="828"/>
      <c r="E86" s="828"/>
      <c r="F86" s="828"/>
      <c r="G86" s="828"/>
      <c r="H86" s="828"/>
      <c r="I86" s="828"/>
      <c r="J86" s="828"/>
      <c r="K86" s="828"/>
      <c r="L86" s="828"/>
      <c r="M86" s="829"/>
      <c r="N86" s="52">
        <f>L83+L84+L85</f>
        <v>18657.621234410242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80849.692015777706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1506</v>
      </c>
      <c r="C31" s="81" t="s">
        <v>1507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152</v>
      </c>
      <c r="B36" s="840" t="str">
        <f>VLOOKUP(A36,EQUIPOS!A6:D154,3,FALSE)</f>
        <v xml:space="preserve">Carrotanque de agua(1000 Galones) </v>
      </c>
      <c r="C36" s="841"/>
      <c r="D36" s="841"/>
      <c r="E36" s="841"/>
      <c r="F36" s="841"/>
      <c r="G36" s="841"/>
      <c r="H36" s="842"/>
      <c r="I36" s="266"/>
      <c r="J36" s="267"/>
      <c r="K36" s="268">
        <f>VLOOKUP(A36,EQUIPOS!A6:D163,4,FALSE)</f>
        <v>63575.781209993453</v>
      </c>
      <c r="L36" s="269"/>
      <c r="M36" s="270">
        <v>45</v>
      </c>
      <c r="N36" s="271">
        <f>K36/M36</f>
        <v>1412.7951379998544</v>
      </c>
    </row>
    <row r="37" spans="1:14">
      <c r="A37" s="113" t="s">
        <v>271</v>
      </c>
      <c r="B37" s="840" t="str">
        <f>VLOOKUP(A37,EQUIPOS!A7:D154,3,FALSE)</f>
        <v>Motoniveladora, potencia 140 HP, ancho de cuchilla 3,66 m, peso 11 ton.</v>
      </c>
      <c r="C37" s="841"/>
      <c r="D37" s="841"/>
      <c r="E37" s="841"/>
      <c r="F37" s="841"/>
      <c r="G37" s="841"/>
      <c r="H37" s="842"/>
      <c r="I37" s="266"/>
      <c r="J37" s="267"/>
      <c r="K37" s="268">
        <f>VLOOKUP(A37,EQUIPOS!A7:D164,4,FALSE)</f>
        <v>122065.49992318742</v>
      </c>
      <c r="L37" s="269"/>
      <c r="M37" s="270">
        <v>45</v>
      </c>
      <c r="N37" s="271">
        <f>K37/M37</f>
        <v>2712.5666649597206</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101721.24993598952</v>
      </c>
      <c r="L38" s="269"/>
      <c r="M38" s="270">
        <v>45</v>
      </c>
      <c r="N38" s="271">
        <f>K38/M38</f>
        <v>2260.472220799767</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6391.8048083041867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41651.105086428171</v>
      </c>
      <c r="N48" s="271">
        <f>K48*M48</f>
        <v>54146.436612356621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54146.436612356621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1">
        <f>VLOOKUP(A59,TRANSPORTE!A5:D123,4,FALSE)</f>
        <v>812.88531247861022</v>
      </c>
      <c r="M59" s="832"/>
      <c r="N59" s="286">
        <f>K59*L59</f>
        <v>1056.7509062221934</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1056.7509062221934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62192.070781367467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12438.414156273495</v>
      </c>
      <c r="M83" s="862"/>
      <c r="N83" s="51"/>
    </row>
    <row r="84" spans="1:14">
      <c r="B84" s="89" t="s">
        <v>973</v>
      </c>
      <c r="C84" s="90"/>
      <c r="D84" s="90"/>
      <c r="E84" s="90"/>
      <c r="F84" s="90"/>
      <c r="G84" s="90"/>
      <c r="H84" s="90"/>
      <c r="I84" s="87"/>
      <c r="J84" s="88"/>
      <c r="K84" s="303">
        <v>0.05</v>
      </c>
      <c r="L84" s="861">
        <f>N78*K84</f>
        <v>3109.6035390683737</v>
      </c>
      <c r="M84" s="862"/>
      <c r="N84" s="51"/>
    </row>
    <row r="85" spans="1:14" ht="15.75" thickBot="1">
      <c r="B85" s="91" t="s">
        <v>974</v>
      </c>
      <c r="C85" s="92"/>
      <c r="D85" s="92"/>
      <c r="E85" s="92"/>
      <c r="F85" s="92"/>
      <c r="G85" s="92"/>
      <c r="H85" s="92"/>
      <c r="I85" s="93"/>
      <c r="J85" s="94"/>
      <c r="K85" s="304">
        <v>0.05</v>
      </c>
      <c r="L85" s="863">
        <f>N78*K85</f>
        <v>3109.6035390683737</v>
      </c>
      <c r="M85" s="864"/>
      <c r="N85" s="51"/>
    </row>
    <row r="86" spans="1:14" ht="15.75" thickBot="1">
      <c r="B86" s="827" t="s">
        <v>953</v>
      </c>
      <c r="C86" s="828"/>
      <c r="D86" s="828"/>
      <c r="E86" s="828"/>
      <c r="F86" s="828"/>
      <c r="G86" s="828"/>
      <c r="H86" s="828"/>
      <c r="I86" s="828"/>
      <c r="J86" s="828"/>
      <c r="K86" s="828"/>
      <c r="L86" s="828"/>
      <c r="M86" s="829"/>
      <c r="N86" s="52">
        <f>L83+L84+L85</f>
        <v>18657.621234410242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80849.692015777706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1508</v>
      </c>
      <c r="C31" s="81" t="s">
        <v>1509</v>
      </c>
      <c r="D31" s="82"/>
      <c r="E31" s="82"/>
      <c r="F31" s="82"/>
      <c r="G31" s="82"/>
      <c r="H31" s="82"/>
      <c r="I31" s="82"/>
      <c r="J31" s="83"/>
      <c r="K31" s="307"/>
      <c r="L31" s="305" t="s">
        <v>998</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804</v>
      </c>
      <c r="B48" s="43" t="str">
        <f>VLOOKUP(A48,MATERIALES!A4:D373,3,FALSE)</f>
        <v>Cemento gris</v>
      </c>
      <c r="C48" s="280"/>
      <c r="D48" s="280"/>
      <c r="E48" s="280"/>
      <c r="F48" s="280"/>
      <c r="G48" s="280"/>
      <c r="H48" s="280"/>
      <c r="I48" s="267"/>
      <c r="J48" s="223" t="str">
        <f>VLOOKUP(A48,MATERIALES!A4:D373,2,FALSE)</f>
        <v>kg</v>
      </c>
      <c r="K48" s="281">
        <v>1</v>
      </c>
      <c r="L48" s="266"/>
      <c r="M48" s="401">
        <f>VLOOKUP(A48,MATERIALES!A4:D395,4,FALSE)</f>
        <v>561.24864103961966</v>
      </c>
      <c r="N48" s="271">
        <f>K48*M48</f>
        <v>561.24864103961966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561.24864103961966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27" t="s">
        <v>953</v>
      </c>
      <c r="C76" s="828"/>
      <c r="D76" s="828"/>
      <c r="E76" s="828"/>
      <c r="F76" s="828"/>
      <c r="G76" s="828"/>
      <c r="H76" s="828"/>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561.24864103961966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112.24972820792394</v>
      </c>
      <c r="M83" s="862"/>
      <c r="N83" s="51"/>
    </row>
    <row r="84" spans="1:14">
      <c r="B84" s="89" t="s">
        <v>973</v>
      </c>
      <c r="C84" s="90"/>
      <c r="D84" s="90"/>
      <c r="E84" s="90"/>
      <c r="F84" s="90"/>
      <c r="G84" s="90"/>
      <c r="H84" s="90"/>
      <c r="I84" s="87"/>
      <c r="J84" s="88"/>
      <c r="K84" s="303">
        <v>0.05</v>
      </c>
      <c r="L84" s="861">
        <f>N78*K84</f>
        <v>28.062432051980984</v>
      </c>
      <c r="M84" s="862"/>
      <c r="N84" s="51"/>
    </row>
    <row r="85" spans="1:14" ht="15.75" thickBot="1">
      <c r="B85" s="91" t="s">
        <v>974</v>
      </c>
      <c r="C85" s="92"/>
      <c r="D85" s="92"/>
      <c r="E85" s="92"/>
      <c r="F85" s="92"/>
      <c r="G85" s="92"/>
      <c r="H85" s="92"/>
      <c r="I85" s="93"/>
      <c r="J85" s="94"/>
      <c r="K85" s="304">
        <v>0.05</v>
      </c>
      <c r="L85" s="863">
        <f>N78*K85</f>
        <v>28.062432051980984</v>
      </c>
      <c r="M85" s="864"/>
      <c r="N85" s="51"/>
    </row>
    <row r="86" spans="1:14" ht="15.75" thickBot="1">
      <c r="B86" s="827" t="s">
        <v>953</v>
      </c>
      <c r="C86" s="828"/>
      <c r="D86" s="828"/>
      <c r="E86" s="828"/>
      <c r="F86" s="828"/>
      <c r="G86" s="828"/>
      <c r="H86" s="828"/>
      <c r="I86" s="828"/>
      <c r="J86" s="828"/>
      <c r="K86" s="828"/>
      <c r="L86" s="828"/>
      <c r="M86" s="829"/>
      <c r="N86" s="52">
        <f>L83+L84+L85</f>
        <v>168.37459231188589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729.62323335150552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1510</v>
      </c>
      <c r="C31" s="81" t="s">
        <v>1511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152</v>
      </c>
      <c r="B36" s="840" t="str">
        <f>VLOOKUP(A36,EQUIPOS!A6:D154,3,FALSE)</f>
        <v xml:space="preserve">Carrotanque de agua(1000 Galones) </v>
      </c>
      <c r="C36" s="841"/>
      <c r="D36" s="841"/>
      <c r="E36" s="841"/>
      <c r="F36" s="841"/>
      <c r="G36" s="841"/>
      <c r="H36" s="842"/>
      <c r="I36" s="266"/>
      <c r="J36" s="267"/>
      <c r="K36" s="268">
        <f>VLOOKUP(A36,EQUIPOS!A6:D163,4,FALSE)</f>
        <v>63575.781209993453</v>
      </c>
      <c r="L36" s="269"/>
      <c r="M36" s="270">
        <v>45</v>
      </c>
      <c r="N36" s="271">
        <f>K36/M36</f>
        <v>1412.7951379998544</v>
      </c>
    </row>
    <row r="37" spans="1:14">
      <c r="A37" s="113" t="s">
        <v>271</v>
      </c>
      <c r="B37" s="840" t="str">
        <f>VLOOKUP(A37,EQUIPOS!A7:D154,3,FALSE)</f>
        <v>Motoniveladora, potencia 140 HP, ancho de cuchilla 3,66 m, peso 11 ton.</v>
      </c>
      <c r="C37" s="841"/>
      <c r="D37" s="841"/>
      <c r="E37" s="841"/>
      <c r="F37" s="841"/>
      <c r="G37" s="841"/>
      <c r="H37" s="842"/>
      <c r="I37" s="266"/>
      <c r="J37" s="267"/>
      <c r="K37" s="268">
        <f>VLOOKUP(A37,EQUIPOS!A7:D164,4,FALSE)</f>
        <v>122065.49992318742</v>
      </c>
      <c r="L37" s="269"/>
      <c r="M37" s="270">
        <v>45</v>
      </c>
      <c r="N37" s="271">
        <f>K37/M37</f>
        <v>2712.5666649597206</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101721.24993598952</v>
      </c>
      <c r="L38" s="269"/>
      <c r="M38" s="270">
        <v>45</v>
      </c>
      <c r="N38" s="271">
        <f>K38/M38</f>
        <v>2260.472220799767</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6391.8048083041867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41651.105086428171</v>
      </c>
      <c r="N48" s="271">
        <f>K48*M48</f>
        <v>54146.436612356621</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561.24864103961966</v>
      </c>
      <c r="N49" s="271">
        <f>K49*M49</f>
        <v>50512.377693565766</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104658.81430592239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1">
        <f>VLOOKUP(A59,TRANSPORTE!A5:D123,4,FALSE)</f>
        <v>812.88531247861022</v>
      </c>
      <c r="M59" s="832"/>
      <c r="N59" s="286">
        <f>K59*L59</f>
        <v>1056.7509062221934</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1056.7509062221934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112704.44847493323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22540.889694986647</v>
      </c>
      <c r="M83" s="862"/>
      <c r="N83" s="51"/>
    </row>
    <row r="84" spans="1:14">
      <c r="B84" s="89" t="s">
        <v>973</v>
      </c>
      <c r="C84" s="90"/>
      <c r="D84" s="90"/>
      <c r="E84" s="90"/>
      <c r="F84" s="90"/>
      <c r="G84" s="90"/>
      <c r="H84" s="90"/>
      <c r="I84" s="87"/>
      <c r="J84" s="88"/>
      <c r="K84" s="303">
        <v>0.05</v>
      </c>
      <c r="L84" s="861">
        <f>N78*K84</f>
        <v>5635.2224237466617</v>
      </c>
      <c r="M84" s="862"/>
      <c r="N84" s="51"/>
    </row>
    <row r="85" spans="1:14" ht="15.75" thickBot="1">
      <c r="B85" s="91" t="s">
        <v>974</v>
      </c>
      <c r="C85" s="92"/>
      <c r="D85" s="92"/>
      <c r="E85" s="92"/>
      <c r="F85" s="92"/>
      <c r="G85" s="92"/>
      <c r="H85" s="92"/>
      <c r="I85" s="93"/>
      <c r="J85" s="94"/>
      <c r="K85" s="304">
        <v>0.05</v>
      </c>
      <c r="L85" s="863">
        <f>N78*K85</f>
        <v>5635.2224237466617</v>
      </c>
      <c r="M85" s="864"/>
      <c r="N85" s="51"/>
    </row>
    <row r="86" spans="1:14" ht="15.75" thickBot="1">
      <c r="B86" s="827" t="s">
        <v>953</v>
      </c>
      <c r="C86" s="828"/>
      <c r="D86" s="828"/>
      <c r="E86" s="828"/>
      <c r="F86" s="828"/>
      <c r="G86" s="828"/>
      <c r="H86" s="828"/>
      <c r="I86" s="828"/>
      <c r="J86" s="828"/>
      <c r="K86" s="828"/>
      <c r="L86" s="828"/>
      <c r="M86" s="829"/>
      <c r="N86" s="52">
        <f>L83+L84+L85</f>
        <v>33811.33454247997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146515.7830174132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1512</v>
      </c>
      <c r="C31" s="81" t="s">
        <v>1513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152</v>
      </c>
      <c r="B36" s="840" t="str">
        <f>VLOOKUP(A36,EQUIPOS!A6:D154,3,FALSE)</f>
        <v xml:space="preserve">Carrotanque de agua(1000 Galones) </v>
      </c>
      <c r="C36" s="841"/>
      <c r="D36" s="841"/>
      <c r="E36" s="841"/>
      <c r="F36" s="841"/>
      <c r="G36" s="841"/>
      <c r="H36" s="842"/>
      <c r="I36" s="266"/>
      <c r="J36" s="267"/>
      <c r="K36" s="268">
        <f>VLOOKUP(A36,EQUIPOS!A6:D163,4,FALSE)</f>
        <v>63575.781209993453</v>
      </c>
      <c r="L36" s="269"/>
      <c r="M36" s="270">
        <v>45</v>
      </c>
      <c r="N36" s="271">
        <f>K36/M36</f>
        <v>1412.7951379998544</v>
      </c>
    </row>
    <row r="37" spans="1:14">
      <c r="A37" s="113" t="s">
        <v>271</v>
      </c>
      <c r="B37" s="840" t="str">
        <f>VLOOKUP(A37,EQUIPOS!A7:D154,3,FALSE)</f>
        <v>Motoniveladora, potencia 140 HP, ancho de cuchilla 3,66 m, peso 11 ton.</v>
      </c>
      <c r="C37" s="841"/>
      <c r="D37" s="841"/>
      <c r="E37" s="841"/>
      <c r="F37" s="841"/>
      <c r="G37" s="841"/>
      <c r="H37" s="842"/>
      <c r="I37" s="266"/>
      <c r="J37" s="267"/>
      <c r="K37" s="268">
        <f>VLOOKUP(A37,EQUIPOS!A7:D164,4,FALSE)</f>
        <v>122065.49992318742</v>
      </c>
      <c r="L37" s="269"/>
      <c r="M37" s="270">
        <v>45</v>
      </c>
      <c r="N37" s="271">
        <f>K37/M37</f>
        <v>2712.5666649597206</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101721.24993598952</v>
      </c>
      <c r="L38" s="269"/>
      <c r="M38" s="270">
        <v>45</v>
      </c>
      <c r="N38" s="271">
        <f>K38/M38</f>
        <v>2260.472220799767</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6391.8048083041867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41651.105086428171</v>
      </c>
      <c r="N48" s="271">
        <f>K48*M48</f>
        <v>54146.436612356621</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561.24864103961966</v>
      </c>
      <c r="N49" s="271">
        <f>K49*M49</f>
        <v>50512.377693565766</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104658.81430592239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1">
        <f>VLOOKUP(A59,TRANSPORTE!A5:D123,4,FALSE)</f>
        <v>812.88531247861022</v>
      </c>
      <c r="M59" s="832"/>
      <c r="N59" s="286">
        <f>K59*L59</f>
        <v>1056.7509062221934</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1056.7509062221934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112704.44847493323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22540.889694986647</v>
      </c>
      <c r="M83" s="862"/>
      <c r="N83" s="51"/>
    </row>
    <row r="84" spans="1:14">
      <c r="B84" s="89" t="s">
        <v>973</v>
      </c>
      <c r="C84" s="90"/>
      <c r="D84" s="90"/>
      <c r="E84" s="90"/>
      <c r="F84" s="90"/>
      <c r="G84" s="90"/>
      <c r="H84" s="90"/>
      <c r="I84" s="87"/>
      <c r="J84" s="88"/>
      <c r="K84" s="303">
        <v>0.05</v>
      </c>
      <c r="L84" s="861">
        <f>N78*K84</f>
        <v>5635.2224237466617</v>
      </c>
      <c r="M84" s="862"/>
      <c r="N84" s="51"/>
    </row>
    <row r="85" spans="1:14" ht="15.75" thickBot="1">
      <c r="B85" s="91" t="s">
        <v>974</v>
      </c>
      <c r="C85" s="92"/>
      <c r="D85" s="92"/>
      <c r="E85" s="92"/>
      <c r="F85" s="92"/>
      <c r="G85" s="92"/>
      <c r="H85" s="92"/>
      <c r="I85" s="93"/>
      <c r="J85" s="94"/>
      <c r="K85" s="304">
        <v>0.05</v>
      </c>
      <c r="L85" s="863">
        <f>N78*K85</f>
        <v>5635.2224237466617</v>
      </c>
      <c r="M85" s="864"/>
      <c r="N85" s="51"/>
    </row>
    <row r="86" spans="1:14" ht="15.75" thickBot="1">
      <c r="B86" s="827" t="s">
        <v>953</v>
      </c>
      <c r="C86" s="828"/>
      <c r="D86" s="828"/>
      <c r="E86" s="828"/>
      <c r="F86" s="828"/>
      <c r="G86" s="828"/>
      <c r="H86" s="828"/>
      <c r="I86" s="828"/>
      <c r="J86" s="828"/>
      <c r="K86" s="828"/>
      <c r="L86" s="828"/>
      <c r="M86" s="829"/>
      <c r="N86" s="52">
        <f>L83+L84+L85</f>
        <v>33811.33454247997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146515.7830174132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1514</v>
      </c>
      <c r="C31" s="81" t="s">
        <v>1515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152</v>
      </c>
      <c r="B36" s="840" t="str">
        <f>VLOOKUP(A36,EQUIPOS!A6:D154,3,FALSE)</f>
        <v xml:space="preserve">Carrotanque de agua(1000 Galones) </v>
      </c>
      <c r="C36" s="841"/>
      <c r="D36" s="841"/>
      <c r="E36" s="841"/>
      <c r="F36" s="841"/>
      <c r="G36" s="841"/>
      <c r="H36" s="842"/>
      <c r="I36" s="266"/>
      <c r="J36" s="267"/>
      <c r="K36" s="268">
        <f>VLOOKUP(A36,EQUIPOS!A6:D163,4,FALSE)</f>
        <v>63575.781209993453</v>
      </c>
      <c r="L36" s="269"/>
      <c r="M36" s="270">
        <v>45</v>
      </c>
      <c r="N36" s="271">
        <f>K36/M36</f>
        <v>1412.7951379998544</v>
      </c>
    </row>
    <row r="37" spans="1:14">
      <c r="A37" s="113" t="s">
        <v>271</v>
      </c>
      <c r="B37" s="840" t="str">
        <f>VLOOKUP(A37,EQUIPOS!A7:D154,3,FALSE)</f>
        <v>Motoniveladora, potencia 140 HP, ancho de cuchilla 3,66 m, peso 11 ton.</v>
      </c>
      <c r="C37" s="841"/>
      <c r="D37" s="841"/>
      <c r="E37" s="841"/>
      <c r="F37" s="841"/>
      <c r="G37" s="841"/>
      <c r="H37" s="842"/>
      <c r="I37" s="266"/>
      <c r="J37" s="267"/>
      <c r="K37" s="268">
        <f>VLOOKUP(A37,EQUIPOS!A7:D164,4,FALSE)</f>
        <v>122065.49992318742</v>
      </c>
      <c r="L37" s="269"/>
      <c r="M37" s="270">
        <v>45</v>
      </c>
      <c r="N37" s="271">
        <f>K37/M37</f>
        <v>2712.5666649597206</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101721.24993598952</v>
      </c>
      <c r="L38" s="269"/>
      <c r="M38" s="270">
        <v>45</v>
      </c>
      <c r="N38" s="271">
        <f>K38/M38</f>
        <v>2260.472220799767</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6391.8048083041867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41651.105086428171</v>
      </c>
      <c r="N48" s="271">
        <f>K48*M48</f>
        <v>54146.436612356621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54146.436612356621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1">
        <f>VLOOKUP(A59,TRANSPORTE!A5:D123,4,FALSE)</f>
        <v>812.88531247861022</v>
      </c>
      <c r="M59" s="832"/>
      <c r="N59" s="286">
        <f>K59*L59</f>
        <v>1056.7509062221934</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1056.7509062221934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62192.070781367467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12438.414156273495</v>
      </c>
      <c r="M83" s="862"/>
      <c r="N83" s="51"/>
    </row>
    <row r="84" spans="1:14">
      <c r="B84" s="89" t="s">
        <v>973</v>
      </c>
      <c r="C84" s="90"/>
      <c r="D84" s="90"/>
      <c r="E84" s="90"/>
      <c r="F84" s="90"/>
      <c r="G84" s="90"/>
      <c r="H84" s="90"/>
      <c r="I84" s="87"/>
      <c r="J84" s="88"/>
      <c r="K84" s="303">
        <v>0.05</v>
      </c>
      <c r="L84" s="861">
        <f>N78*K84</f>
        <v>3109.6035390683737</v>
      </c>
      <c r="M84" s="862"/>
      <c r="N84" s="51"/>
    </row>
    <row r="85" spans="1:14" ht="15.75" thickBot="1">
      <c r="B85" s="91" t="s">
        <v>974</v>
      </c>
      <c r="C85" s="92"/>
      <c r="D85" s="92"/>
      <c r="E85" s="92"/>
      <c r="F85" s="92"/>
      <c r="G85" s="92"/>
      <c r="H85" s="92"/>
      <c r="I85" s="93"/>
      <c r="J85" s="94"/>
      <c r="K85" s="304">
        <v>0.05</v>
      </c>
      <c r="L85" s="863">
        <f>N78*K85</f>
        <v>3109.6035390683737</v>
      </c>
      <c r="M85" s="864"/>
      <c r="N85" s="51"/>
    </row>
    <row r="86" spans="1:14" ht="15.75" thickBot="1">
      <c r="B86" s="827" t="s">
        <v>953</v>
      </c>
      <c r="C86" s="828"/>
      <c r="D86" s="828"/>
      <c r="E86" s="828"/>
      <c r="F86" s="828"/>
      <c r="G86" s="828"/>
      <c r="H86" s="828"/>
      <c r="I86" s="828"/>
      <c r="J86" s="828"/>
      <c r="K86" s="828"/>
      <c r="L86" s="828"/>
      <c r="M86" s="829"/>
      <c r="N86" s="52">
        <f>L83+L84+L85</f>
        <v>18657.621234410242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80849.692015777706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1516</v>
      </c>
      <c r="C31" s="81" t="s">
        <v>1517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152</v>
      </c>
      <c r="B36" s="840" t="str">
        <f>VLOOKUP(A36,EQUIPOS!A6:D154,3,FALSE)</f>
        <v xml:space="preserve">Carrotanque de agua(1000 Galones) </v>
      </c>
      <c r="C36" s="841"/>
      <c r="D36" s="841"/>
      <c r="E36" s="841"/>
      <c r="F36" s="841"/>
      <c r="G36" s="841"/>
      <c r="H36" s="842"/>
      <c r="I36" s="266"/>
      <c r="J36" s="267"/>
      <c r="K36" s="268">
        <f>VLOOKUP(A36,EQUIPOS!A6:D163,4,FALSE)</f>
        <v>63575.781209993453</v>
      </c>
      <c r="L36" s="269"/>
      <c r="M36" s="270">
        <v>45</v>
      </c>
      <c r="N36" s="271">
        <f>K36/M36</f>
        <v>1412.7951379998544</v>
      </c>
    </row>
    <row r="37" spans="1:14">
      <c r="A37" s="113" t="s">
        <v>271</v>
      </c>
      <c r="B37" s="840" t="str">
        <f>VLOOKUP(A37,EQUIPOS!A7:D154,3,FALSE)</f>
        <v>Motoniveladora, potencia 140 HP, ancho de cuchilla 3,66 m, peso 11 ton.</v>
      </c>
      <c r="C37" s="841"/>
      <c r="D37" s="841"/>
      <c r="E37" s="841"/>
      <c r="F37" s="841"/>
      <c r="G37" s="841"/>
      <c r="H37" s="842"/>
      <c r="I37" s="266"/>
      <c r="J37" s="267"/>
      <c r="K37" s="268">
        <f>VLOOKUP(A37,EQUIPOS!A7:D164,4,FALSE)</f>
        <v>122065.49992318742</v>
      </c>
      <c r="L37" s="269"/>
      <c r="M37" s="270">
        <v>45</v>
      </c>
      <c r="N37" s="271">
        <f>K37/M37</f>
        <v>2712.5666649597206</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101721.24993598952</v>
      </c>
      <c r="L38" s="269"/>
      <c r="M38" s="270">
        <v>45</v>
      </c>
      <c r="N38" s="271">
        <f>K38/M38</f>
        <v>2260.472220799767</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6391.8048083041867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41651.105086428171</v>
      </c>
      <c r="N48" s="271">
        <f>K48*M48</f>
        <v>54146.436612356621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54146.436612356621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1">
        <f>VLOOKUP(A59,TRANSPORTE!A5:D123,4,FALSE)</f>
        <v>812.88531247861022</v>
      </c>
      <c r="M59" s="832"/>
      <c r="N59" s="286">
        <f>K59*L59</f>
        <v>1056.7509062221934</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1056.7509062221934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59">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62192.070781367467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12438.414156273495</v>
      </c>
      <c r="M83" s="862"/>
      <c r="N83" s="51"/>
    </row>
    <row r="84" spans="1:14">
      <c r="B84" s="89" t="s">
        <v>973</v>
      </c>
      <c r="C84" s="90"/>
      <c r="D84" s="90"/>
      <c r="E84" s="90"/>
      <c r="F84" s="90"/>
      <c r="G84" s="90"/>
      <c r="H84" s="90"/>
      <c r="I84" s="87"/>
      <c r="J84" s="88"/>
      <c r="K84" s="303">
        <v>0.05</v>
      </c>
      <c r="L84" s="861">
        <f>N78*K84</f>
        <v>3109.6035390683737</v>
      </c>
      <c r="M84" s="862"/>
      <c r="N84" s="51"/>
    </row>
    <row r="85" spans="1:14" ht="15.75" thickBot="1">
      <c r="B85" s="91" t="s">
        <v>974</v>
      </c>
      <c r="C85" s="92"/>
      <c r="D85" s="92"/>
      <c r="E85" s="92"/>
      <c r="F85" s="92"/>
      <c r="G85" s="92"/>
      <c r="H85" s="92"/>
      <c r="I85" s="93"/>
      <c r="J85" s="94"/>
      <c r="K85" s="304">
        <v>0.05</v>
      </c>
      <c r="L85" s="863">
        <f>N78*K85</f>
        <v>3109.6035390683737</v>
      </c>
      <c r="M85" s="864"/>
      <c r="N85" s="51"/>
    </row>
    <row r="86" spans="1:14" ht="15.75" thickBot="1">
      <c r="B86" s="827" t="s">
        <v>953</v>
      </c>
      <c r="C86" s="828"/>
      <c r="D86" s="828"/>
      <c r="E86" s="828"/>
      <c r="F86" s="828"/>
      <c r="G86" s="828"/>
      <c r="H86" s="828"/>
      <c r="I86" s="828"/>
      <c r="J86" s="828"/>
      <c r="K86" s="828"/>
      <c r="L86" s="828"/>
      <c r="M86" s="829"/>
      <c r="N86" s="52">
        <f>L83+L84+L85</f>
        <v>18657.621234410242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80849.692015777706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1518</v>
      </c>
      <c r="C31" s="81" t="s">
        <v>1519</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804</v>
      </c>
      <c r="B48" s="43" t="str">
        <f>VLOOKUP(A48,MATERIALES!A4:D373,3,FALSE)</f>
        <v>Cemento gris</v>
      </c>
      <c r="C48" s="280"/>
      <c r="D48" s="280"/>
      <c r="E48" s="280"/>
      <c r="F48" s="280"/>
      <c r="G48" s="280"/>
      <c r="H48" s="280"/>
      <c r="I48" s="267"/>
      <c r="J48" s="223" t="str">
        <f>VLOOKUP(A48,MATERIALES!A4:D373,2,FALSE)</f>
        <v>kg</v>
      </c>
      <c r="K48" s="281">
        <v>1</v>
      </c>
      <c r="L48" s="266"/>
      <c r="M48" s="401">
        <f>VLOOKUP(A48,MATERIALES!A4:D395,4,FALSE)</f>
        <v>561.24864103961966</v>
      </c>
      <c r="N48" s="271">
        <f>K48*M48</f>
        <v>561.24864103961966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561.24864103961966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27" t="s">
        <v>953</v>
      </c>
      <c r="C76" s="828"/>
      <c r="D76" s="828"/>
      <c r="E76" s="828"/>
      <c r="F76" s="828"/>
      <c r="G76" s="828"/>
      <c r="H76" s="828"/>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561.24864103961966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112.24972820792394</v>
      </c>
      <c r="M83" s="862"/>
      <c r="N83" s="51"/>
    </row>
    <row r="84" spans="1:14">
      <c r="B84" s="89" t="s">
        <v>973</v>
      </c>
      <c r="C84" s="90"/>
      <c r="D84" s="90"/>
      <c r="E84" s="90"/>
      <c r="F84" s="90"/>
      <c r="G84" s="90"/>
      <c r="H84" s="90"/>
      <c r="I84" s="87"/>
      <c r="J84" s="88"/>
      <c r="K84" s="303">
        <v>0.05</v>
      </c>
      <c r="L84" s="861">
        <f>N78*K84</f>
        <v>28.062432051980984</v>
      </c>
      <c r="M84" s="862"/>
      <c r="N84" s="51"/>
    </row>
    <row r="85" spans="1:14" ht="15.75" thickBot="1">
      <c r="B85" s="91" t="s">
        <v>974</v>
      </c>
      <c r="C85" s="92"/>
      <c r="D85" s="92"/>
      <c r="E85" s="92"/>
      <c r="F85" s="92"/>
      <c r="G85" s="92"/>
      <c r="H85" s="92"/>
      <c r="I85" s="93"/>
      <c r="J85" s="94"/>
      <c r="K85" s="304">
        <v>0.05</v>
      </c>
      <c r="L85" s="863">
        <f>N78*K85</f>
        <v>28.062432051980984</v>
      </c>
      <c r="M85" s="864"/>
      <c r="N85" s="51"/>
    </row>
    <row r="86" spans="1:14" ht="15.75" thickBot="1">
      <c r="B86" s="827" t="s">
        <v>953</v>
      </c>
      <c r="C86" s="828"/>
      <c r="D86" s="828"/>
      <c r="E86" s="828"/>
      <c r="F86" s="828"/>
      <c r="G86" s="828"/>
      <c r="H86" s="828"/>
      <c r="I86" s="828"/>
      <c r="J86" s="828"/>
      <c r="K86" s="828"/>
      <c r="L86" s="828"/>
      <c r="M86" s="829"/>
      <c r="N86" s="52">
        <f>L83+L84+L85</f>
        <v>168.37459231188589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729.62323335150552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451"/>
      <c r="L30" s="838" t="s">
        <v>945</v>
      </c>
      <c r="M30" s="839"/>
      <c r="N30" s="71" t="s">
        <v>946</v>
      </c>
    </row>
    <row r="31" spans="1:14" ht="15.75" thickBot="1">
      <c r="A31" t="s">
        <v>1845</v>
      </c>
      <c r="B31" s="80" t="s">
        <v>1522</v>
      </c>
      <c r="C31" s="81" t="s">
        <v>1520</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810</v>
      </c>
      <c r="B48" s="43" t="str">
        <f>VLOOKUP(A48,MATERIALES!A4:D373,3,FALSE)</f>
        <v>Cemento Asfaltico 40-50</v>
      </c>
      <c r="C48" s="280"/>
      <c r="D48" s="280"/>
      <c r="E48" s="280"/>
      <c r="F48" s="280"/>
      <c r="G48" s="280"/>
      <c r="H48" s="280"/>
      <c r="I48" s="267"/>
      <c r="J48" s="223" t="str">
        <f>VLOOKUP(A48,MATERIALES!A4:D373,2,FALSE)</f>
        <v>kg</v>
      </c>
      <c r="K48" s="281">
        <v>1</v>
      </c>
      <c r="L48" s="266"/>
      <c r="M48" s="401">
        <f>VLOOKUP(A48,MATERIALES!A4:D395,4,FALSE)</f>
        <v>2107.410726325485</v>
      </c>
      <c r="N48" s="271">
        <f>K48*M48</f>
        <v>2107.410726325485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2107.410726325485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447"/>
      <c r="E64" s="447"/>
      <c r="F64" s="447"/>
      <c r="G64" s="447"/>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2107.410726325485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421.48214526509702</v>
      </c>
      <c r="M83" s="862"/>
      <c r="N83" s="51"/>
    </row>
    <row r="84" spans="1:14">
      <c r="B84" s="89" t="s">
        <v>973</v>
      </c>
      <c r="C84" s="90"/>
      <c r="D84" s="90"/>
      <c r="E84" s="90"/>
      <c r="F84" s="90"/>
      <c r="G84" s="90"/>
      <c r="H84" s="90"/>
      <c r="I84" s="87"/>
      <c r="J84" s="88"/>
      <c r="K84" s="303">
        <v>0.05</v>
      </c>
      <c r="L84" s="861">
        <f>N78*K84</f>
        <v>105.37053631627425</v>
      </c>
      <c r="M84" s="862"/>
      <c r="N84" s="51"/>
    </row>
    <row r="85" spans="1:14" ht="15.75" thickBot="1">
      <c r="B85" s="91" t="s">
        <v>974</v>
      </c>
      <c r="C85" s="92"/>
      <c r="D85" s="92"/>
      <c r="E85" s="92"/>
      <c r="F85" s="92"/>
      <c r="G85" s="92"/>
      <c r="H85" s="92"/>
      <c r="I85" s="93"/>
      <c r="J85" s="94"/>
      <c r="K85" s="304">
        <v>0.05</v>
      </c>
      <c r="L85" s="863">
        <f>N78*K85</f>
        <v>105.37053631627425</v>
      </c>
      <c r="M85" s="864"/>
      <c r="N85" s="51"/>
    </row>
    <row r="86" spans="1:14" ht="15.75" thickBot="1">
      <c r="B86" s="827" t="s">
        <v>953</v>
      </c>
      <c r="C86" s="828"/>
      <c r="D86" s="828"/>
      <c r="E86" s="828"/>
      <c r="F86" s="828"/>
      <c r="G86" s="828"/>
      <c r="H86" s="828"/>
      <c r="I86" s="828"/>
      <c r="J86" s="828"/>
      <c r="K86" s="828"/>
      <c r="L86" s="828"/>
      <c r="M86" s="829"/>
      <c r="N86" s="52">
        <f>L83+L84+L85</f>
        <v>632.22321789764555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2739.6339442231306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1523</v>
      </c>
      <c r="C31" s="81" t="s">
        <v>1530</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805</v>
      </c>
      <c r="B48" s="43" t="str">
        <f>VLOOKUP(A48,MATERIALES!A4:D373,3,FALSE)</f>
        <v>Cemento Asfaltico 60-70</v>
      </c>
      <c r="C48" s="280"/>
      <c r="D48" s="280"/>
      <c r="E48" s="280"/>
      <c r="F48" s="280"/>
      <c r="G48" s="280"/>
      <c r="H48" s="280"/>
      <c r="I48" s="267"/>
      <c r="J48" s="223" t="str">
        <f>VLOOKUP(A48,MATERIALES!A4:D373,2,FALSE)</f>
        <v>kg</v>
      </c>
      <c r="K48" s="281">
        <v>1</v>
      </c>
      <c r="L48" s="266"/>
      <c r="M48" s="401">
        <f>VLOOKUP(A48,MATERIALES!A4:D395,4,FALSE)</f>
        <v>1561.9164407410565</v>
      </c>
      <c r="N48" s="271">
        <f>K48*M48</f>
        <v>1561.9164407410565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1561.9164407410565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1561.9164407410565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312.38328814821131</v>
      </c>
      <c r="M83" s="862"/>
      <c r="N83" s="51"/>
    </row>
    <row r="84" spans="1:14">
      <c r="B84" s="89" t="s">
        <v>973</v>
      </c>
      <c r="C84" s="90"/>
      <c r="D84" s="90"/>
      <c r="E84" s="90"/>
      <c r="F84" s="90"/>
      <c r="G84" s="90"/>
      <c r="H84" s="90"/>
      <c r="I84" s="87"/>
      <c r="J84" s="88"/>
      <c r="K84" s="303">
        <v>0.05</v>
      </c>
      <c r="L84" s="861">
        <f>N78*K84</f>
        <v>78.095822037052827</v>
      </c>
      <c r="M84" s="862"/>
      <c r="N84" s="51"/>
    </row>
    <row r="85" spans="1:14" ht="15.75" thickBot="1">
      <c r="B85" s="91" t="s">
        <v>974</v>
      </c>
      <c r="C85" s="92"/>
      <c r="D85" s="92"/>
      <c r="E85" s="92"/>
      <c r="F85" s="92"/>
      <c r="G85" s="92"/>
      <c r="H85" s="92"/>
      <c r="I85" s="93"/>
      <c r="J85" s="94"/>
      <c r="K85" s="304">
        <v>0.05</v>
      </c>
      <c r="L85" s="863">
        <f>N78*K85</f>
        <v>78.095822037052827</v>
      </c>
      <c r="M85" s="864"/>
      <c r="N85" s="51"/>
    </row>
    <row r="86" spans="1:14" ht="15.75" thickBot="1">
      <c r="B86" s="827" t="s">
        <v>953</v>
      </c>
      <c r="C86" s="828"/>
      <c r="D86" s="828"/>
      <c r="E86" s="828"/>
      <c r="F86" s="828"/>
      <c r="G86" s="828"/>
      <c r="H86" s="828"/>
      <c r="I86" s="828"/>
      <c r="J86" s="828"/>
      <c r="K86" s="828"/>
      <c r="L86" s="828"/>
      <c r="M86" s="829"/>
      <c r="N86" s="52">
        <f>L83+L84+L85</f>
        <v>468.57493222231693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2030.4913729633734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1525</v>
      </c>
      <c r="C31" s="81" t="s">
        <v>1524</v>
      </c>
      <c r="D31" s="82"/>
      <c r="E31" s="82"/>
      <c r="F31" s="82"/>
      <c r="G31" s="82"/>
      <c r="H31" s="82"/>
      <c r="I31" s="82"/>
      <c r="J31" s="83"/>
      <c r="K31" s="307"/>
      <c r="L31" s="305" t="s">
        <v>998</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808</v>
      </c>
      <c r="B48" s="43" t="str">
        <f>VLOOKUP(A48,MATERIALES!A4:D373,3,FALSE)</f>
        <v>Cemento Asfaltico 80-100</v>
      </c>
      <c r="C48" s="280"/>
      <c r="D48" s="280"/>
      <c r="E48" s="280"/>
      <c r="F48" s="280"/>
      <c r="G48" s="280"/>
      <c r="H48" s="280"/>
      <c r="I48" s="267"/>
      <c r="J48" s="223" t="str">
        <f>VLOOKUP(A48,MATERIALES!A4:D373,2,FALSE)</f>
        <v>kg</v>
      </c>
      <c r="K48" s="281">
        <v>1</v>
      </c>
      <c r="L48" s="266"/>
      <c r="M48" s="401">
        <f>VLOOKUP(A48,MATERIALES!A4:D395,4,FALSE)</f>
        <v>1138.713091224791</v>
      </c>
      <c r="N48" s="271">
        <f>K48*M48</f>
        <v>1138.713091224791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1138.713091224791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1138.713091224791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227.74261824495821</v>
      </c>
      <c r="M83" s="862"/>
      <c r="N83" s="51"/>
    </row>
    <row r="84" spans="1:14">
      <c r="B84" s="89" t="s">
        <v>973</v>
      </c>
      <c r="C84" s="90"/>
      <c r="D84" s="90"/>
      <c r="E84" s="90"/>
      <c r="F84" s="90"/>
      <c r="G84" s="90"/>
      <c r="H84" s="90"/>
      <c r="I84" s="87"/>
      <c r="J84" s="88"/>
      <c r="K84" s="303">
        <v>0.05</v>
      </c>
      <c r="L84" s="861">
        <f>N78*K84</f>
        <v>56.935654561239552</v>
      </c>
      <c r="M84" s="862"/>
      <c r="N84" s="51"/>
    </row>
    <row r="85" spans="1:14" ht="15.75" thickBot="1">
      <c r="B85" s="91" t="s">
        <v>974</v>
      </c>
      <c r="C85" s="92"/>
      <c r="D85" s="92"/>
      <c r="E85" s="92"/>
      <c r="F85" s="92"/>
      <c r="G85" s="92"/>
      <c r="H85" s="92"/>
      <c r="I85" s="93"/>
      <c r="J85" s="94"/>
      <c r="K85" s="304">
        <v>0.05</v>
      </c>
      <c r="L85" s="863">
        <f>N78*K85</f>
        <v>56.935654561239552</v>
      </c>
      <c r="M85" s="864"/>
      <c r="N85" s="51"/>
    </row>
    <row r="86" spans="1:14" ht="15.75" thickBot="1">
      <c r="B86" s="827" t="s">
        <v>953</v>
      </c>
      <c r="C86" s="828"/>
      <c r="D86" s="828"/>
      <c r="E86" s="828"/>
      <c r="F86" s="828"/>
      <c r="G86" s="828"/>
      <c r="H86" s="828"/>
      <c r="I86" s="828"/>
      <c r="J86" s="828"/>
      <c r="K86" s="828"/>
      <c r="L86" s="828"/>
      <c r="M86" s="829"/>
      <c r="N86" s="52">
        <f>L83+L84+L85</f>
        <v>341.61392736743733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1480.3270185922283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1527</v>
      </c>
      <c r="C31" s="81" t="s">
        <v>1531</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854</v>
      </c>
      <c r="B48" s="43" t="str">
        <f>VLOOKUP(A48,MATERIALES!A4:D373,3,FALSE)</f>
        <v>Emulsión CRM</v>
      </c>
      <c r="C48" s="280"/>
      <c r="D48" s="280"/>
      <c r="E48" s="280"/>
      <c r="F48" s="280"/>
      <c r="G48" s="280"/>
      <c r="H48" s="280"/>
      <c r="I48" s="267"/>
      <c r="J48" s="223" t="str">
        <f>VLOOKUP(A48,MATERIALES!A4:D373,2,FALSE)</f>
        <v>lt</v>
      </c>
      <c r="K48" s="281">
        <v>1</v>
      </c>
      <c r="L48" s="266"/>
      <c r="M48" s="401">
        <f>VLOOKUP(A48,MATERIALES!A4:D395,4,FALSE)</f>
        <v>2048.2659820590065</v>
      </c>
      <c r="N48" s="271">
        <f>K48*M48</f>
        <v>2048.2659820590065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2048.2659820590065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2048.2659820590065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409.65319641180133</v>
      </c>
      <c r="M83" s="862"/>
      <c r="N83" s="51"/>
    </row>
    <row r="84" spans="1:14">
      <c r="B84" s="89" t="s">
        <v>973</v>
      </c>
      <c r="C84" s="90"/>
      <c r="D84" s="90"/>
      <c r="E84" s="90"/>
      <c r="F84" s="90"/>
      <c r="G84" s="90"/>
      <c r="H84" s="90"/>
      <c r="I84" s="87"/>
      <c r="J84" s="88"/>
      <c r="K84" s="303">
        <v>0.05</v>
      </c>
      <c r="L84" s="861">
        <f>N78*K84</f>
        <v>102.41329910295033</v>
      </c>
      <c r="M84" s="862"/>
      <c r="N84" s="51"/>
    </row>
    <row r="85" spans="1:14" ht="15.75" thickBot="1">
      <c r="B85" s="91" t="s">
        <v>974</v>
      </c>
      <c r="C85" s="92"/>
      <c r="D85" s="92"/>
      <c r="E85" s="92"/>
      <c r="F85" s="92"/>
      <c r="G85" s="92"/>
      <c r="H85" s="92"/>
      <c r="I85" s="93"/>
      <c r="J85" s="94"/>
      <c r="K85" s="304">
        <v>0.05</v>
      </c>
      <c r="L85" s="863">
        <f>N78*K85</f>
        <v>102.41329910295033</v>
      </c>
      <c r="M85" s="864"/>
      <c r="N85" s="51"/>
    </row>
    <row r="86" spans="1:14" ht="15.75" thickBot="1">
      <c r="B86" s="827" t="s">
        <v>953</v>
      </c>
      <c r="C86" s="828"/>
      <c r="D86" s="828"/>
      <c r="E86" s="828"/>
      <c r="F86" s="828"/>
      <c r="G86" s="828"/>
      <c r="H86" s="828"/>
      <c r="I86" s="828"/>
      <c r="J86" s="828"/>
      <c r="K86" s="828"/>
      <c r="L86" s="828"/>
      <c r="M86" s="829"/>
      <c r="N86" s="52">
        <f>L83+L84+L85</f>
        <v>614.47979461770194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2662.7457766767084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1036</v>
      </c>
      <c r="C31" s="81" t="s">
        <v>1532</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865</v>
      </c>
      <c r="B48" s="43" t="str">
        <f>VLOOKUP(A48,MATERIALES!A4:D373,3,FALSE)</f>
        <v>Emulsión Asfáltica de Rotura Lenta CRL</v>
      </c>
      <c r="C48" s="280"/>
      <c r="D48" s="280"/>
      <c r="E48" s="280"/>
      <c r="F48" s="280"/>
      <c r="G48" s="280"/>
      <c r="H48" s="280"/>
      <c r="I48" s="267"/>
      <c r="J48" s="223" t="str">
        <f>VLOOKUP(A48,MATERIALES!A4:D373,2,FALSE)</f>
        <v>lt</v>
      </c>
      <c r="K48" s="281">
        <v>1</v>
      </c>
      <c r="L48" s="266"/>
      <c r="M48" s="401">
        <f>VLOOKUP(A48,MATERIALES!A4:D395,4,FALSE)</f>
        <v>1535.8845000620388</v>
      </c>
      <c r="N48" s="271">
        <f>K48*M48</f>
        <v>1535.8845000620388</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1535.8845000620388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447"/>
      <c r="E64" s="447"/>
      <c r="F64" s="447"/>
      <c r="G64" s="447"/>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1535.8845000620388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307.17690001240777</v>
      </c>
      <c r="M83" s="862"/>
      <c r="N83" s="51"/>
    </row>
    <row r="84" spans="1:14">
      <c r="B84" s="89" t="s">
        <v>973</v>
      </c>
      <c r="C84" s="90"/>
      <c r="D84" s="90"/>
      <c r="E84" s="90"/>
      <c r="F84" s="90"/>
      <c r="G84" s="90"/>
      <c r="H84" s="90"/>
      <c r="I84" s="87"/>
      <c r="J84" s="88"/>
      <c r="K84" s="303">
        <v>0.05</v>
      </c>
      <c r="L84" s="861">
        <f>N78*K84</f>
        <v>76.794225003101943</v>
      </c>
      <c r="M84" s="862"/>
      <c r="N84" s="51"/>
    </row>
    <row r="85" spans="1:14" ht="15.75" thickBot="1">
      <c r="B85" s="91" t="s">
        <v>974</v>
      </c>
      <c r="C85" s="92"/>
      <c r="D85" s="92"/>
      <c r="E85" s="92"/>
      <c r="F85" s="92"/>
      <c r="G85" s="92"/>
      <c r="H85" s="92"/>
      <c r="I85" s="93"/>
      <c r="J85" s="94"/>
      <c r="K85" s="304">
        <v>0.05</v>
      </c>
      <c r="L85" s="863">
        <f>N78*K85</f>
        <v>76.794225003101943</v>
      </c>
      <c r="M85" s="864"/>
      <c r="N85" s="51"/>
    </row>
    <row r="86" spans="1:14" ht="15.75" thickBot="1">
      <c r="B86" s="827" t="s">
        <v>953</v>
      </c>
      <c r="C86" s="828"/>
      <c r="D86" s="828"/>
      <c r="E86" s="828"/>
      <c r="F86" s="828"/>
      <c r="G86" s="828"/>
      <c r="H86" s="828"/>
      <c r="I86" s="828"/>
      <c r="J86" s="828"/>
      <c r="K86" s="828"/>
      <c r="L86" s="828"/>
      <c r="M86" s="829"/>
      <c r="N86" s="52">
        <f>L83+L84+L85</f>
        <v>460.76535001861163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1996.6498500806504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1037</v>
      </c>
      <c r="C31" s="81" t="s">
        <v>1533</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852</v>
      </c>
      <c r="B48" s="43" t="str">
        <f>VLOOKUP(A48,MATERIALES!A4:D373,3,FALSE)</f>
        <v>Emulsión CRL-1hm</v>
      </c>
      <c r="C48" s="280"/>
      <c r="D48" s="280"/>
      <c r="E48" s="280"/>
      <c r="F48" s="280"/>
      <c r="G48" s="280"/>
      <c r="H48" s="280"/>
      <c r="I48" s="267"/>
      <c r="J48" s="223" t="str">
        <f>VLOOKUP(A48,MATERIALES!A4:D373,2,FALSE)</f>
        <v>lt</v>
      </c>
      <c r="K48" s="281">
        <v>1</v>
      </c>
      <c r="L48" s="266"/>
      <c r="M48" s="401">
        <f>VLOOKUP(A48,MATERIALES!A4:D395,4,FALSE)</f>
        <v>1805.3983883000437</v>
      </c>
      <c r="N48" s="271">
        <f>K48*M48</f>
        <v>1805.3983883000437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1805.3983883000437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1805.3983883000437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361.07967766000877</v>
      </c>
      <c r="M83" s="862"/>
      <c r="N83" s="51"/>
    </row>
    <row r="84" spans="1:14">
      <c r="B84" s="89" t="s">
        <v>973</v>
      </c>
      <c r="C84" s="90"/>
      <c r="D84" s="90"/>
      <c r="E84" s="90"/>
      <c r="F84" s="90"/>
      <c r="G84" s="90"/>
      <c r="H84" s="90"/>
      <c r="I84" s="87"/>
      <c r="J84" s="88"/>
      <c r="K84" s="303">
        <v>0.05</v>
      </c>
      <c r="L84" s="861">
        <f>N78*K84</f>
        <v>90.269919415002192</v>
      </c>
      <c r="M84" s="862"/>
      <c r="N84" s="51"/>
    </row>
    <row r="85" spans="1:14" ht="15.75" thickBot="1">
      <c r="B85" s="91" t="s">
        <v>974</v>
      </c>
      <c r="C85" s="92"/>
      <c r="D85" s="92"/>
      <c r="E85" s="92"/>
      <c r="F85" s="92"/>
      <c r="G85" s="92"/>
      <c r="H85" s="92"/>
      <c r="I85" s="93"/>
      <c r="J85" s="94"/>
      <c r="K85" s="304">
        <v>0.05</v>
      </c>
      <c r="L85" s="863">
        <f>N78*K85</f>
        <v>90.269919415002192</v>
      </c>
      <c r="M85" s="864"/>
      <c r="N85" s="51"/>
    </row>
    <row r="86" spans="1:14" ht="15.75" thickBot="1">
      <c r="B86" s="827" t="s">
        <v>953</v>
      </c>
      <c r="C86" s="828"/>
      <c r="D86" s="828"/>
      <c r="E86" s="828"/>
      <c r="F86" s="828"/>
      <c r="G86" s="828"/>
      <c r="H86" s="828"/>
      <c r="I86" s="828"/>
      <c r="J86" s="828"/>
      <c r="K86" s="828"/>
      <c r="L86" s="828"/>
      <c r="M86" s="829"/>
      <c r="N86" s="52">
        <f>L83+L84+L85</f>
        <v>541.6195164900131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2347.0179047900569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1528</v>
      </c>
      <c r="C31" s="81" t="s">
        <v>1534</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850</v>
      </c>
      <c r="B48" s="43" t="str">
        <f>VLOOKUP(A48,MATERIALES!A4:D373,3,FALSE)</f>
        <v>Emulsión CRL-1h</v>
      </c>
      <c r="C48" s="280"/>
      <c r="D48" s="280"/>
      <c r="E48" s="280"/>
      <c r="F48" s="280"/>
      <c r="G48" s="280"/>
      <c r="H48" s="280"/>
      <c r="I48" s="267"/>
      <c r="J48" s="223" t="str">
        <f>VLOOKUP(A48,MATERIALES!A4:D373,2,FALSE)</f>
        <v>lt</v>
      </c>
      <c r="K48" s="281">
        <v>1</v>
      </c>
      <c r="L48" s="266"/>
      <c r="M48" s="401">
        <f>VLOOKUP(A48,MATERIALES!A4:D395,4,FALSE)</f>
        <v>1400.206025242999</v>
      </c>
      <c r="N48" s="271">
        <f>K48*M48</f>
        <v>1400.206025242999</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1400.206025242999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1400.206025242999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280.04120504859981</v>
      </c>
      <c r="M83" s="862"/>
      <c r="N83" s="51"/>
    </row>
    <row r="84" spans="1:14">
      <c r="B84" s="89" t="s">
        <v>973</v>
      </c>
      <c r="C84" s="90"/>
      <c r="D84" s="90"/>
      <c r="E84" s="90"/>
      <c r="F84" s="90"/>
      <c r="G84" s="90"/>
      <c r="H84" s="90"/>
      <c r="I84" s="87"/>
      <c r="J84" s="88"/>
      <c r="K84" s="303">
        <v>0.05</v>
      </c>
      <c r="L84" s="861">
        <f>N78*K84</f>
        <v>70.010301262149952</v>
      </c>
      <c r="M84" s="862"/>
      <c r="N84" s="51"/>
    </row>
    <row r="85" spans="1:14" ht="15.75" thickBot="1">
      <c r="B85" s="91" t="s">
        <v>974</v>
      </c>
      <c r="C85" s="92"/>
      <c r="D85" s="92"/>
      <c r="E85" s="92"/>
      <c r="F85" s="92"/>
      <c r="G85" s="92"/>
      <c r="H85" s="92"/>
      <c r="I85" s="93"/>
      <c r="J85" s="94"/>
      <c r="K85" s="304">
        <v>0.05</v>
      </c>
      <c r="L85" s="863">
        <f>N78*K85</f>
        <v>70.010301262149952</v>
      </c>
      <c r="M85" s="864"/>
      <c r="N85" s="51"/>
    </row>
    <row r="86" spans="1:14" ht="15.75" thickBot="1">
      <c r="B86" s="827" t="s">
        <v>953</v>
      </c>
      <c r="C86" s="828"/>
      <c r="D86" s="828"/>
      <c r="E86" s="828"/>
      <c r="F86" s="828"/>
      <c r="G86" s="828"/>
      <c r="H86" s="828"/>
      <c r="I86" s="828"/>
      <c r="J86" s="828"/>
      <c r="K86" s="828"/>
      <c r="L86" s="828"/>
      <c r="M86" s="829"/>
      <c r="N86" s="52">
        <f>L83+L84+L85</f>
        <v>420.06180757289968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1820.2678328158986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1535</v>
      </c>
      <c r="C31" s="81" t="s">
        <v>1536</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817</v>
      </c>
      <c r="B48" s="43" t="str">
        <f>VLOOKUP(A48,MATERIALES!A4:D373,3,FALSE)</f>
        <v>Cemento Asfáltico Modificado Con Grano De Caucho Reciclado Tipo I</v>
      </c>
      <c r="C48" s="280"/>
      <c r="D48" s="280"/>
      <c r="E48" s="280"/>
      <c r="F48" s="280"/>
      <c r="G48" s="280"/>
      <c r="H48" s="280"/>
      <c r="I48" s="267"/>
      <c r="J48" s="223" t="str">
        <f>VLOOKUP(A48,MATERIALES!A4:D373,2,FALSE)</f>
        <v>kg</v>
      </c>
      <c r="K48" s="281">
        <v>1</v>
      </c>
      <c r="L48" s="266"/>
      <c r="M48" s="401">
        <f>VLOOKUP(A48,MATERIALES!A4:D395,4,FALSE)</f>
        <v>1742.3513300966436</v>
      </c>
      <c r="N48" s="271">
        <f>K48*M48</f>
        <v>1742.3513300966436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1742.3513300966436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447"/>
      <c r="D64" s="447"/>
      <c r="E64" s="447"/>
      <c r="F64" s="447"/>
      <c r="G64" s="447"/>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1742.3513300966436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348.47026601932873</v>
      </c>
      <c r="M83" s="862"/>
      <c r="N83" s="51"/>
    </row>
    <row r="84" spans="1:14">
      <c r="B84" s="89" t="s">
        <v>973</v>
      </c>
      <c r="C84" s="90"/>
      <c r="D84" s="90"/>
      <c r="E84" s="90"/>
      <c r="F84" s="90"/>
      <c r="G84" s="90"/>
      <c r="H84" s="90"/>
      <c r="I84" s="87"/>
      <c r="J84" s="88"/>
      <c r="K84" s="303">
        <v>0.05</v>
      </c>
      <c r="L84" s="861">
        <f>N78*K84</f>
        <v>87.117566504832183</v>
      </c>
      <c r="M84" s="862"/>
      <c r="N84" s="51"/>
    </row>
    <row r="85" spans="1:14" ht="15.75" thickBot="1">
      <c r="B85" s="91" t="s">
        <v>974</v>
      </c>
      <c r="C85" s="92"/>
      <c r="D85" s="92"/>
      <c r="E85" s="92"/>
      <c r="F85" s="92"/>
      <c r="G85" s="92"/>
      <c r="H85" s="92"/>
      <c r="I85" s="93"/>
      <c r="J85" s="94"/>
      <c r="K85" s="304">
        <v>0.05</v>
      </c>
      <c r="L85" s="863">
        <f>N78*K85</f>
        <v>87.117566504832183</v>
      </c>
      <c r="M85" s="864"/>
      <c r="N85" s="51"/>
    </row>
    <row r="86" spans="1:14" ht="15.75" thickBot="1">
      <c r="B86" s="827" t="s">
        <v>953</v>
      </c>
      <c r="C86" s="828"/>
      <c r="D86" s="828"/>
      <c r="E86" s="828"/>
      <c r="F86" s="828"/>
      <c r="G86" s="828"/>
      <c r="H86" s="828"/>
      <c r="I86" s="828"/>
      <c r="J86" s="828"/>
      <c r="K86" s="828"/>
      <c r="L86" s="828"/>
      <c r="M86" s="829"/>
      <c r="N86" s="52">
        <f>L83+L84+L85</f>
        <v>522.70539902899316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2265.0567291256366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1537</v>
      </c>
      <c r="C31" s="81" t="s">
        <v>1538</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819</v>
      </c>
      <c r="B48" s="43" t="str">
        <f>VLOOKUP(A48,MATERIALES!A4:D373,3,FALSE)</f>
        <v>Cemento Asfáltico Modificado Con Grano De Caucho Reciclado Tipo Il</v>
      </c>
      <c r="C48" s="280"/>
      <c r="D48" s="280"/>
      <c r="E48" s="280"/>
      <c r="F48" s="280"/>
      <c r="G48" s="280"/>
      <c r="H48" s="280"/>
      <c r="I48" s="267"/>
      <c r="J48" s="223" t="str">
        <f>VLOOKUP(A48,MATERIALES!A4:D373,2,FALSE)</f>
        <v>kg</v>
      </c>
      <c r="K48" s="281">
        <v>1</v>
      </c>
      <c r="L48" s="266"/>
      <c r="M48" s="401">
        <f>VLOOKUP(A48,MATERIALES!A4:D395,4,FALSE)</f>
        <v>1766.768031801749</v>
      </c>
      <c r="N48" s="271">
        <f>K48*M48</f>
        <v>1766.768031801749</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1766.768031801749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27" t="s">
        <v>953</v>
      </c>
      <c r="C76" s="828"/>
      <c r="D76" s="828"/>
      <c r="E76" s="828"/>
      <c r="F76" s="828"/>
      <c r="G76" s="828"/>
      <c r="H76" s="828"/>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1766.768031801749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353.35360636034983</v>
      </c>
      <c r="M83" s="862"/>
      <c r="N83" s="51"/>
    </row>
    <row r="84" spans="1:14">
      <c r="B84" s="89" t="s">
        <v>973</v>
      </c>
      <c r="C84" s="90"/>
      <c r="D84" s="90"/>
      <c r="E84" s="90"/>
      <c r="F84" s="90"/>
      <c r="G84" s="90"/>
      <c r="H84" s="90"/>
      <c r="I84" s="87"/>
      <c r="J84" s="88"/>
      <c r="K84" s="303">
        <v>0.05</v>
      </c>
      <c r="L84" s="861">
        <f>N78*K84</f>
        <v>88.338401590087457</v>
      </c>
      <c r="M84" s="862"/>
      <c r="N84" s="51"/>
    </row>
    <row r="85" spans="1:14" ht="15.75" thickBot="1">
      <c r="B85" s="91" t="s">
        <v>974</v>
      </c>
      <c r="C85" s="92"/>
      <c r="D85" s="92"/>
      <c r="E85" s="92"/>
      <c r="F85" s="92"/>
      <c r="G85" s="92"/>
      <c r="H85" s="92"/>
      <c r="I85" s="93"/>
      <c r="J85" s="94"/>
      <c r="K85" s="304">
        <v>0.05</v>
      </c>
      <c r="L85" s="863">
        <f>N78*K85</f>
        <v>88.338401590087457</v>
      </c>
      <c r="M85" s="864"/>
      <c r="N85" s="51"/>
    </row>
    <row r="86" spans="1:14" ht="15.75" thickBot="1">
      <c r="B86" s="827" t="s">
        <v>953</v>
      </c>
      <c r="C86" s="828"/>
      <c r="D86" s="828"/>
      <c r="E86" s="828"/>
      <c r="F86" s="828"/>
      <c r="G86" s="828"/>
      <c r="H86" s="828"/>
      <c r="I86" s="828"/>
      <c r="J86" s="828"/>
      <c r="K86" s="828"/>
      <c r="L86" s="828"/>
      <c r="M86" s="829"/>
      <c r="N86" s="52">
        <f>L83+L84+L85</f>
        <v>530.03040954052472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2296.7984413422737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1539</v>
      </c>
      <c r="C31" s="81" t="s">
        <v>1540</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820</v>
      </c>
      <c r="B48" s="43" t="str">
        <f>VLOOKUP(A48,MATERIALES!A4:D373,3,FALSE)</f>
        <v>Cemento Asfáltico Modificado Con Grano De Caucho Reciclado Tipo lll</v>
      </c>
      <c r="C48" s="280"/>
      <c r="D48" s="280"/>
      <c r="E48" s="280"/>
      <c r="F48" s="280"/>
      <c r="G48" s="280"/>
      <c r="H48" s="280"/>
      <c r="I48" s="267"/>
      <c r="J48" s="223" t="str">
        <f>VLOOKUP(A48,MATERIALES!A4:D373,2,FALSE)</f>
        <v>kg</v>
      </c>
      <c r="K48" s="281">
        <v>1</v>
      </c>
      <c r="L48" s="266"/>
      <c r="M48" s="401">
        <f>VLOOKUP(A48,MATERIALES!A4:D395,4,FALSE)</f>
        <v>1819.3155769442881</v>
      </c>
      <c r="N48" s="271">
        <f>K48*M48</f>
        <v>1819.3155769442881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1819.3155769442881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447"/>
      <c r="E64" s="447"/>
      <c r="F64" s="447"/>
      <c r="G64" s="447"/>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1819.3155769442881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363.86311538885764</v>
      </c>
      <c r="M83" s="862"/>
      <c r="N83" s="51"/>
    </row>
    <row r="84" spans="1:14">
      <c r="B84" s="89" t="s">
        <v>973</v>
      </c>
      <c r="C84" s="90"/>
      <c r="D84" s="90"/>
      <c r="E84" s="90"/>
      <c r="F84" s="90"/>
      <c r="G84" s="90"/>
      <c r="H84" s="90"/>
      <c r="I84" s="87"/>
      <c r="J84" s="88"/>
      <c r="K84" s="303">
        <v>0.05</v>
      </c>
      <c r="L84" s="861">
        <f>N78*K84</f>
        <v>90.965778847214409</v>
      </c>
      <c r="M84" s="862"/>
      <c r="N84" s="51"/>
    </row>
    <row r="85" spans="1:14" ht="15.75" thickBot="1">
      <c r="B85" s="91" t="s">
        <v>974</v>
      </c>
      <c r="C85" s="92"/>
      <c r="D85" s="92"/>
      <c r="E85" s="92"/>
      <c r="F85" s="92"/>
      <c r="G85" s="92"/>
      <c r="H85" s="92"/>
      <c r="I85" s="93"/>
      <c r="J85" s="94"/>
      <c r="K85" s="304">
        <v>0.05</v>
      </c>
      <c r="L85" s="863">
        <f>N78*K85</f>
        <v>90.965778847214409</v>
      </c>
      <c r="M85" s="864"/>
      <c r="N85" s="51"/>
    </row>
    <row r="86" spans="1:14" ht="15.75" thickBot="1">
      <c r="B86" s="827" t="s">
        <v>953</v>
      </c>
      <c r="C86" s="828"/>
      <c r="D86" s="828"/>
      <c r="E86" s="828"/>
      <c r="F86" s="828"/>
      <c r="G86" s="828"/>
      <c r="H86" s="828"/>
      <c r="I86" s="828"/>
      <c r="J86" s="828"/>
      <c r="K86" s="828"/>
      <c r="L86" s="828"/>
      <c r="M86" s="829"/>
      <c r="N86" s="52">
        <f>L83+L84+L85</f>
        <v>545.79467308328651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2365.1102500275747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1038</v>
      </c>
      <c r="C31" s="81" t="s">
        <v>1541</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812</v>
      </c>
      <c r="B48" s="43" t="str">
        <f>VLOOKUP(A48,MATERIALES!A4:D373,3,FALSE)</f>
        <v>Cemento asfaltico modificado con polímeros tipo I</v>
      </c>
      <c r="C48" s="280"/>
      <c r="D48" s="280"/>
      <c r="E48" s="280"/>
      <c r="F48" s="280"/>
      <c r="G48" s="280"/>
      <c r="H48" s="280"/>
      <c r="I48" s="267"/>
      <c r="J48" s="223" t="str">
        <f>VLOOKUP(A48,MATERIALES!A4:D373,2,FALSE)</f>
        <v>kg</v>
      </c>
      <c r="K48" s="281">
        <v>1</v>
      </c>
      <c r="L48" s="266"/>
      <c r="M48" s="401">
        <f>VLOOKUP(A48,MATERIALES!A4:D395,4,FALSE)</f>
        <v>2768.1311012639549</v>
      </c>
      <c r="N48" s="271">
        <f>K48*M48</f>
        <v>2768.1311012639549</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2768.1311012639549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2768.1311012639549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553.62622025279097</v>
      </c>
      <c r="M83" s="862"/>
      <c r="N83" s="51"/>
    </row>
    <row r="84" spans="1:14">
      <c r="B84" s="89" t="s">
        <v>973</v>
      </c>
      <c r="C84" s="90"/>
      <c r="D84" s="90"/>
      <c r="E84" s="90"/>
      <c r="F84" s="90"/>
      <c r="G84" s="90"/>
      <c r="H84" s="90"/>
      <c r="I84" s="87"/>
      <c r="J84" s="88"/>
      <c r="K84" s="303">
        <v>0.05</v>
      </c>
      <c r="L84" s="861">
        <f>N78*K84</f>
        <v>138.40655506319774</v>
      </c>
      <c r="M84" s="862"/>
      <c r="N84" s="51"/>
    </row>
    <row r="85" spans="1:14" ht="15.75" thickBot="1">
      <c r="B85" s="91" t="s">
        <v>974</v>
      </c>
      <c r="C85" s="92"/>
      <c r="D85" s="92"/>
      <c r="E85" s="92"/>
      <c r="F85" s="92"/>
      <c r="G85" s="92"/>
      <c r="H85" s="92"/>
      <c r="I85" s="93"/>
      <c r="J85" s="94"/>
      <c r="K85" s="304">
        <v>0.05</v>
      </c>
      <c r="L85" s="863">
        <f>N78*K85</f>
        <v>138.40655506319774</v>
      </c>
      <c r="M85" s="864"/>
      <c r="N85" s="51"/>
    </row>
    <row r="86" spans="1:14" ht="15.75" thickBot="1">
      <c r="B86" s="827" t="s">
        <v>953</v>
      </c>
      <c r="C86" s="828"/>
      <c r="D86" s="828"/>
      <c r="E86" s="828"/>
      <c r="F86" s="828"/>
      <c r="G86" s="828"/>
      <c r="H86" s="828"/>
      <c r="I86" s="828"/>
      <c r="J86" s="828"/>
      <c r="K86" s="828"/>
      <c r="L86" s="828"/>
      <c r="M86" s="829"/>
      <c r="N86" s="52">
        <f>L83+L84+L85</f>
        <v>830.43933037918646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3598.5704316431411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1039</v>
      </c>
      <c r="C31" s="81" t="s">
        <v>1542</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813</v>
      </c>
      <c r="B48" s="43" t="str">
        <f>VLOOKUP(A48,MATERIALES!A4:D373,3,FALSE)</f>
        <v>Cemento asfaltico modificado con polímeros tipo II</v>
      </c>
      <c r="C48" s="280"/>
      <c r="D48" s="280"/>
      <c r="E48" s="280"/>
      <c r="F48" s="280"/>
      <c r="G48" s="280"/>
      <c r="H48" s="280"/>
      <c r="I48" s="267"/>
      <c r="J48" s="223" t="str">
        <f>VLOOKUP(A48,MATERIALES!A4:D373,2,FALSE)</f>
        <v>kg</v>
      </c>
      <c r="K48" s="281">
        <v>1</v>
      </c>
      <c r="L48" s="266"/>
      <c r="M48" s="401">
        <f>VLOOKUP(A48,MATERIALES!A4:D395,4,FALSE)</f>
        <v>2768.1311012639549</v>
      </c>
      <c r="N48" s="271">
        <f>K48*M48</f>
        <v>2768.1311012639549</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2768.1311012639549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2768.1311012639549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553.62622025279097</v>
      </c>
      <c r="M83" s="862"/>
      <c r="N83" s="51"/>
    </row>
    <row r="84" spans="1:14">
      <c r="B84" s="89" t="s">
        <v>973</v>
      </c>
      <c r="C84" s="90"/>
      <c r="D84" s="90"/>
      <c r="E84" s="90"/>
      <c r="F84" s="90"/>
      <c r="G84" s="90"/>
      <c r="H84" s="90"/>
      <c r="I84" s="87"/>
      <c r="J84" s="88"/>
      <c r="K84" s="303">
        <v>0.05</v>
      </c>
      <c r="L84" s="861">
        <f>N78*K84</f>
        <v>138.40655506319774</v>
      </c>
      <c r="M84" s="862"/>
      <c r="N84" s="51"/>
    </row>
    <row r="85" spans="1:14" ht="15.75" thickBot="1">
      <c r="B85" s="91" t="s">
        <v>974</v>
      </c>
      <c r="C85" s="92"/>
      <c r="D85" s="92"/>
      <c r="E85" s="92"/>
      <c r="F85" s="92"/>
      <c r="G85" s="92"/>
      <c r="H85" s="92"/>
      <c r="I85" s="93"/>
      <c r="J85" s="94"/>
      <c r="K85" s="304">
        <v>0.05</v>
      </c>
      <c r="L85" s="863">
        <f>N78*K85</f>
        <v>138.40655506319774</v>
      </c>
      <c r="M85" s="864"/>
      <c r="N85" s="51"/>
    </row>
    <row r="86" spans="1:14" ht="15.75" thickBot="1">
      <c r="B86" s="827" t="s">
        <v>953</v>
      </c>
      <c r="C86" s="828"/>
      <c r="D86" s="828"/>
      <c r="E86" s="828"/>
      <c r="F86" s="828"/>
      <c r="G86" s="828"/>
      <c r="H86" s="828"/>
      <c r="I86" s="828"/>
      <c r="J86" s="828"/>
      <c r="K86" s="828"/>
      <c r="L86" s="828"/>
      <c r="M86" s="829"/>
      <c r="N86" s="52">
        <f>L83+L84+L85</f>
        <v>830.43933037918646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3598.5704316431411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1040</v>
      </c>
      <c r="C31" s="81" t="s">
        <v>1543</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813</v>
      </c>
      <c r="B48" s="43" t="str">
        <f>VLOOKUP(A48,MATERIALES!A4:D373,3,FALSE)</f>
        <v>Cemento asfaltico modificado con polímeros tipo II</v>
      </c>
      <c r="C48" s="280"/>
      <c r="D48" s="280"/>
      <c r="E48" s="280"/>
      <c r="F48" s="280"/>
      <c r="G48" s="280"/>
      <c r="H48" s="280"/>
      <c r="I48" s="267"/>
      <c r="J48" s="223" t="str">
        <f>VLOOKUP(A48,MATERIALES!A4:D373,2,FALSE)</f>
        <v>kg</v>
      </c>
      <c r="K48" s="281">
        <v>1</v>
      </c>
      <c r="L48" s="266"/>
      <c r="M48" s="401">
        <f>VLOOKUP(A48,MATERIALES!A4:D395,4,FALSE)</f>
        <v>2768.1311012639549</v>
      </c>
      <c r="N48" s="271">
        <f>K48*M48</f>
        <v>2768.1311012639549</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2768.1311012639549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2768.1311012639549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553.62622025279097</v>
      </c>
      <c r="M83" s="862"/>
      <c r="N83" s="51"/>
    </row>
    <row r="84" spans="1:14">
      <c r="B84" s="89" t="s">
        <v>973</v>
      </c>
      <c r="C84" s="90"/>
      <c r="D84" s="90"/>
      <c r="E84" s="90"/>
      <c r="F84" s="90"/>
      <c r="G84" s="90"/>
      <c r="H84" s="90"/>
      <c r="I84" s="87"/>
      <c r="J84" s="88"/>
      <c r="K84" s="303">
        <v>0.05</v>
      </c>
      <c r="L84" s="861">
        <f>N78*K84</f>
        <v>138.40655506319774</v>
      </c>
      <c r="M84" s="862"/>
      <c r="N84" s="51"/>
    </row>
    <row r="85" spans="1:14" ht="15.75" thickBot="1">
      <c r="B85" s="91" t="s">
        <v>974</v>
      </c>
      <c r="C85" s="92"/>
      <c r="D85" s="92"/>
      <c r="E85" s="92"/>
      <c r="F85" s="92"/>
      <c r="G85" s="92"/>
      <c r="H85" s="92"/>
      <c r="I85" s="93"/>
      <c r="J85" s="94"/>
      <c r="K85" s="304">
        <v>0.05</v>
      </c>
      <c r="L85" s="863">
        <f>N78*K85</f>
        <v>138.40655506319774</v>
      </c>
      <c r="M85" s="864"/>
      <c r="N85" s="51"/>
    </row>
    <row r="86" spans="1:14" ht="15.75" thickBot="1">
      <c r="B86" s="827" t="s">
        <v>953</v>
      </c>
      <c r="C86" s="828"/>
      <c r="D86" s="828"/>
      <c r="E86" s="828"/>
      <c r="F86" s="828"/>
      <c r="G86" s="828"/>
      <c r="H86" s="828"/>
      <c r="I86" s="828"/>
      <c r="J86" s="828"/>
      <c r="K86" s="828"/>
      <c r="L86" s="828"/>
      <c r="M86" s="829"/>
      <c r="N86" s="52">
        <f>L83+L84+L85</f>
        <v>830.43933037918646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3598.5704316431411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1041</v>
      </c>
      <c r="C31" s="81" t="s">
        <v>1544</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814</v>
      </c>
      <c r="B48" s="43" t="str">
        <f>VLOOKUP(A48,MATERIALES!A4:D373,3,FALSE)</f>
        <v>Cemento asfaltico modificado con polímeros tipo III</v>
      </c>
      <c r="C48" s="280"/>
      <c r="D48" s="280"/>
      <c r="E48" s="280"/>
      <c r="F48" s="280"/>
      <c r="G48" s="280"/>
      <c r="H48" s="280"/>
      <c r="I48" s="267"/>
      <c r="J48" s="223" t="str">
        <f>VLOOKUP(A48,MATERIALES!A4:D373,2,FALSE)</f>
        <v>kg</v>
      </c>
      <c r="K48" s="281">
        <v>1</v>
      </c>
      <c r="L48" s="266"/>
      <c r="M48" s="401">
        <f>VLOOKUP(A48,MATERIALES!A4:D395,4,FALSE)</f>
        <v>2792.2617584356203</v>
      </c>
      <c r="N48" s="271">
        <f>K48*M48</f>
        <v>2792.2617584356203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2792.2617584356203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2792.2617584356203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558.45235168712406</v>
      </c>
      <c r="M83" s="862"/>
      <c r="N83" s="51"/>
    </row>
    <row r="84" spans="1:14">
      <c r="B84" s="89" t="s">
        <v>973</v>
      </c>
      <c r="C84" s="90"/>
      <c r="D84" s="90"/>
      <c r="E84" s="90"/>
      <c r="F84" s="90"/>
      <c r="G84" s="90"/>
      <c r="H84" s="90"/>
      <c r="I84" s="87"/>
      <c r="J84" s="88"/>
      <c r="K84" s="303">
        <v>0.05</v>
      </c>
      <c r="L84" s="861">
        <f>N78*K84</f>
        <v>139.61308792178102</v>
      </c>
      <c r="M84" s="862"/>
      <c r="N84" s="51"/>
    </row>
    <row r="85" spans="1:14" ht="15.75" thickBot="1">
      <c r="B85" s="91" t="s">
        <v>974</v>
      </c>
      <c r="C85" s="92"/>
      <c r="D85" s="92"/>
      <c r="E85" s="92"/>
      <c r="F85" s="92"/>
      <c r="G85" s="92"/>
      <c r="H85" s="92"/>
      <c r="I85" s="93"/>
      <c r="J85" s="94"/>
      <c r="K85" s="304">
        <v>0.05</v>
      </c>
      <c r="L85" s="863">
        <f>N78*K85</f>
        <v>139.61308792178102</v>
      </c>
      <c r="M85" s="864"/>
      <c r="N85" s="51"/>
    </row>
    <row r="86" spans="1:14" ht="15.75" thickBot="1">
      <c r="B86" s="827" t="s">
        <v>953</v>
      </c>
      <c r="C86" s="828"/>
      <c r="D86" s="828"/>
      <c r="E86" s="828"/>
      <c r="F86" s="828"/>
      <c r="G86" s="828"/>
      <c r="H86" s="828"/>
      <c r="I86" s="828"/>
      <c r="J86" s="828"/>
      <c r="K86" s="828"/>
      <c r="L86" s="828"/>
      <c r="M86" s="829"/>
      <c r="N86" s="52">
        <f>L83+L84+L85</f>
        <v>837.6785275306861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3629.9402859663064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1042</v>
      </c>
      <c r="C31" s="81" t="s">
        <v>1545</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815</v>
      </c>
      <c r="B48" s="43" t="str">
        <f>VLOOKUP(A48,MATERIALES!A4:D373,3,FALSE)</f>
        <v>Cemento asfaltico modificado con polímeros tipo IV</v>
      </c>
      <c r="C48" s="280"/>
      <c r="D48" s="280"/>
      <c r="E48" s="280"/>
      <c r="F48" s="280"/>
      <c r="G48" s="280"/>
      <c r="H48" s="280"/>
      <c r="I48" s="267"/>
      <c r="J48" s="223" t="str">
        <f>VLOOKUP(A48,MATERIALES!A4:D373,2,FALSE)</f>
        <v>kg</v>
      </c>
      <c r="K48" s="281">
        <v>1</v>
      </c>
      <c r="L48" s="266"/>
      <c r="M48" s="401">
        <f>VLOOKUP(A48,MATERIALES!A4:D395,4,FALSE)</f>
        <v>2792.2617584356203</v>
      </c>
      <c r="N48" s="271">
        <f>K48*M48</f>
        <v>2792.2617584356203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2792.2617584356203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2792.2617584356203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558.45235168712406</v>
      </c>
      <c r="M83" s="862"/>
      <c r="N83" s="51"/>
    </row>
    <row r="84" spans="1:14">
      <c r="B84" s="89" t="s">
        <v>973</v>
      </c>
      <c r="C84" s="90"/>
      <c r="D84" s="90"/>
      <c r="E84" s="90"/>
      <c r="F84" s="90"/>
      <c r="G84" s="90"/>
      <c r="H84" s="90"/>
      <c r="I84" s="87"/>
      <c r="J84" s="88"/>
      <c r="K84" s="303">
        <v>0.05</v>
      </c>
      <c r="L84" s="861">
        <f>N78*K84</f>
        <v>139.61308792178102</v>
      </c>
      <c r="M84" s="862"/>
      <c r="N84" s="51"/>
    </row>
    <row r="85" spans="1:14" ht="15.75" thickBot="1">
      <c r="B85" s="91" t="s">
        <v>974</v>
      </c>
      <c r="C85" s="92"/>
      <c r="D85" s="92"/>
      <c r="E85" s="92"/>
      <c r="F85" s="92"/>
      <c r="G85" s="92"/>
      <c r="H85" s="92"/>
      <c r="I85" s="93"/>
      <c r="J85" s="94"/>
      <c r="K85" s="304">
        <v>0.05</v>
      </c>
      <c r="L85" s="863">
        <f>N78*K85</f>
        <v>139.61308792178102</v>
      </c>
      <c r="M85" s="864"/>
      <c r="N85" s="51"/>
    </row>
    <row r="86" spans="1:14" ht="15.75" thickBot="1">
      <c r="B86" s="827" t="s">
        <v>953</v>
      </c>
      <c r="C86" s="828"/>
      <c r="D86" s="828"/>
      <c r="E86" s="828"/>
      <c r="F86" s="828"/>
      <c r="G86" s="828"/>
      <c r="H86" s="828"/>
      <c r="I86" s="828"/>
      <c r="J86" s="828"/>
      <c r="K86" s="828"/>
      <c r="L86" s="828"/>
      <c r="M86" s="829"/>
      <c r="N86" s="52">
        <f>L83+L84+L85</f>
        <v>837.6785275306861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3629.9402859663064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1546</v>
      </c>
      <c r="C31" s="81" t="s">
        <v>1547</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816</v>
      </c>
      <c r="B48" s="43" t="str">
        <f>VLOOKUP(A48,MATERIALES!A4:D373,3,FALSE)</f>
        <v>Cemento asfaltico modificado con polímeros tipo V</v>
      </c>
      <c r="C48" s="280"/>
      <c r="D48" s="280"/>
      <c r="E48" s="280"/>
      <c r="F48" s="280"/>
      <c r="G48" s="280"/>
      <c r="H48" s="280"/>
      <c r="I48" s="267"/>
      <c r="J48" s="223" t="str">
        <f>VLOOKUP(A48,MATERIALES!A4:D373,2,FALSE)</f>
        <v>kg</v>
      </c>
      <c r="K48" s="281">
        <v>1</v>
      </c>
      <c r="L48" s="266"/>
      <c r="M48" s="401">
        <f>VLOOKUP(A48,MATERIALES!A4:D395,4,FALSE)</f>
        <v>2792.2617584356203</v>
      </c>
      <c r="N48" s="271">
        <f>K48*M48</f>
        <v>2792.2617584356203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2792.2617584356203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2792.2617584356203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558.45235168712406</v>
      </c>
      <c r="M83" s="862"/>
      <c r="N83" s="51"/>
    </row>
    <row r="84" spans="1:14">
      <c r="B84" s="89" t="s">
        <v>973</v>
      </c>
      <c r="C84" s="90"/>
      <c r="D84" s="90"/>
      <c r="E84" s="90"/>
      <c r="F84" s="90"/>
      <c r="G84" s="90"/>
      <c r="H84" s="90"/>
      <c r="I84" s="87"/>
      <c r="J84" s="88"/>
      <c r="K84" s="303">
        <v>0.05</v>
      </c>
      <c r="L84" s="861">
        <f>N78*K84</f>
        <v>139.61308792178102</v>
      </c>
      <c r="M84" s="862"/>
      <c r="N84" s="51"/>
    </row>
    <row r="85" spans="1:14" ht="15.75" thickBot="1">
      <c r="B85" s="91" t="s">
        <v>974</v>
      </c>
      <c r="C85" s="92"/>
      <c r="D85" s="92"/>
      <c r="E85" s="92"/>
      <c r="F85" s="92"/>
      <c r="G85" s="92"/>
      <c r="H85" s="92"/>
      <c r="I85" s="93"/>
      <c r="J85" s="94"/>
      <c r="K85" s="304">
        <v>0.05</v>
      </c>
      <c r="L85" s="863">
        <f>N78*K85</f>
        <v>139.61308792178102</v>
      </c>
      <c r="M85" s="864"/>
      <c r="N85" s="51"/>
    </row>
    <row r="86" spans="1:14" ht="15.75" thickBot="1">
      <c r="B86" s="827" t="s">
        <v>953</v>
      </c>
      <c r="C86" s="828"/>
      <c r="D86" s="828"/>
      <c r="E86" s="828"/>
      <c r="F86" s="828"/>
      <c r="G86" s="828"/>
      <c r="H86" s="828"/>
      <c r="I86" s="828"/>
      <c r="J86" s="828"/>
      <c r="K86" s="828"/>
      <c r="L86" s="828"/>
      <c r="M86" s="829"/>
      <c r="N86" s="52">
        <f>L83+L84+L85</f>
        <v>837.6785275306861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3629.9402859663064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1043</v>
      </c>
      <c r="C31" s="81" t="s">
        <v>1548</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866</v>
      </c>
      <c r="B48" s="43" t="str">
        <f>VLOOKUP(A48,MATERIALES!A4:D373,3,FALSE)</f>
        <v>Emulsión Asfáltica de Rotura Media Modificada Con Polímeros CRM-m</v>
      </c>
      <c r="C48" s="280"/>
      <c r="D48" s="280"/>
      <c r="E48" s="280"/>
      <c r="F48" s="280"/>
      <c r="G48" s="280"/>
      <c r="H48" s="280"/>
      <c r="I48" s="267"/>
      <c r="J48" s="223" t="str">
        <f>VLOOKUP(A48,MATERIALES!A4:D373,2,FALSE)</f>
        <v>lt</v>
      </c>
      <c r="K48" s="281">
        <v>1</v>
      </c>
      <c r="L48" s="266"/>
      <c r="M48" s="401">
        <f>VLOOKUP(A48,MATERIALES!A4:D395,4,FALSE)</f>
        <v>2048.1930926251052</v>
      </c>
      <c r="N48" s="271">
        <f>K48*M48</f>
        <v>2048.1930926251052</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2048.1930926251052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2048.1930926251052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409.63861852502106</v>
      </c>
      <c r="M83" s="862"/>
      <c r="N83" s="51"/>
    </row>
    <row r="84" spans="1:14">
      <c r="B84" s="89" t="s">
        <v>973</v>
      </c>
      <c r="C84" s="90"/>
      <c r="D84" s="90"/>
      <c r="E84" s="90"/>
      <c r="F84" s="90"/>
      <c r="G84" s="90"/>
      <c r="H84" s="90"/>
      <c r="I84" s="87"/>
      <c r="J84" s="88"/>
      <c r="K84" s="303">
        <v>0.05</v>
      </c>
      <c r="L84" s="861">
        <f>N78*K84</f>
        <v>102.40965463125526</v>
      </c>
      <c r="M84" s="862"/>
      <c r="N84" s="51"/>
    </row>
    <row r="85" spans="1:14" ht="15.75" thickBot="1">
      <c r="B85" s="91" t="s">
        <v>974</v>
      </c>
      <c r="C85" s="92"/>
      <c r="D85" s="92"/>
      <c r="E85" s="92"/>
      <c r="F85" s="92"/>
      <c r="G85" s="92"/>
      <c r="H85" s="92"/>
      <c r="I85" s="93"/>
      <c r="J85" s="94"/>
      <c r="K85" s="304">
        <v>0.05</v>
      </c>
      <c r="L85" s="863">
        <f>N78*K85</f>
        <v>102.40965463125526</v>
      </c>
      <c r="M85" s="864"/>
      <c r="N85" s="51"/>
    </row>
    <row r="86" spans="1:14" ht="15.75" thickBot="1">
      <c r="B86" s="827" t="s">
        <v>953</v>
      </c>
      <c r="C86" s="828"/>
      <c r="D86" s="828"/>
      <c r="E86" s="828"/>
      <c r="F86" s="828"/>
      <c r="G86" s="828"/>
      <c r="H86" s="828"/>
      <c r="I86" s="828"/>
      <c r="J86" s="828"/>
      <c r="K86" s="828"/>
      <c r="L86" s="828"/>
      <c r="M86" s="829"/>
      <c r="N86" s="52">
        <f>L83+L84+L85</f>
        <v>614.45792778753162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2662.6510204126371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1044</v>
      </c>
      <c r="C31" s="81" t="s">
        <v>1549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154</v>
      </c>
      <c r="B36" s="840" t="str">
        <f>VLOOKUP(A36,EQUIPOS!A6:D154,3,FALSE)</f>
        <v>Carrotanque Irrigador de asfalto, 1000 GALONES DE CAPACIDAD</v>
      </c>
      <c r="C36" s="841"/>
      <c r="D36" s="841"/>
      <c r="E36" s="841"/>
      <c r="F36" s="841"/>
      <c r="G36" s="841"/>
      <c r="H36" s="842"/>
      <c r="I36" s="266"/>
      <c r="J36" s="267"/>
      <c r="K36" s="268">
        <f>VLOOKUP(A36,EQUIPOS!A6:D163,4,FALSE)</f>
        <v>101721.24993598952</v>
      </c>
      <c r="L36" s="269"/>
      <c r="M36" s="270">
        <v>500</v>
      </c>
      <c r="N36" s="271">
        <f>K36/M36</f>
        <v>203.44249987197904</v>
      </c>
    </row>
    <row r="37" spans="1:14">
      <c r="A37" s="113" t="s">
        <v>176</v>
      </c>
      <c r="B37" s="840" t="str">
        <f>VLOOKUP(A37,EQUIPOS!A7:D154,3,FALSE)</f>
        <v xml:space="preserve">Compresor (barrido y soplado)
</v>
      </c>
      <c r="C37" s="841"/>
      <c r="D37" s="841"/>
      <c r="E37" s="841"/>
      <c r="F37" s="841"/>
      <c r="G37" s="841"/>
      <c r="H37" s="842"/>
      <c r="I37" s="266"/>
      <c r="J37" s="267"/>
      <c r="K37" s="268">
        <f>VLOOKUP(A37,EQUIPOS!A7:D164,4,FALSE)</f>
        <v>63537.216774433437</v>
      </c>
      <c r="L37" s="269"/>
      <c r="M37" s="270">
        <v>500</v>
      </c>
      <c r="N37" s="271">
        <f>K37/M37</f>
        <v>127.07443354886688</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N75*M41</f>
        <v>0.54131000000000007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331.05824342084594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846</v>
      </c>
      <c r="B48" s="43" t="str">
        <f>VLOOKUP(A48,MATERIALES!A4:D373,3,FALSE)</f>
        <v>Emulsión CRL-0</v>
      </c>
      <c r="C48" s="280"/>
      <c r="D48" s="280"/>
      <c r="E48" s="280"/>
      <c r="F48" s="280"/>
      <c r="G48" s="280"/>
      <c r="H48" s="280"/>
      <c r="I48" s="267"/>
      <c r="J48" s="223" t="str">
        <f>VLOOKUP(A48,MATERIALES!A4:D373,2,FALSE)</f>
        <v>lt</v>
      </c>
      <c r="K48" s="281">
        <v>1</v>
      </c>
      <c r="L48" s="266"/>
      <c r="M48" s="401">
        <f>VLOOKUP(A48,MATERIALES!A4:D395,4,FALSE)</f>
        <v>1536.509266638335</v>
      </c>
      <c r="N48" s="271">
        <f>K48*M48</f>
        <v>1536.509266638335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1536.509266638335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4" ht="15.75" thickBot="1">
      <c r="B65" s="833" t="s">
        <v>953</v>
      </c>
      <c r="C65" s="834"/>
      <c r="D65" s="834"/>
      <c r="E65" s="834"/>
      <c r="F65" s="834"/>
      <c r="G65" s="834"/>
      <c r="H65" s="834"/>
      <c r="I65" s="834"/>
      <c r="J65" s="834"/>
      <c r="K65" s="834"/>
      <c r="L65" s="834"/>
      <c r="M65" s="835"/>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53" t="s">
        <v>963</v>
      </c>
      <c r="C69" s="854"/>
      <c r="D69" s="854"/>
      <c r="E69" s="854"/>
      <c r="F69" s="854"/>
      <c r="G69" s="854"/>
      <c r="H69" s="854"/>
      <c r="I69" s="73" t="s">
        <v>964</v>
      </c>
      <c r="J69" s="75" t="s">
        <v>1410</v>
      </c>
      <c r="K69" s="74" t="s">
        <v>966</v>
      </c>
      <c r="L69" s="855" t="s">
        <v>950</v>
      </c>
      <c r="M69" s="856"/>
      <c r="N69" s="98" t="s">
        <v>951</v>
      </c>
    </row>
    <row r="70" spans="1:14">
      <c r="A70" t="s">
        <v>11</v>
      </c>
      <c r="B70" s="49" t="str">
        <f>VLOOKUP(A70,'MANO DE OBRA'!A8:D69,3,FALSE)</f>
        <v>Obrero (4)</v>
      </c>
      <c r="C70" s="47"/>
      <c r="D70" s="47"/>
      <c r="E70" s="47"/>
      <c r="F70" s="47"/>
      <c r="G70" s="47"/>
      <c r="H70" s="47"/>
      <c r="I70" s="291">
        <f>K70/J70*100</f>
        <v>117040.00000000001</v>
      </c>
      <c r="J70" s="292">
        <v>185</v>
      </c>
      <c r="K70" s="293">
        <f>VLOOKUP(A70,'MANO DE OBRA'!A8:D100,4,FALSE)</f>
        <v>216524</v>
      </c>
      <c r="L70" s="50"/>
      <c r="M70" s="298">
        <v>4000</v>
      </c>
      <c r="N70" s="394">
        <f>K70/M70</f>
        <v>54.131</v>
      </c>
    </row>
    <row r="71" spans="1:14">
      <c r="B71" s="49"/>
      <c r="C71" s="47"/>
      <c r="D71" s="47"/>
      <c r="E71" s="47"/>
      <c r="F71" s="47"/>
      <c r="G71" s="47"/>
      <c r="H71" s="47"/>
      <c r="I71" s="278"/>
      <c r="J71" s="296"/>
      <c r="K71" s="297"/>
      <c r="L71" s="50"/>
      <c r="M71" s="299"/>
      <c r="N71" s="295"/>
    </row>
    <row r="72" spans="1:14">
      <c r="B72" s="49"/>
      <c r="C72" s="47"/>
      <c r="D72" s="47"/>
      <c r="E72" s="47"/>
      <c r="F72" s="47"/>
      <c r="G72" s="47"/>
      <c r="H72" s="47"/>
      <c r="I72" s="278"/>
      <c r="J72" s="296"/>
      <c r="K72" s="297"/>
      <c r="L72" s="317"/>
      <c r="M72" s="299"/>
      <c r="N72" s="295"/>
    </row>
    <row r="73" spans="1:14">
      <c r="B73" s="49"/>
      <c r="C73" s="47"/>
      <c r="D73" s="47"/>
      <c r="E73" s="47"/>
      <c r="F73" s="47"/>
      <c r="G73" s="47"/>
      <c r="H73" s="47"/>
      <c r="I73" s="278"/>
      <c r="J73" s="296"/>
      <c r="K73" s="297"/>
      <c r="L73" s="317"/>
      <c r="M73" s="299"/>
      <c r="N73" s="295"/>
    </row>
    <row r="74" spans="1:14" ht="15.75" thickBot="1">
      <c r="B74" s="814"/>
      <c r="C74" s="815"/>
      <c r="D74" s="815"/>
      <c r="E74" s="815"/>
      <c r="F74" s="815"/>
      <c r="G74" s="815"/>
      <c r="H74" s="815"/>
      <c r="I74" s="126"/>
      <c r="J74" s="126"/>
      <c r="K74" s="126"/>
      <c r="L74" s="915"/>
      <c r="M74" s="915"/>
      <c r="N74" s="45"/>
    </row>
    <row r="75" spans="1:14" ht="15.75" thickBot="1">
      <c r="B75" s="833" t="s">
        <v>953</v>
      </c>
      <c r="C75" s="834"/>
      <c r="D75" s="834"/>
      <c r="E75" s="834"/>
      <c r="F75" s="834"/>
      <c r="G75" s="834"/>
      <c r="H75" s="834"/>
      <c r="I75" s="834"/>
      <c r="J75" s="834"/>
      <c r="K75" s="834"/>
      <c r="L75" s="834"/>
      <c r="M75" s="835"/>
      <c r="N75" s="300">
        <f>SUM(N70:N74)</f>
        <v>54.131</v>
      </c>
    </row>
    <row r="76" spans="1:14" ht="15.75" thickBot="1">
      <c r="B76" s="33"/>
      <c r="C76" s="34"/>
      <c r="D76" s="34"/>
      <c r="E76" s="34"/>
      <c r="F76" s="34"/>
      <c r="G76" s="34"/>
      <c r="H76" s="34"/>
      <c r="I76" s="34"/>
      <c r="J76" s="34"/>
      <c r="K76" s="34"/>
      <c r="L76" s="34"/>
      <c r="M76" s="34"/>
      <c r="N76" s="35"/>
    </row>
    <row r="77" spans="1:14" ht="15.75" thickBot="1">
      <c r="B77" s="827" t="s">
        <v>967</v>
      </c>
      <c r="C77" s="828"/>
      <c r="D77" s="828"/>
      <c r="E77" s="828"/>
      <c r="F77" s="828"/>
      <c r="G77" s="828"/>
      <c r="H77" s="828"/>
      <c r="I77" s="828"/>
      <c r="J77" s="828"/>
      <c r="K77" s="828"/>
      <c r="L77" s="828"/>
      <c r="M77" s="829"/>
      <c r="N77" s="99">
        <f>N43+N54+N65+N75</f>
        <v>1921.698510059181</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384.33970201183621</v>
      </c>
      <c r="M82" s="862"/>
      <c r="N82" s="51"/>
    </row>
    <row r="83" spans="1:14">
      <c r="B83" s="89" t="s">
        <v>973</v>
      </c>
      <c r="C83" s="90"/>
      <c r="D83" s="90"/>
      <c r="E83" s="90"/>
      <c r="F83" s="90"/>
      <c r="G83" s="90"/>
      <c r="H83" s="90"/>
      <c r="I83" s="87"/>
      <c r="J83" s="88"/>
      <c r="K83" s="303">
        <v>0.05</v>
      </c>
      <c r="L83" s="861">
        <f>N77*K83</f>
        <v>96.084925502959052</v>
      </c>
      <c r="M83" s="862"/>
      <c r="N83" s="51"/>
    </row>
    <row r="84" spans="1:14" ht="15.75" thickBot="1">
      <c r="B84" s="91" t="s">
        <v>974</v>
      </c>
      <c r="C84" s="92"/>
      <c r="D84" s="92"/>
      <c r="E84" s="92"/>
      <c r="F84" s="92"/>
      <c r="G84" s="92"/>
      <c r="H84" s="92"/>
      <c r="I84" s="93"/>
      <c r="J84" s="94"/>
      <c r="K84" s="304">
        <v>0.05</v>
      </c>
      <c r="L84" s="863">
        <f>N77*K84</f>
        <v>96.084925502959052</v>
      </c>
      <c r="M84" s="864"/>
      <c r="N84" s="51"/>
    </row>
    <row r="85" spans="1:14" ht="15.75" thickBot="1">
      <c r="B85" s="827" t="s">
        <v>953</v>
      </c>
      <c r="C85" s="828"/>
      <c r="D85" s="828"/>
      <c r="E85" s="828"/>
      <c r="F85" s="828"/>
      <c r="G85" s="828"/>
      <c r="H85" s="828"/>
      <c r="I85" s="828"/>
      <c r="J85" s="828"/>
      <c r="K85" s="828"/>
      <c r="L85" s="828"/>
      <c r="M85" s="829"/>
      <c r="N85" s="52">
        <f>L82+L83+L84</f>
        <v>576.50955301775434</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2498.2080630769351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0" t="s">
        <v>2221</v>
      </c>
      <c r="C118" s="392"/>
      <c r="D118" s="392"/>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1045</v>
      </c>
      <c r="C31" s="81" t="s">
        <v>1550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154</v>
      </c>
      <c r="B36" s="840" t="str">
        <f>VLOOKUP(A36,EQUIPOS!A6:D154,3,FALSE)</f>
        <v>Carrotanque Irrigador de asfalto, 1000 GALONES DE CAPACIDAD</v>
      </c>
      <c r="C36" s="841"/>
      <c r="D36" s="841"/>
      <c r="E36" s="841"/>
      <c r="F36" s="841"/>
      <c r="G36" s="841"/>
      <c r="H36" s="842"/>
      <c r="I36" s="266"/>
      <c r="J36" s="267"/>
      <c r="K36" s="268">
        <f>VLOOKUP(A36,EQUIPOS!A6:D163,4,FALSE)</f>
        <v>101721.24993598952</v>
      </c>
      <c r="L36" s="269"/>
      <c r="M36" s="270">
        <v>500</v>
      </c>
      <c r="N36" s="271">
        <f>K36/M36</f>
        <v>203.44249987197904</v>
      </c>
    </row>
    <row r="37" spans="1:14">
      <c r="A37" s="113" t="s">
        <v>176</v>
      </c>
      <c r="B37" s="840" t="str">
        <f>VLOOKUP(A37,EQUIPOS!A7:D154,3,FALSE)</f>
        <v xml:space="preserve">Compresor (barrido y soplado)
</v>
      </c>
      <c r="C37" s="841"/>
      <c r="D37" s="841"/>
      <c r="E37" s="841"/>
      <c r="F37" s="841"/>
      <c r="G37" s="841"/>
      <c r="H37" s="842"/>
      <c r="I37" s="266"/>
      <c r="J37" s="267"/>
      <c r="K37" s="268">
        <f>VLOOKUP(A37,EQUIPOS!A7:D164,4,FALSE)</f>
        <v>63537.216774433437</v>
      </c>
      <c r="L37" s="269"/>
      <c r="M37" s="270">
        <v>500</v>
      </c>
      <c r="N37" s="271">
        <f>K37/M37</f>
        <v>127.07443354886688</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0.54131000000000007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331.05824342084594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848</v>
      </c>
      <c r="B48" s="43" t="str">
        <f>VLOOKUP(A48,MATERIALES!A4:D373,3,FALSE)</f>
        <v>Emulsión CRL-1</v>
      </c>
      <c r="C48" s="280"/>
      <c r="D48" s="280"/>
      <c r="E48" s="280"/>
      <c r="F48" s="280"/>
      <c r="G48" s="280"/>
      <c r="H48" s="280"/>
      <c r="I48" s="267"/>
      <c r="J48" s="223" t="str">
        <f>VLOOKUP(A48,MATERIALES!A4:D373,2,FALSE)</f>
        <v>lt</v>
      </c>
      <c r="K48" s="281">
        <v>1</v>
      </c>
      <c r="L48" s="266"/>
      <c r="M48" s="401">
        <f>VLOOKUP(A48,MATERIALES!A4:D395,4,FALSE)</f>
        <v>1251.5115800844503</v>
      </c>
      <c r="N48" s="271">
        <f>K48*M48</f>
        <v>1251.5115800844503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1251.5115800844503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4000</v>
      </c>
      <c r="N70" s="394">
        <f>K70/M70</f>
        <v>54.131</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SUM(N70:N75)</f>
        <v>54.131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1636.7008235052963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327.34016470105928</v>
      </c>
      <c r="M83" s="862"/>
      <c r="N83" s="51"/>
    </row>
    <row r="84" spans="1:14">
      <c r="B84" s="89" t="s">
        <v>973</v>
      </c>
      <c r="C84" s="90"/>
      <c r="D84" s="90"/>
      <c r="E84" s="90"/>
      <c r="F84" s="90"/>
      <c r="G84" s="90"/>
      <c r="H84" s="90"/>
      <c r="I84" s="87"/>
      <c r="J84" s="88"/>
      <c r="K84" s="303">
        <v>0.05</v>
      </c>
      <c r="L84" s="861">
        <f>N78*K84</f>
        <v>81.83504117526482</v>
      </c>
      <c r="M84" s="862"/>
      <c r="N84" s="51"/>
    </row>
    <row r="85" spans="1:14" ht="15.75" thickBot="1">
      <c r="B85" s="91" t="s">
        <v>974</v>
      </c>
      <c r="C85" s="92"/>
      <c r="D85" s="92"/>
      <c r="E85" s="92"/>
      <c r="F85" s="92"/>
      <c r="G85" s="92"/>
      <c r="H85" s="92"/>
      <c r="I85" s="93"/>
      <c r="J85" s="94"/>
      <c r="K85" s="304">
        <v>0.05</v>
      </c>
      <c r="L85" s="863">
        <f>N78*K85</f>
        <v>81.83504117526482</v>
      </c>
      <c r="M85" s="864"/>
      <c r="N85" s="51"/>
    </row>
    <row r="86" spans="1:14" ht="15.75" thickBot="1">
      <c r="B86" s="827" t="s">
        <v>953</v>
      </c>
      <c r="C86" s="828"/>
      <c r="D86" s="828"/>
      <c r="E86" s="828"/>
      <c r="F86" s="828"/>
      <c r="G86" s="828"/>
      <c r="H86" s="828"/>
      <c r="I86" s="828"/>
      <c r="J86" s="828"/>
      <c r="K86" s="828"/>
      <c r="L86" s="828"/>
      <c r="M86" s="829"/>
      <c r="N86" s="52">
        <f>L83+L84+L85</f>
        <v>491.01024705158886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2127.7110705568853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1551</v>
      </c>
      <c r="C31" s="81" t="s">
        <v>1552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154</v>
      </c>
      <c r="B36" s="840" t="str">
        <f>VLOOKUP(A36,EQUIPOS!A6:D154,3,FALSE)</f>
        <v>Carrotanque Irrigador de asfalto, 1000 GALONES DE CAPACIDAD</v>
      </c>
      <c r="C36" s="841"/>
      <c r="D36" s="841"/>
      <c r="E36" s="841"/>
      <c r="F36" s="841"/>
      <c r="G36" s="841"/>
      <c r="H36" s="842"/>
      <c r="I36" s="266"/>
      <c r="J36" s="267"/>
      <c r="K36" s="268">
        <f>VLOOKUP(A36,EQUIPOS!A6:D163,4,FALSE)</f>
        <v>101721.24993598952</v>
      </c>
      <c r="L36" s="269"/>
      <c r="M36" s="270">
        <v>500</v>
      </c>
      <c r="N36" s="271">
        <f>K36/M36</f>
        <v>203.44249987197904</v>
      </c>
    </row>
    <row r="37" spans="1:14">
      <c r="A37" s="113" t="s">
        <v>176</v>
      </c>
      <c r="B37" s="840" t="str">
        <f>VLOOKUP(A37,EQUIPOS!A7:D154,3,FALSE)</f>
        <v xml:space="preserve">Compresor (barrido y soplado)
</v>
      </c>
      <c r="C37" s="841"/>
      <c r="D37" s="841"/>
      <c r="E37" s="841"/>
      <c r="F37" s="841"/>
      <c r="G37" s="841"/>
      <c r="H37" s="842"/>
      <c r="I37" s="266"/>
      <c r="J37" s="267"/>
      <c r="K37" s="268">
        <f>VLOOKUP(A37,EQUIPOS!A7:D164,4,FALSE)</f>
        <v>63537.216774433437</v>
      </c>
      <c r="L37" s="269"/>
      <c r="M37" s="270">
        <v>500</v>
      </c>
      <c r="N37" s="271">
        <f>K37/M37</f>
        <v>127.07443354886688</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0.54131000000000007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331.05824342084594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792</v>
      </c>
      <c r="B48" s="43" t="str">
        <f>VLOOKUP(A48,MATERIALES!A4:D373,3,FALSE)</f>
        <v>Asfalto liquido RC 250</v>
      </c>
      <c r="C48" s="280"/>
      <c r="D48" s="280"/>
      <c r="E48" s="280"/>
      <c r="F48" s="280"/>
      <c r="G48" s="280"/>
      <c r="H48" s="280"/>
      <c r="I48" s="267"/>
      <c r="J48" s="223" t="str">
        <f>VLOOKUP(A48,MATERIALES!A4:D373,2,FALSE)</f>
        <v>gal</v>
      </c>
      <c r="K48" s="281">
        <v>0.3</v>
      </c>
      <c r="L48" s="266"/>
      <c r="M48" s="401">
        <f>VLOOKUP(A48,MATERIALES!A4:D395,4,FALSE)</f>
        <v>5781.7849387076994</v>
      </c>
      <c r="N48" s="271">
        <f>K48*M48</f>
        <v>1734.5354816123097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1734.5354816123097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4000</v>
      </c>
      <c r="N70" s="394">
        <f>K70/M70</f>
        <v>54.131</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SUM(N70:N75)</f>
        <v>54.131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2119.7247250331557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423.94494500663114</v>
      </c>
      <c r="M83" s="862"/>
      <c r="N83" s="51"/>
    </row>
    <row r="84" spans="1:14">
      <c r="B84" s="89" t="s">
        <v>973</v>
      </c>
      <c r="C84" s="90"/>
      <c r="D84" s="90"/>
      <c r="E84" s="90"/>
      <c r="F84" s="90"/>
      <c r="G84" s="90"/>
      <c r="H84" s="90"/>
      <c r="I84" s="87"/>
      <c r="J84" s="88"/>
      <c r="K84" s="303">
        <v>0.05</v>
      </c>
      <c r="L84" s="861">
        <f>N78*K84</f>
        <v>105.98623625165779</v>
      </c>
      <c r="M84" s="862"/>
      <c r="N84" s="51"/>
    </row>
    <row r="85" spans="1:14" ht="15.75" thickBot="1">
      <c r="B85" s="91" t="s">
        <v>974</v>
      </c>
      <c r="C85" s="92"/>
      <c r="D85" s="92"/>
      <c r="E85" s="92"/>
      <c r="F85" s="92"/>
      <c r="G85" s="92"/>
      <c r="H85" s="92"/>
      <c r="I85" s="93"/>
      <c r="J85" s="94"/>
      <c r="K85" s="304">
        <v>0.05</v>
      </c>
      <c r="L85" s="863">
        <f>N78*K85</f>
        <v>105.98623625165779</v>
      </c>
      <c r="M85" s="864"/>
      <c r="N85" s="51"/>
    </row>
    <row r="86" spans="1:14" ht="15.75" thickBot="1">
      <c r="B86" s="827" t="s">
        <v>953</v>
      </c>
      <c r="C86" s="828"/>
      <c r="D86" s="828"/>
      <c r="E86" s="828"/>
      <c r="F86" s="828"/>
      <c r="G86" s="828"/>
      <c r="H86" s="828"/>
      <c r="I86" s="828"/>
      <c r="J86" s="828"/>
      <c r="K86" s="828"/>
      <c r="L86" s="828"/>
      <c r="M86" s="829"/>
      <c r="N86" s="52">
        <f>L83+L84+L85</f>
        <v>635.91741750994674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2755.6421425431026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1046</v>
      </c>
      <c r="C31" s="81" t="s">
        <v>1208</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957" t="str">
        <f>VLOOKUP(A36,EQUIPOS!A6:D154,3,FALSE)</f>
        <v>Carrotanque Irrigador de asfalto, 1000 GALONES DE CAPACIDAD</v>
      </c>
      <c r="C36" s="958"/>
      <c r="D36" s="958"/>
      <c r="E36" s="958"/>
      <c r="F36" s="958"/>
      <c r="G36" s="958"/>
      <c r="H36" s="959"/>
      <c r="I36" s="266"/>
      <c r="J36" s="267"/>
      <c r="K36" s="268">
        <f>VLOOKUP(A36,EQUIPOS!A6:D163,4,FALSE)</f>
        <v>101721.24993598952</v>
      </c>
      <c r="L36" s="269"/>
      <c r="M36" s="270">
        <v>500</v>
      </c>
      <c r="N36" s="271">
        <f>K36/M36</f>
        <v>203.44249987197904</v>
      </c>
    </row>
    <row r="37" spans="1:14">
      <c r="A37" s="113" t="s">
        <v>176</v>
      </c>
      <c r="B37" s="957" t="str">
        <f>VLOOKUP(A37,EQUIPOS!A7:D154,3,FALSE)</f>
        <v xml:space="preserve">Compresor (barrido y soplado)
</v>
      </c>
      <c r="C37" s="958"/>
      <c r="D37" s="958"/>
      <c r="E37" s="958"/>
      <c r="F37" s="958"/>
      <c r="G37" s="958"/>
      <c r="H37" s="959"/>
      <c r="I37" s="266"/>
      <c r="J37" s="267"/>
      <c r="K37" s="268">
        <f>VLOOKUP(A37,EQUIPOS!A7:D164,4,FALSE)</f>
        <v>63537.216774433437</v>
      </c>
      <c r="L37" s="269"/>
      <c r="M37" s="270">
        <v>500</v>
      </c>
      <c r="N37" s="271">
        <f>K37/M37</f>
        <v>127.07443354886688</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0.54131000000000007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331.05824342084594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858</v>
      </c>
      <c r="B48" s="43" t="str">
        <f>VLOOKUP(A48,MATERIALES!A4:D373,3,FALSE)</f>
        <v>Emulsión CRR-1</v>
      </c>
      <c r="C48" s="280"/>
      <c r="D48" s="280"/>
      <c r="E48" s="280"/>
      <c r="F48" s="280"/>
      <c r="G48" s="280"/>
      <c r="H48" s="280"/>
      <c r="I48" s="267"/>
      <c r="J48" s="223" t="str">
        <f>VLOOKUP(A48,MATERIALES!A4:D373,2,FALSE)</f>
        <v>lt</v>
      </c>
      <c r="K48" s="281">
        <v>0.45</v>
      </c>
      <c r="L48" s="266"/>
      <c r="M48" s="401">
        <f>VLOOKUP(A48,MATERIALES!A4:D395,4,FALSE)</f>
        <v>1206.9032465368857</v>
      </c>
      <c r="N48" s="271">
        <f>K48*M48</f>
        <v>543.10646094159858</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543.10646094159858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4000</v>
      </c>
      <c r="N70" s="394">
        <f>K70/M70</f>
        <v>54.131</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SUM(N70:N75)</f>
        <v>54.131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928.29570436244455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185.65914087248893</v>
      </c>
      <c r="M83" s="862"/>
      <c r="N83" s="51"/>
    </row>
    <row r="84" spans="1:14">
      <c r="B84" s="89" t="s">
        <v>973</v>
      </c>
      <c r="C84" s="90"/>
      <c r="D84" s="90"/>
      <c r="E84" s="90"/>
      <c r="F84" s="90"/>
      <c r="G84" s="90"/>
      <c r="H84" s="90"/>
      <c r="I84" s="87"/>
      <c r="J84" s="88"/>
      <c r="K84" s="303">
        <v>0.05</v>
      </c>
      <c r="L84" s="861">
        <f>N78*K84</f>
        <v>46.414785218122233</v>
      </c>
      <c r="M84" s="862"/>
      <c r="N84" s="51"/>
    </row>
    <row r="85" spans="1:14" ht="15.75" thickBot="1">
      <c r="B85" s="91" t="s">
        <v>974</v>
      </c>
      <c r="C85" s="92"/>
      <c r="D85" s="92"/>
      <c r="E85" s="92"/>
      <c r="F85" s="92"/>
      <c r="G85" s="92"/>
      <c r="H85" s="92"/>
      <c r="I85" s="93"/>
      <c r="J85" s="94"/>
      <c r="K85" s="304">
        <v>0.05</v>
      </c>
      <c r="L85" s="863">
        <f>N78*K85</f>
        <v>46.414785218122233</v>
      </c>
      <c r="M85" s="864"/>
      <c r="N85" s="51"/>
    </row>
    <row r="86" spans="1:14" ht="15.75" thickBot="1">
      <c r="B86" s="827" t="s">
        <v>953</v>
      </c>
      <c r="C86" s="828"/>
      <c r="D86" s="828"/>
      <c r="E86" s="828"/>
      <c r="F86" s="828"/>
      <c r="G86" s="828"/>
      <c r="H86" s="828"/>
      <c r="I86" s="828"/>
      <c r="J86" s="828"/>
      <c r="K86" s="828"/>
      <c r="L86" s="828"/>
      <c r="M86" s="829"/>
      <c r="N86" s="52">
        <f>L83+L84+L85</f>
        <v>278.4887113087334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1206.7844156711781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1047</v>
      </c>
      <c r="C31" s="81" t="s">
        <v>1553</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154</v>
      </c>
      <c r="B36" s="840" t="str">
        <f>VLOOKUP(A36,EQUIPOS!A6:D154,3,FALSE)</f>
        <v>Carrotanque Irrigador de asfalto, 1000 GALONES DE CAPACIDAD</v>
      </c>
      <c r="C36" s="841"/>
      <c r="D36" s="841"/>
      <c r="E36" s="841"/>
      <c r="F36" s="841"/>
      <c r="G36" s="841"/>
      <c r="H36" s="842"/>
      <c r="I36" s="266"/>
      <c r="J36" s="267"/>
      <c r="K36" s="268">
        <f>VLOOKUP(A36,EQUIPOS!A6:D163,4,FALSE)</f>
        <v>101721.24993598952</v>
      </c>
      <c r="L36" s="269"/>
      <c r="M36" s="270">
        <v>500</v>
      </c>
      <c r="N36" s="271">
        <f>K36/M36</f>
        <v>203.44249987197904</v>
      </c>
    </row>
    <row r="37" spans="1:14">
      <c r="A37" s="113" t="s">
        <v>176</v>
      </c>
      <c r="B37" s="840" t="str">
        <f>VLOOKUP(A37,EQUIPOS!A7:D154,3,FALSE)</f>
        <v xml:space="preserve">Compresor (barrido y soplado)
</v>
      </c>
      <c r="C37" s="841"/>
      <c r="D37" s="841"/>
      <c r="E37" s="841"/>
      <c r="F37" s="841"/>
      <c r="G37" s="841"/>
      <c r="H37" s="842"/>
      <c r="I37" s="266"/>
      <c r="J37" s="267"/>
      <c r="K37" s="268">
        <f>VLOOKUP(A37,EQUIPOS!A7:D164,4,FALSE)</f>
        <v>63537.216774433437</v>
      </c>
      <c r="L37" s="269"/>
      <c r="M37" s="270">
        <v>500</v>
      </c>
      <c r="N37" s="271">
        <f>K37/M37</f>
        <v>127.07443354886688</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0.54131000000000007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331.05824342084594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860</v>
      </c>
      <c r="B48" s="43" t="str">
        <f>VLOOKUP(A48,MATERIALES!A4:D373,3,FALSE)</f>
        <v>Emulsión CRR-2</v>
      </c>
      <c r="C48" s="280"/>
      <c r="D48" s="280"/>
      <c r="E48" s="280"/>
      <c r="F48" s="280"/>
      <c r="G48" s="280"/>
      <c r="H48" s="280"/>
      <c r="I48" s="267"/>
      <c r="J48" s="223" t="str">
        <f>VLOOKUP(A48,MATERIALES!A4:D373,2,FALSE)</f>
        <v>lt</v>
      </c>
      <c r="K48" s="281">
        <v>0.45</v>
      </c>
      <c r="L48" s="266"/>
      <c r="M48" s="401">
        <f>VLOOKUP(A48,MATERIALES!A4:D395,4,FALSE)</f>
        <v>1297.359034008336</v>
      </c>
      <c r="N48" s="271">
        <f>K48*M48</f>
        <v>583.81156530375119</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583.81156530375119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4000</v>
      </c>
      <c r="N70" s="394">
        <f>K70/M70</f>
        <v>54.131</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SUM(N70:N75)</f>
        <v>54.131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969.00080872459705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193.80016174491942</v>
      </c>
      <c r="M83" s="862"/>
      <c r="N83" s="51"/>
    </row>
    <row r="84" spans="1:14">
      <c r="B84" s="89" t="s">
        <v>973</v>
      </c>
      <c r="C84" s="90"/>
      <c r="D84" s="90"/>
      <c r="E84" s="90"/>
      <c r="F84" s="90"/>
      <c r="G84" s="90"/>
      <c r="H84" s="90"/>
      <c r="I84" s="87"/>
      <c r="J84" s="88"/>
      <c r="K84" s="303">
        <v>0.05</v>
      </c>
      <c r="L84" s="861">
        <f>N78*K84</f>
        <v>48.450040436229855</v>
      </c>
      <c r="M84" s="862"/>
      <c r="N84" s="51"/>
    </row>
    <row r="85" spans="1:14" ht="15.75" thickBot="1">
      <c r="B85" s="91" t="s">
        <v>974</v>
      </c>
      <c r="C85" s="92"/>
      <c r="D85" s="92"/>
      <c r="E85" s="92"/>
      <c r="F85" s="92"/>
      <c r="G85" s="92"/>
      <c r="H85" s="92"/>
      <c r="I85" s="93"/>
      <c r="J85" s="94"/>
      <c r="K85" s="304">
        <v>0.05</v>
      </c>
      <c r="L85" s="863">
        <f>N78*K85</f>
        <v>48.450040436229855</v>
      </c>
      <c r="M85" s="864"/>
      <c r="N85" s="51"/>
    </row>
    <row r="86" spans="1:14" ht="15.75" thickBot="1">
      <c r="B86" s="827" t="s">
        <v>953</v>
      </c>
      <c r="C86" s="828"/>
      <c r="D86" s="828"/>
      <c r="E86" s="828"/>
      <c r="F86" s="828"/>
      <c r="G86" s="828"/>
      <c r="H86" s="828"/>
      <c r="I86" s="828"/>
      <c r="J86" s="828"/>
      <c r="K86" s="828"/>
      <c r="L86" s="828"/>
      <c r="M86" s="829"/>
      <c r="N86" s="52">
        <f>L83+L84+L85</f>
        <v>290.70024261737916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1259.7010513419762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1048</v>
      </c>
      <c r="C31" s="81" t="s">
        <v>1554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6"/>
      <c r="J36" s="267"/>
      <c r="K36" s="268">
        <f>VLOOKUP(A36,EQUIPOS!A6:D163,4,FALSE)</f>
        <v>101721.24993598952</v>
      </c>
      <c r="L36" s="269"/>
      <c r="M36" s="270">
        <v>500</v>
      </c>
      <c r="N36" s="271">
        <f>K36/M36</f>
        <v>203.44249987197904</v>
      </c>
    </row>
    <row r="37" spans="1:14">
      <c r="A37" s="113" t="s">
        <v>176</v>
      </c>
      <c r="B37" s="840" t="str">
        <f>VLOOKUP(A37,EQUIPOS!A7:D154,3,FALSE)</f>
        <v xml:space="preserve">Compresor (barrido y soplado)
</v>
      </c>
      <c r="C37" s="841"/>
      <c r="D37" s="841"/>
      <c r="E37" s="841"/>
      <c r="F37" s="841"/>
      <c r="G37" s="841"/>
      <c r="H37" s="842"/>
      <c r="I37" s="266"/>
      <c r="J37" s="267"/>
      <c r="K37" s="268">
        <f>VLOOKUP(A37,EQUIPOS!A7:D164,4,FALSE)</f>
        <v>63537.216774433437</v>
      </c>
      <c r="L37" s="269"/>
      <c r="M37" s="270">
        <v>500</v>
      </c>
      <c r="N37" s="271">
        <f>K37/M37</f>
        <v>127.07443354886688</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0.54131000000000007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331.05824342084594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856</v>
      </c>
      <c r="B48" s="43" t="str">
        <f>VLOOKUP(A48,MATERIALES!A4:D373,3,FALSE)</f>
        <v>Emulsión CRR-1m</v>
      </c>
      <c r="C48" s="280"/>
      <c r="D48" s="280"/>
      <c r="E48" s="280"/>
      <c r="F48" s="280"/>
      <c r="G48" s="280"/>
      <c r="H48" s="280"/>
      <c r="I48" s="267"/>
      <c r="J48" s="223" t="str">
        <f>VLOOKUP(A48,MATERIALES!A4:D373,2,FALSE)</f>
        <v>lt</v>
      </c>
      <c r="K48" s="281">
        <v>0.45</v>
      </c>
      <c r="L48" s="266"/>
      <c r="M48" s="401">
        <f>VLOOKUP(A48,MATERIALES!A4:D395,4,FALSE)</f>
        <v>1557.5743130357962</v>
      </c>
      <c r="N48" s="271">
        <f>K48*M48</f>
        <v>700.90844086610832</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700.90844086610832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4000</v>
      </c>
      <c r="N70" s="394">
        <f>K70/M70</f>
        <v>54.131</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SUM(N70:N75)</f>
        <v>54.131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1086.0976842869543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217.21953685739086</v>
      </c>
      <c r="M83" s="862"/>
      <c r="N83" s="51"/>
    </row>
    <row r="84" spans="1:14">
      <c r="B84" s="89" t="s">
        <v>973</v>
      </c>
      <c r="C84" s="90"/>
      <c r="D84" s="90"/>
      <c r="E84" s="90"/>
      <c r="F84" s="90"/>
      <c r="G84" s="90"/>
      <c r="H84" s="90"/>
      <c r="I84" s="87"/>
      <c r="J84" s="88"/>
      <c r="K84" s="303">
        <v>0.05</v>
      </c>
      <c r="L84" s="861">
        <f>N78*K84</f>
        <v>54.304884214347716</v>
      </c>
      <c r="M84" s="862"/>
      <c r="N84" s="51"/>
    </row>
    <row r="85" spans="1:14" ht="15.75" thickBot="1">
      <c r="B85" s="91" t="s">
        <v>974</v>
      </c>
      <c r="C85" s="92"/>
      <c r="D85" s="92"/>
      <c r="E85" s="92"/>
      <c r="F85" s="92"/>
      <c r="G85" s="92"/>
      <c r="H85" s="92"/>
      <c r="I85" s="93"/>
      <c r="J85" s="94"/>
      <c r="K85" s="304">
        <v>0.05</v>
      </c>
      <c r="L85" s="863">
        <f>N78*K85</f>
        <v>54.304884214347716</v>
      </c>
      <c r="M85" s="864"/>
      <c r="N85" s="51"/>
    </row>
    <row r="86" spans="1:14" ht="15.75" thickBot="1">
      <c r="B86" s="827" t="s">
        <v>953</v>
      </c>
      <c r="C86" s="828"/>
      <c r="D86" s="828"/>
      <c r="E86" s="828"/>
      <c r="F86" s="828"/>
      <c r="G86" s="828"/>
      <c r="H86" s="828"/>
      <c r="I86" s="828"/>
      <c r="J86" s="828"/>
      <c r="K86" s="828"/>
      <c r="L86" s="828"/>
      <c r="M86" s="829"/>
      <c r="N86" s="52">
        <f>L83+L84+L85</f>
        <v>325.82930528608631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1411.9269895730406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1049</v>
      </c>
      <c r="C31" s="81" t="s">
        <v>1555</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6"/>
      <c r="J36" s="267"/>
      <c r="K36" s="268">
        <f>VLOOKUP(A36,EQUIPOS!A6:D163,4,FALSE)</f>
        <v>101721.24993598952</v>
      </c>
      <c r="L36" s="269"/>
      <c r="M36" s="270">
        <v>500</v>
      </c>
      <c r="N36" s="271">
        <f>K36/M36</f>
        <v>203.44249987197904</v>
      </c>
    </row>
    <row r="37" spans="1:14">
      <c r="A37" s="113" t="s">
        <v>176</v>
      </c>
      <c r="B37" s="840" t="str">
        <f>VLOOKUP(A37,EQUIPOS!A7:D154,3,FALSE)</f>
        <v xml:space="preserve">Compresor (barrido y soplado)
</v>
      </c>
      <c r="C37" s="841"/>
      <c r="D37" s="841"/>
      <c r="E37" s="841"/>
      <c r="F37" s="841"/>
      <c r="G37" s="841"/>
      <c r="H37" s="842"/>
      <c r="I37" s="266"/>
      <c r="J37" s="267"/>
      <c r="K37" s="268">
        <f>VLOOKUP(A37,EQUIPOS!A7:D164,4,FALSE)</f>
        <v>63537.216774433437</v>
      </c>
      <c r="L37" s="269"/>
      <c r="M37" s="270">
        <v>500</v>
      </c>
      <c r="N37" s="271">
        <f>K37/M37</f>
        <v>127.07443354886688</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0.54131000000000007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331.05824342084594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862</v>
      </c>
      <c r="B48" s="43" t="str">
        <f>VLOOKUP(A48,MATERIALES!A4:D373,3,FALSE)</f>
        <v>Emulsión CRR-2m</v>
      </c>
      <c r="C48" s="280"/>
      <c r="D48" s="280"/>
      <c r="E48" s="280"/>
      <c r="F48" s="280"/>
      <c r="G48" s="280"/>
      <c r="H48" s="280"/>
      <c r="I48" s="267"/>
      <c r="J48" s="223" t="str">
        <f>VLOOKUP(A48,MATERIALES!A4:D373,2,FALSE)</f>
        <v>lt</v>
      </c>
      <c r="K48" s="281">
        <v>0.45</v>
      </c>
      <c r="L48" s="266"/>
      <c r="M48" s="401">
        <f>VLOOKUP(A48,MATERIALES!A4:D395,4,FALSE)</f>
        <v>1617.0520910992154</v>
      </c>
      <c r="N48" s="271">
        <f>K48*M48</f>
        <v>727.67344099464697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727.67344099464697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4000</v>
      </c>
      <c r="N70" s="394">
        <f>K70/M70</f>
        <v>54.131</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SUM(N70:N75)</f>
        <v>54.131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1112.862684415493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222.57253688309862</v>
      </c>
      <c r="M83" s="862"/>
      <c r="N83" s="51"/>
    </row>
    <row r="84" spans="1:14">
      <c r="B84" s="89" t="s">
        <v>973</v>
      </c>
      <c r="C84" s="90"/>
      <c r="D84" s="90"/>
      <c r="E84" s="90"/>
      <c r="F84" s="90"/>
      <c r="G84" s="90"/>
      <c r="H84" s="90"/>
      <c r="I84" s="87"/>
      <c r="J84" s="88"/>
      <c r="K84" s="303">
        <v>0.05</v>
      </c>
      <c r="L84" s="861">
        <f>N78*K84</f>
        <v>55.643134220774655</v>
      </c>
      <c r="M84" s="862"/>
      <c r="N84" s="51"/>
    </row>
    <row r="85" spans="1:14" ht="15.75" thickBot="1">
      <c r="B85" s="91" t="s">
        <v>974</v>
      </c>
      <c r="C85" s="92"/>
      <c r="D85" s="92"/>
      <c r="E85" s="92"/>
      <c r="F85" s="92"/>
      <c r="G85" s="92"/>
      <c r="H85" s="92"/>
      <c r="I85" s="93"/>
      <c r="J85" s="94"/>
      <c r="K85" s="304">
        <v>0.05</v>
      </c>
      <c r="L85" s="863">
        <f>N78*K85</f>
        <v>55.643134220774655</v>
      </c>
      <c r="M85" s="864"/>
      <c r="N85" s="51"/>
    </row>
    <row r="86" spans="1:14" ht="15.75" thickBot="1">
      <c r="B86" s="827" t="s">
        <v>953</v>
      </c>
      <c r="C86" s="828"/>
      <c r="D86" s="828"/>
      <c r="E86" s="828"/>
      <c r="F86" s="828"/>
      <c r="G86" s="828"/>
      <c r="H86" s="828"/>
      <c r="I86" s="828"/>
      <c r="J86" s="828"/>
      <c r="K86" s="828"/>
      <c r="L86" s="828"/>
      <c r="M86" s="829"/>
      <c r="N86" s="52">
        <f>L83+L84+L85</f>
        <v>333.8588053246479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1446.7214897401409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1556</v>
      </c>
      <c r="C31" s="81" t="s">
        <v>1557</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6"/>
      <c r="J36" s="267"/>
      <c r="K36" s="268">
        <f>VLOOKUP(A36,EQUIPOS!A6:D163,4,FALSE)</f>
        <v>101721.24993598952</v>
      </c>
      <c r="L36" s="269"/>
      <c r="M36" s="270">
        <v>400</v>
      </c>
      <c r="N36" s="271">
        <f>K36/M36</f>
        <v>254.30312483997378</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101721.24993598952</v>
      </c>
      <c r="L37" s="269"/>
      <c r="M37" s="270">
        <v>400</v>
      </c>
      <c r="N37" s="271">
        <f>K37/M37</f>
        <v>254.30312483997378</v>
      </c>
    </row>
    <row r="38" spans="1:14">
      <c r="A38" t="s">
        <v>176</v>
      </c>
      <c r="B38" s="840" t="str">
        <f>VLOOKUP(A38,EQUIPOS!A8:D154,3,FALSE)</f>
        <v xml:space="preserve">Compresor (barrido y soplado)
</v>
      </c>
      <c r="C38" s="841"/>
      <c r="D38" s="841"/>
      <c r="E38" s="841"/>
      <c r="F38" s="841"/>
      <c r="G38" s="841"/>
      <c r="H38" s="842"/>
      <c r="I38" s="266"/>
      <c r="J38" s="267"/>
      <c r="K38" s="268">
        <f>VLOOKUP(A38,EQUIPOS!A8:D165,4,FALSE)</f>
        <v>63537.216774433437</v>
      </c>
      <c r="L38" s="269"/>
      <c r="M38" s="270">
        <v>400</v>
      </c>
      <c r="N38" s="271">
        <f>K38/M38</f>
        <v>158.84304193608358</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8">
        <f>VLOOKUP(A39,EQUIPOS!A9:D166,4,FALSE)</f>
        <v>254303.12483997381</v>
      </c>
      <c r="L39" s="844">
        <v>400</v>
      </c>
      <c r="M39" s="845"/>
      <c r="N39" s="271">
        <f>K39/L39</f>
        <v>635.75781209993454</v>
      </c>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N75*M41</f>
        <v>1.010032011295025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1304.2171357272607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860</v>
      </c>
      <c r="B48" s="43" t="str">
        <f>VLOOKUP(A48,MATERIALES!A5:D373,3,FALSE)</f>
        <v>Emulsión CRR-2</v>
      </c>
      <c r="C48" s="280"/>
      <c r="D48" s="280"/>
      <c r="E48" s="280"/>
      <c r="F48" s="280"/>
      <c r="G48" s="280"/>
      <c r="H48" s="280"/>
      <c r="I48" s="267"/>
      <c r="J48" s="223" t="str">
        <f>VLOOKUP(A48,MATERIALES!A4:D373,2,FALSE)</f>
        <v>lt</v>
      </c>
      <c r="K48" s="281">
        <v>1.83</v>
      </c>
      <c r="L48" s="266"/>
      <c r="M48" s="401">
        <f>VLOOKUP(A48,MATERIALES!A5:D396,4,FALSE)</f>
        <v>1297.359034008336</v>
      </c>
      <c r="N48" s="271">
        <f>K48*M48</f>
        <v>2374.1670322352552</v>
      </c>
    </row>
    <row r="49" spans="1:14">
      <c r="A49" s="108" t="s">
        <v>761</v>
      </c>
      <c r="B49" s="43" t="str">
        <f>VLOOKUP(A49,MATERIALES!A6:D373,3,FALSE)</f>
        <v>Agregado para tratamiento superf. Simple</v>
      </c>
      <c r="C49" s="280"/>
      <c r="D49" s="280"/>
      <c r="E49" s="280"/>
      <c r="F49" s="280"/>
      <c r="G49" s="280"/>
      <c r="H49" s="280"/>
      <c r="I49" s="267"/>
      <c r="J49" s="223" t="str">
        <f>VLOOKUP(A49,MATERIALES!A5:D373,2,FALSE)</f>
        <v>m3</v>
      </c>
      <c r="K49" s="281">
        <v>1.9E-2</v>
      </c>
      <c r="L49" s="266"/>
      <c r="M49" s="401">
        <f>VLOOKUP(A49,MATERIALES!A6:D397,4,FALSE)</f>
        <v>78095.822037052814</v>
      </c>
      <c r="N49" s="271">
        <f>K49*M49</f>
        <v>1483.8206187040034</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3">
        <f>SUM(N48:N52)</f>
        <v>3857.9876509392589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6"/>
      <c r="D58" s="316"/>
      <c r="E58" s="316"/>
      <c r="F58" s="316"/>
      <c r="G58" s="316"/>
      <c r="H58" s="310" t="s">
        <v>1468</v>
      </c>
      <c r="I58" s="278">
        <v>1.9E-2</v>
      </c>
      <c r="J58" s="285">
        <v>1</v>
      </c>
      <c r="K58" s="278">
        <f>I58*J58</f>
        <v>1.9E-2</v>
      </c>
      <c r="L58" s="831">
        <f>VLOOKUP(A58,TRANSPORTE!A5:D117,4,FALSE)</f>
        <v>812.88531247861022</v>
      </c>
      <c r="M58" s="832"/>
      <c r="N58" s="286">
        <f>K58*L58</f>
        <v>15.444820937093594</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15.444820937093594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3200</v>
      </c>
      <c r="N69" s="394">
        <f>K69/M69</f>
        <v>33.339451129502493</v>
      </c>
      <c r="O69" s="106"/>
    </row>
    <row r="70" spans="1:15">
      <c r="A70" t="s">
        <v>11</v>
      </c>
      <c r="B70" s="49" t="str">
        <f>VLOOKUP(A70,'MANO DE OBRA'!A8:D69,3,FALSE)</f>
        <v>Obrero (4)</v>
      </c>
      <c r="C70" s="47"/>
      <c r="D70" s="47"/>
      <c r="E70" s="47"/>
      <c r="F70" s="47"/>
      <c r="G70" s="47"/>
      <c r="H70" s="47"/>
      <c r="I70" s="291">
        <f>K70/J70*100</f>
        <v>117040.00000000001</v>
      </c>
      <c r="J70" s="292">
        <v>185</v>
      </c>
      <c r="K70" s="293">
        <f>VLOOKUP(A70,'MANO DE OBRA'!A8:D100,4,FALSE)</f>
        <v>216524</v>
      </c>
      <c r="L70" s="50"/>
      <c r="M70" s="298">
        <v>3200</v>
      </c>
      <c r="N70" s="394">
        <f>K70/M70</f>
        <v>67.663749999999993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0">
        <f>SUM(N69:N74)</f>
        <v>101.00320112950249</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5278.6528087331162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1055.7305617466234</v>
      </c>
      <c r="M82" s="862"/>
      <c r="N82" s="51"/>
    </row>
    <row r="83" spans="1:14">
      <c r="B83" s="89" t="s">
        <v>973</v>
      </c>
      <c r="C83" s="90"/>
      <c r="D83" s="90"/>
      <c r="E83" s="90"/>
      <c r="F83" s="90"/>
      <c r="G83" s="90"/>
      <c r="H83" s="90"/>
      <c r="I83" s="87"/>
      <c r="J83" s="88"/>
      <c r="K83" s="303">
        <v>0.05</v>
      </c>
      <c r="L83" s="861">
        <f>N77*K83</f>
        <v>263.93264043665584</v>
      </c>
      <c r="M83" s="862"/>
      <c r="N83" s="51"/>
    </row>
    <row r="84" spans="1:14" ht="15.75" thickBot="1">
      <c r="B84" s="91" t="s">
        <v>974</v>
      </c>
      <c r="C84" s="92"/>
      <c r="D84" s="92"/>
      <c r="E84" s="92"/>
      <c r="F84" s="92"/>
      <c r="G84" s="92"/>
      <c r="H84" s="92"/>
      <c r="I84" s="93"/>
      <c r="J84" s="94"/>
      <c r="K84" s="304">
        <v>0.05</v>
      </c>
      <c r="L84" s="863">
        <f>N77*K84</f>
        <v>263.93264043665584</v>
      </c>
      <c r="M84" s="864"/>
      <c r="N84" s="51"/>
    </row>
    <row r="85" spans="1:14" ht="15.75" thickBot="1">
      <c r="B85" s="827" t="s">
        <v>953</v>
      </c>
      <c r="C85" s="828"/>
      <c r="D85" s="828"/>
      <c r="E85" s="828"/>
      <c r="F85" s="828"/>
      <c r="G85" s="828"/>
      <c r="H85" s="828"/>
      <c r="I85" s="828"/>
      <c r="J85" s="828"/>
      <c r="K85" s="828"/>
      <c r="L85" s="828"/>
      <c r="M85" s="829"/>
      <c r="N85" s="52">
        <f>L82+L83+L84</f>
        <v>1583.5958426199352</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6862.2486513530512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0" t="s">
        <v>2221</v>
      </c>
      <c r="C118" s="392"/>
      <c r="D118" s="392"/>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1558</v>
      </c>
      <c r="C31" s="81" t="s">
        <v>1559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6"/>
      <c r="J36" s="267"/>
      <c r="K36" s="268">
        <f>VLOOKUP(A36,EQUIPOS!A6:D163,4,FALSE)</f>
        <v>101721.24993598952</v>
      </c>
      <c r="L36" s="269"/>
      <c r="M36" s="270">
        <v>400</v>
      </c>
      <c r="N36" s="271">
        <f>K36/M36</f>
        <v>254.30312483997378</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101721.24993598952</v>
      </c>
      <c r="L37" s="269"/>
      <c r="M37" s="270">
        <v>400</v>
      </c>
      <c r="N37" s="271">
        <f>K37/M37</f>
        <v>254.30312483997378</v>
      </c>
    </row>
    <row r="38" spans="1:14">
      <c r="A38" t="s">
        <v>176</v>
      </c>
      <c r="B38" s="840" t="str">
        <f>VLOOKUP(A38,EQUIPOS!A8:D154,3,FALSE)</f>
        <v xml:space="preserve">Compresor (barrido y soplado)
</v>
      </c>
      <c r="C38" s="841"/>
      <c r="D38" s="841"/>
      <c r="E38" s="841"/>
      <c r="F38" s="841"/>
      <c r="G38" s="841"/>
      <c r="H38" s="842"/>
      <c r="I38" s="266"/>
      <c r="J38" s="267"/>
      <c r="K38" s="268">
        <f>VLOOKUP(A38,EQUIPOS!A8:D165,4,FALSE)</f>
        <v>63537.216774433437</v>
      </c>
      <c r="L38" s="269"/>
      <c r="M38" s="270">
        <v>400</v>
      </c>
      <c r="N38" s="271">
        <f>K38/M38</f>
        <v>158.84304193608358</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8">
        <f>VLOOKUP(A39,EQUIPOS!A9:D166,4,FALSE)</f>
        <v>254303.12483997381</v>
      </c>
      <c r="L39" s="844">
        <v>400</v>
      </c>
      <c r="M39" s="845"/>
      <c r="N39" s="271">
        <f>K39/L39</f>
        <v>635.75781209993454</v>
      </c>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1.010032011295025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1304.2171357272607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860</v>
      </c>
      <c r="B48" s="43" t="str">
        <f>VLOOKUP(A48,MATERIALES!A5:D373,3,FALSE)</f>
        <v>Emulsión CRR-2</v>
      </c>
      <c r="C48" s="280"/>
      <c r="D48" s="280"/>
      <c r="E48" s="280"/>
      <c r="F48" s="280"/>
      <c r="G48" s="280"/>
      <c r="H48" s="280"/>
      <c r="I48" s="267"/>
      <c r="J48" s="223" t="str">
        <f>VLOOKUP(A48,MATERIALES!A4:D373,2,FALSE)</f>
        <v>lt</v>
      </c>
      <c r="K48" s="281">
        <v>1.5</v>
      </c>
      <c r="L48" s="266"/>
      <c r="M48" s="401">
        <f>VLOOKUP(A48,MATERIALES!A5:D396,4,FALSE)</f>
        <v>1297.359034008336</v>
      </c>
      <c r="N48" s="271">
        <f>K48*M48</f>
        <v>1946.0385510125041</v>
      </c>
    </row>
    <row r="49" spans="1:14">
      <c r="A49" s="108" t="s">
        <v>761</v>
      </c>
      <c r="B49" s="43" t="str">
        <f>VLOOKUP(A49,MATERIALES!A6:D373,3,FALSE)</f>
        <v>Agregado para tratamiento superf. Simple</v>
      </c>
      <c r="C49" s="280"/>
      <c r="D49" s="280"/>
      <c r="E49" s="280"/>
      <c r="F49" s="280"/>
      <c r="G49" s="280"/>
      <c r="H49" s="280"/>
      <c r="I49" s="267"/>
      <c r="J49" s="223" t="str">
        <f>VLOOKUP(A49,MATERIALES!A5:D373,2,FALSE)</f>
        <v>m3</v>
      </c>
      <c r="K49" s="281">
        <v>1.2999999999999999E-2</v>
      </c>
      <c r="L49" s="266"/>
      <c r="M49" s="401">
        <f>VLOOKUP(A49,MATERIALES!A6:D397,4,FALSE)</f>
        <v>78095.822037052814</v>
      </c>
      <c r="N49" s="271">
        <f>K49*M49</f>
        <v>1015.2456864816866</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3">
        <f>SUM(N48:N52)</f>
        <v>2961.2842374941906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6"/>
      <c r="D58" s="316"/>
      <c r="E58" s="316"/>
      <c r="F58" s="316"/>
      <c r="G58" s="316"/>
      <c r="H58" s="310" t="s">
        <v>1468</v>
      </c>
      <c r="I58" s="278">
        <v>1.2999999999999999E-2</v>
      </c>
      <c r="J58" s="285">
        <v>1</v>
      </c>
      <c r="K58" s="278">
        <f>I58*J58</f>
        <v>1.2999999999999999E-2</v>
      </c>
      <c r="L58" s="831">
        <f>VLOOKUP(A58,TRANSPORTE!A5:D117,4,FALSE)</f>
        <v>812.88531247861022</v>
      </c>
      <c r="M58" s="832"/>
      <c r="N58" s="286">
        <f>K58*L58</f>
        <v>10.567509062221932</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10.567509062221932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3200</v>
      </c>
      <c r="N69" s="394">
        <f>K69/M69</f>
        <v>33.339451129502493</v>
      </c>
      <c r="O69" s="106"/>
    </row>
    <row r="70" spans="1:15">
      <c r="A70" t="s">
        <v>11</v>
      </c>
      <c r="B70" s="49" t="str">
        <f>VLOOKUP(A70,'MANO DE OBRA'!A8:D69,3,FALSE)</f>
        <v>Obrero (4)</v>
      </c>
      <c r="C70" s="47"/>
      <c r="D70" s="47"/>
      <c r="E70" s="47"/>
      <c r="F70" s="47"/>
      <c r="G70" s="47"/>
      <c r="H70" s="47"/>
      <c r="I70" s="291">
        <f>K70/J70*100</f>
        <v>117040.00000000001</v>
      </c>
      <c r="J70" s="292">
        <v>185</v>
      </c>
      <c r="K70" s="293">
        <f>VLOOKUP(A70,'MANO DE OBRA'!A8:D100,4,FALSE)</f>
        <v>216524</v>
      </c>
      <c r="L70" s="50"/>
      <c r="M70" s="298">
        <v>3200</v>
      </c>
      <c r="N70" s="394">
        <f>K70/M70</f>
        <v>67.663749999999993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SUM(N69:N75)</f>
        <v>101.00320112950249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4377.0720834131753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875.41441668263508</v>
      </c>
      <c r="M83" s="862"/>
      <c r="N83" s="51"/>
    </row>
    <row r="84" spans="1:14">
      <c r="B84" s="89" t="s">
        <v>973</v>
      </c>
      <c r="C84" s="90"/>
      <c r="D84" s="90"/>
      <c r="E84" s="90"/>
      <c r="F84" s="90"/>
      <c r="G84" s="90"/>
      <c r="H84" s="90"/>
      <c r="I84" s="87"/>
      <c r="J84" s="88"/>
      <c r="K84" s="303">
        <v>0.05</v>
      </c>
      <c r="L84" s="861">
        <f>N78*K84</f>
        <v>218.85360417065877</v>
      </c>
      <c r="M84" s="862"/>
      <c r="N84" s="51"/>
    </row>
    <row r="85" spans="1:14" ht="15.75" thickBot="1">
      <c r="B85" s="91" t="s">
        <v>974</v>
      </c>
      <c r="C85" s="92"/>
      <c r="D85" s="92"/>
      <c r="E85" s="92"/>
      <c r="F85" s="92"/>
      <c r="G85" s="92"/>
      <c r="H85" s="92"/>
      <c r="I85" s="93"/>
      <c r="J85" s="94"/>
      <c r="K85" s="304">
        <v>0.05</v>
      </c>
      <c r="L85" s="863">
        <f>N78*K85</f>
        <v>218.85360417065877</v>
      </c>
      <c r="M85" s="864"/>
      <c r="N85" s="51"/>
    </row>
    <row r="86" spans="1:14" ht="15.75" thickBot="1">
      <c r="B86" s="827" t="s">
        <v>953</v>
      </c>
      <c r="C86" s="828"/>
      <c r="D86" s="828"/>
      <c r="E86" s="828"/>
      <c r="F86" s="828"/>
      <c r="G86" s="828"/>
      <c r="H86" s="828"/>
      <c r="I86" s="828"/>
      <c r="J86" s="828"/>
      <c r="K86" s="828"/>
      <c r="L86" s="828"/>
      <c r="M86" s="829"/>
      <c r="N86" s="52">
        <f>L83+L84+L85</f>
        <v>1313.1216250239527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5690.1937084371275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1560</v>
      </c>
      <c r="C31" s="81" t="s">
        <v>1561</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6"/>
      <c r="J36" s="267"/>
      <c r="K36" s="268">
        <f>VLOOKUP(A36,EQUIPOS!A6:D163,4,FALSE)</f>
        <v>101721.24993598952</v>
      </c>
      <c r="L36" s="269"/>
      <c r="M36" s="270">
        <v>400</v>
      </c>
      <c r="N36" s="271">
        <f>K36/M36</f>
        <v>254.30312483997378</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101721.24993598952</v>
      </c>
      <c r="L37" s="269"/>
      <c r="M37" s="270">
        <v>400</v>
      </c>
      <c r="N37" s="271">
        <f>K37/M37</f>
        <v>254.30312483997378</v>
      </c>
    </row>
    <row r="38" spans="1:14">
      <c r="A38" t="s">
        <v>176</v>
      </c>
      <c r="B38" s="840" t="str">
        <f>VLOOKUP(A38,EQUIPOS!A8:D154,3,FALSE)</f>
        <v xml:space="preserve">Compresor (barrido y soplado)
</v>
      </c>
      <c r="C38" s="841"/>
      <c r="D38" s="841"/>
      <c r="E38" s="841"/>
      <c r="F38" s="841"/>
      <c r="G38" s="841"/>
      <c r="H38" s="842"/>
      <c r="I38" s="266"/>
      <c r="J38" s="267"/>
      <c r="K38" s="268">
        <f>VLOOKUP(A38,EQUIPOS!A8:D165,4,FALSE)</f>
        <v>63537.216774433437</v>
      </c>
      <c r="L38" s="269"/>
      <c r="M38" s="270">
        <v>400</v>
      </c>
      <c r="N38" s="271">
        <f>K38/M38</f>
        <v>158.84304193608358</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8">
        <f>VLOOKUP(A39,EQUIPOS!A9:D166,4,FALSE)</f>
        <v>254303.12483997381</v>
      </c>
      <c r="L39" s="844">
        <v>400</v>
      </c>
      <c r="M39" s="845"/>
      <c r="N39" s="271">
        <f>K39/L39</f>
        <v>635.75781209993454</v>
      </c>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1.010032011295025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1304.2171357272607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860</v>
      </c>
      <c r="B48" s="43" t="str">
        <f>VLOOKUP(A48,MATERIALES!A5:D373,3,FALSE)</f>
        <v>Emulsión CRR-2</v>
      </c>
      <c r="C48" s="280"/>
      <c r="D48" s="280"/>
      <c r="E48" s="280"/>
      <c r="F48" s="280"/>
      <c r="G48" s="280"/>
      <c r="H48" s="280"/>
      <c r="I48" s="267"/>
      <c r="J48" s="223" t="str">
        <f>VLOOKUP(A48,MATERIALES!A4:D373,2,FALSE)</f>
        <v>lt</v>
      </c>
      <c r="K48" s="281">
        <v>1.83</v>
      </c>
      <c r="L48" s="266"/>
      <c r="M48" s="401">
        <f>VLOOKUP(A48,MATERIALES!A5:D396,4,FALSE)</f>
        <v>1297.359034008336</v>
      </c>
      <c r="N48" s="271">
        <f>K48*M48</f>
        <v>2374.1670322352552</v>
      </c>
    </row>
    <row r="49" spans="1:14">
      <c r="A49" s="108" t="s">
        <v>761</v>
      </c>
      <c r="B49" s="43" t="str">
        <f>VLOOKUP(A49,MATERIALES!A6:D373,3,FALSE)</f>
        <v>Agregado para tratamiento superf. Simple</v>
      </c>
      <c r="C49" s="280"/>
      <c r="D49" s="280"/>
      <c r="E49" s="280"/>
      <c r="F49" s="280"/>
      <c r="G49" s="280"/>
      <c r="H49" s="280"/>
      <c r="I49" s="267"/>
      <c r="J49" s="223" t="str">
        <f>VLOOKUP(A49,MATERIALES!A5:D373,2,FALSE)</f>
        <v>m3</v>
      </c>
      <c r="K49" s="281">
        <v>1.9E-2</v>
      </c>
      <c r="L49" s="266"/>
      <c r="M49" s="401">
        <f>VLOOKUP(A49,MATERIALES!A6:D397,4,FALSE)</f>
        <v>78095.822037052814</v>
      </c>
      <c r="N49" s="271">
        <f>K49*M49</f>
        <v>1483.8206187040034</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3">
        <f>SUM(N48:N52)</f>
        <v>3857.9876509392589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6"/>
      <c r="D58" s="316"/>
      <c r="E58" s="316"/>
      <c r="F58" s="316"/>
      <c r="G58" s="316"/>
      <c r="H58" s="310" t="s">
        <v>1468</v>
      </c>
      <c r="I58" s="278">
        <v>1.9E-2</v>
      </c>
      <c r="J58" s="285">
        <v>1</v>
      </c>
      <c r="K58" s="278">
        <f>I58*J58</f>
        <v>1.9E-2</v>
      </c>
      <c r="L58" s="831">
        <f>VLOOKUP(A58,TRANSPORTE!A5:D117,4,FALSE)</f>
        <v>812.88531247861022</v>
      </c>
      <c r="M58" s="832"/>
      <c r="N58" s="286">
        <f>K58*L58</f>
        <v>15.444820937093594</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15.444820937093594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465">
        <v>3200</v>
      </c>
      <c r="N69" s="394">
        <f>K69/M69</f>
        <v>33.339451129502493</v>
      </c>
      <c r="O69" s="106"/>
    </row>
    <row r="70" spans="1:15">
      <c r="A70" t="s">
        <v>11</v>
      </c>
      <c r="B70" s="49" t="str">
        <f>VLOOKUP(A70,'MANO DE OBRA'!A8:D69,3,FALSE)</f>
        <v>Obrero (4)</v>
      </c>
      <c r="C70" s="47"/>
      <c r="D70" s="47"/>
      <c r="E70" s="47"/>
      <c r="F70" s="47"/>
      <c r="G70" s="47"/>
      <c r="H70" s="47"/>
      <c r="I70" s="291">
        <f>K70/J70*100</f>
        <v>117040.00000000001</v>
      </c>
      <c r="J70" s="292">
        <v>185</v>
      </c>
      <c r="K70" s="293">
        <f>VLOOKUP(A70,'MANO DE OBRA'!A8:D100,4,FALSE)</f>
        <v>216524</v>
      </c>
      <c r="L70" s="50"/>
      <c r="M70" s="466">
        <v>3200</v>
      </c>
      <c r="N70" s="394">
        <f>K70/M70</f>
        <v>67.663749999999993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SUM(N69:N75)</f>
        <v>101.00320112950249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5278.6528087331162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1055.7305617466234</v>
      </c>
      <c r="M83" s="862"/>
      <c r="N83" s="51"/>
    </row>
    <row r="84" spans="1:14">
      <c r="B84" s="89" t="s">
        <v>973</v>
      </c>
      <c r="C84" s="90"/>
      <c r="D84" s="90"/>
      <c r="E84" s="90"/>
      <c r="F84" s="90"/>
      <c r="G84" s="90"/>
      <c r="H84" s="90"/>
      <c r="I84" s="87"/>
      <c r="J84" s="88"/>
      <c r="K84" s="303">
        <v>0.05</v>
      </c>
      <c r="L84" s="861">
        <f>N78*K84</f>
        <v>263.93264043665584</v>
      </c>
      <c r="M84" s="862"/>
      <c r="N84" s="51"/>
    </row>
    <row r="85" spans="1:14" ht="15.75" thickBot="1">
      <c r="B85" s="91" t="s">
        <v>974</v>
      </c>
      <c r="C85" s="92"/>
      <c r="D85" s="92"/>
      <c r="E85" s="92"/>
      <c r="F85" s="92"/>
      <c r="G85" s="92"/>
      <c r="H85" s="92"/>
      <c r="I85" s="93"/>
      <c r="J85" s="94"/>
      <c r="K85" s="304">
        <v>0.05</v>
      </c>
      <c r="L85" s="863">
        <f>N78*K85</f>
        <v>263.93264043665584</v>
      </c>
      <c r="M85" s="864"/>
      <c r="N85" s="51"/>
    </row>
    <row r="86" spans="1:14" ht="15.75" thickBot="1">
      <c r="B86" s="827" t="s">
        <v>953</v>
      </c>
      <c r="C86" s="828"/>
      <c r="D86" s="828"/>
      <c r="E86" s="828"/>
      <c r="F86" s="828"/>
      <c r="G86" s="828"/>
      <c r="H86" s="828"/>
      <c r="I86" s="828"/>
      <c r="J86" s="828"/>
      <c r="K86" s="828"/>
      <c r="L86" s="828"/>
      <c r="M86" s="829"/>
      <c r="N86" s="52">
        <f>L83+L84+L85</f>
        <v>1583.5958426199352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6862.2486513530512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1562</v>
      </c>
      <c r="C31" s="81" t="s">
        <v>2059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6"/>
      <c r="J36" s="267"/>
      <c r="K36" s="268">
        <f>VLOOKUP(A36,EQUIPOS!A6:D163,4,FALSE)</f>
        <v>101721.24993598952</v>
      </c>
      <c r="L36" s="269"/>
      <c r="M36" s="270">
        <v>400</v>
      </c>
      <c r="N36" s="271">
        <f>K36/M36</f>
        <v>254.30312483997378</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101721.24993598952</v>
      </c>
      <c r="L37" s="269"/>
      <c r="M37" s="270">
        <v>400</v>
      </c>
      <c r="N37" s="271">
        <f>K37/M37</f>
        <v>254.30312483997378</v>
      </c>
    </row>
    <row r="38" spans="1:14">
      <c r="A38" t="s">
        <v>176</v>
      </c>
      <c r="B38" s="840" t="str">
        <f>VLOOKUP(A38,EQUIPOS!A8:D154,3,FALSE)</f>
        <v xml:space="preserve">Compresor (barrido y soplado)
</v>
      </c>
      <c r="C38" s="841"/>
      <c r="D38" s="841"/>
      <c r="E38" s="841"/>
      <c r="F38" s="841"/>
      <c r="G38" s="841"/>
      <c r="H38" s="842"/>
      <c r="I38" s="266"/>
      <c r="J38" s="267"/>
      <c r="K38" s="268">
        <f>VLOOKUP(A38,EQUIPOS!A8:D165,4,FALSE)</f>
        <v>63537.216774433437</v>
      </c>
      <c r="L38" s="269"/>
      <c r="M38" s="270">
        <v>400</v>
      </c>
      <c r="N38" s="271">
        <f>K38/M38</f>
        <v>158.84304193608358</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8">
        <f>VLOOKUP(A39,EQUIPOS!A9:D166,4,FALSE)</f>
        <v>254303.12483997381</v>
      </c>
      <c r="L39" s="844">
        <v>400</v>
      </c>
      <c r="M39" s="845"/>
      <c r="N39" s="271">
        <f>K39/L39</f>
        <v>635.75781209993454</v>
      </c>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1.010032011295025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1304.2171357272607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761</v>
      </c>
      <c r="B48" s="43" t="str">
        <f>VLOOKUP(A48,MATERIALES!A5:D373,3,FALSE)</f>
        <v>Agregado para tratamiento superf. Simple</v>
      </c>
      <c r="C48" s="280"/>
      <c r="D48" s="280"/>
      <c r="E48" s="280"/>
      <c r="F48" s="280"/>
      <c r="G48" s="280"/>
      <c r="H48" s="280"/>
      <c r="I48" s="267"/>
      <c r="J48" s="223" t="str">
        <f>VLOOKUP(A48,MATERIALES!A4:D373,2,FALSE)</f>
        <v>m3</v>
      </c>
      <c r="K48" s="281">
        <v>1.2999999999999999E-2</v>
      </c>
      <c r="L48" s="266"/>
      <c r="M48" s="401">
        <f>VLOOKUP(A48,MATERIALES!A5:D396,4,FALSE)</f>
        <v>78095.822037052814</v>
      </c>
      <c r="N48" s="271">
        <f>K48*M48</f>
        <v>1015.2456864816866</v>
      </c>
    </row>
    <row r="49" spans="1:14">
      <c r="A49" s="108" t="s">
        <v>860</v>
      </c>
      <c r="B49" s="43" t="str">
        <f>VLOOKUP(A49,MATERIALES!A6:D373,3,FALSE)</f>
        <v>Emulsión CRR-2</v>
      </c>
      <c r="C49" s="280"/>
      <c r="D49" s="280"/>
      <c r="E49" s="280"/>
      <c r="F49" s="280"/>
      <c r="G49" s="280"/>
      <c r="H49" s="280"/>
      <c r="I49" s="267"/>
      <c r="J49" s="223" t="str">
        <f>VLOOKUP(A49,MATERIALES!A5:D373,2,FALSE)</f>
        <v>lt</v>
      </c>
      <c r="K49" s="281">
        <v>1.5</v>
      </c>
      <c r="L49" s="266"/>
      <c r="M49" s="401">
        <f>VLOOKUP(A49,MATERIALES!A6:D397,4,FALSE)</f>
        <v>1297.359034008336</v>
      </c>
      <c r="N49" s="271">
        <f>K49*M49</f>
        <v>1946.0385510125041</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3">
        <f>SUM(N48:N52)</f>
        <v>2961.2842374941906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6"/>
      <c r="D58" s="316"/>
      <c r="E58" s="316"/>
      <c r="F58" s="316"/>
      <c r="G58" s="316"/>
      <c r="H58" s="310" t="s">
        <v>1468</v>
      </c>
      <c r="I58" s="278">
        <v>1.2999999999999999E-2</v>
      </c>
      <c r="J58" s="285">
        <v>1</v>
      </c>
      <c r="K58" s="278">
        <f>I58*J58</f>
        <v>1.2999999999999999E-2</v>
      </c>
      <c r="L58" s="831">
        <f>VLOOKUP(A58,TRANSPORTE!A5:D117,4,FALSE)</f>
        <v>812.88531247861022</v>
      </c>
      <c r="M58" s="832"/>
      <c r="N58" s="286">
        <f>K58*L58</f>
        <v>10.567509062221932</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10.567509062221932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3200</v>
      </c>
      <c r="N69" s="394">
        <f>K69/M69</f>
        <v>33.339451129502493</v>
      </c>
      <c r="O69" s="106"/>
    </row>
    <row r="70" spans="1:15">
      <c r="A70" t="s">
        <v>11</v>
      </c>
      <c r="B70" s="49" t="str">
        <f>VLOOKUP(A70,'MANO DE OBRA'!A8:D69,3,FALSE)</f>
        <v>Obrero (4)</v>
      </c>
      <c r="C70" s="47"/>
      <c r="D70" s="47"/>
      <c r="E70" s="47"/>
      <c r="F70" s="47"/>
      <c r="G70" s="47"/>
      <c r="H70" s="47"/>
      <c r="I70" s="291">
        <f>K70/J70*100</f>
        <v>117040.00000000001</v>
      </c>
      <c r="J70" s="292">
        <v>185</v>
      </c>
      <c r="K70" s="293">
        <f>VLOOKUP(A70,'MANO DE OBRA'!A8:D100,4,FALSE)</f>
        <v>216524</v>
      </c>
      <c r="L70" s="50"/>
      <c r="M70" s="294">
        <v>3200</v>
      </c>
      <c r="N70" s="394">
        <f>K70/M70</f>
        <v>67.663749999999993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SUM(N69:N75)</f>
        <v>101.00320112950249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4377.0720834131753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875.41441668263508</v>
      </c>
      <c r="M83" s="862"/>
      <c r="N83" s="51"/>
    </row>
    <row r="84" spans="1:14">
      <c r="B84" s="89" t="s">
        <v>973</v>
      </c>
      <c r="C84" s="90"/>
      <c r="D84" s="90"/>
      <c r="E84" s="90"/>
      <c r="F84" s="90"/>
      <c r="G84" s="90"/>
      <c r="H84" s="90"/>
      <c r="I84" s="87"/>
      <c r="J84" s="88"/>
      <c r="K84" s="303">
        <v>0.05</v>
      </c>
      <c r="L84" s="861">
        <f>N78*K84</f>
        <v>218.85360417065877</v>
      </c>
      <c r="M84" s="862"/>
      <c r="N84" s="51"/>
    </row>
    <row r="85" spans="1:14" ht="15.75" thickBot="1">
      <c r="B85" s="91" t="s">
        <v>974</v>
      </c>
      <c r="C85" s="92"/>
      <c r="D85" s="92"/>
      <c r="E85" s="92"/>
      <c r="F85" s="92"/>
      <c r="G85" s="92"/>
      <c r="H85" s="92"/>
      <c r="I85" s="93"/>
      <c r="J85" s="94"/>
      <c r="K85" s="304">
        <v>0.05</v>
      </c>
      <c r="L85" s="863">
        <f>N78*K85</f>
        <v>218.85360417065877</v>
      </c>
      <c r="M85" s="864"/>
      <c r="N85" s="51"/>
    </row>
    <row r="86" spans="1:14" ht="15.75" thickBot="1">
      <c r="B86" s="827" t="s">
        <v>953</v>
      </c>
      <c r="C86" s="828"/>
      <c r="D86" s="828"/>
      <c r="E86" s="828"/>
      <c r="F86" s="828"/>
      <c r="G86" s="828"/>
      <c r="H86" s="828"/>
      <c r="I86" s="828"/>
      <c r="J86" s="828"/>
      <c r="K86" s="828"/>
      <c r="L86" s="828"/>
      <c r="M86" s="829"/>
      <c r="N86" s="52">
        <f>L83+L84+L85</f>
        <v>1313.1216250239527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5690.1937084371275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1563</v>
      </c>
      <c r="C31" s="81" t="s">
        <v>1564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6"/>
      <c r="J36" s="267"/>
      <c r="K36" s="268">
        <f>VLOOKUP(A36,EQUIPOS!A6:D163,4,FALSE)</f>
        <v>101721.24993598952</v>
      </c>
      <c r="L36" s="269"/>
      <c r="M36" s="282">
        <v>275</v>
      </c>
      <c r="N36" s="271">
        <f>K36/M36</f>
        <v>369.89545431268914</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101721.24993598952</v>
      </c>
      <c r="L37" s="269"/>
      <c r="M37" s="282">
        <f>M36</f>
        <v>275</v>
      </c>
      <c r="N37" s="271">
        <f>K37/M37</f>
        <v>369.89545431268914</v>
      </c>
    </row>
    <row r="38" spans="1:14">
      <c r="A38" t="s">
        <v>176</v>
      </c>
      <c r="B38" s="840" t="str">
        <f>VLOOKUP(A38,EQUIPOS!A8:D154,3,FALSE)</f>
        <v xml:space="preserve">Compresor (barrido y soplado)
</v>
      </c>
      <c r="C38" s="841"/>
      <c r="D38" s="841"/>
      <c r="E38" s="841"/>
      <c r="F38" s="841"/>
      <c r="G38" s="841"/>
      <c r="H38" s="842"/>
      <c r="I38" s="266"/>
      <c r="J38" s="267"/>
      <c r="K38" s="268">
        <f>VLOOKUP(A38,EQUIPOS!A8:D165,4,FALSE)</f>
        <v>63537.216774433437</v>
      </c>
      <c r="L38" s="269"/>
      <c r="M38" s="282">
        <v>275</v>
      </c>
      <c r="N38" s="271">
        <f>K38/M38</f>
        <v>231.0444246343034</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8">
        <f>VLOOKUP(A39,EQUIPOS!A9:D166,4,FALSE)</f>
        <v>254303.12483997381</v>
      </c>
      <c r="L39" s="955">
        <v>275</v>
      </c>
      <c r="M39" s="956"/>
      <c r="N39" s="271">
        <f>K39/L39</f>
        <v>924.73863578172291</v>
      </c>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1.4691374709745819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1897.0431065123792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759</v>
      </c>
      <c r="B48" s="43" t="str">
        <f>VLOOKUP(A48,MATERIALES!A5:D373,3,FALSE)</f>
        <v>Agregado para tratamiento superficial doble (primer riego)</v>
      </c>
      <c r="C48" s="280"/>
      <c r="D48" s="280"/>
      <c r="E48" s="280"/>
      <c r="F48" s="280"/>
      <c r="G48" s="280"/>
      <c r="H48" s="280"/>
      <c r="I48" s="267"/>
      <c r="J48" s="223" t="str">
        <f>VLOOKUP(A48,MATERIALES!A4:D373,2,FALSE)</f>
        <v>m3</v>
      </c>
      <c r="K48" s="281">
        <v>2.5000000000000001E-2</v>
      </c>
      <c r="L48" s="266"/>
      <c r="M48" s="401">
        <f>VLOOKUP(A48,MATERIALES!A5:D396,4,FALSE)</f>
        <v>78095.822037052814</v>
      </c>
      <c r="N48" s="271">
        <f>K48*M48</f>
        <v>1952.3955509263205</v>
      </c>
    </row>
    <row r="49" spans="1:14">
      <c r="A49" s="108" t="s">
        <v>760</v>
      </c>
      <c r="B49" s="43" t="str">
        <f>VLOOKUP(A49,MATERIALES!A6:D373,3,FALSE)</f>
        <v>Agregado para tratamiento superficial doble (segundo riego)</v>
      </c>
      <c r="C49" s="280"/>
      <c r="D49" s="280"/>
      <c r="E49" s="280"/>
      <c r="F49" s="280"/>
      <c r="G49" s="280"/>
      <c r="H49" s="280"/>
      <c r="I49" s="267"/>
      <c r="J49" s="223" t="str">
        <f>VLOOKUP(A49,MATERIALES!A5:D373,2,FALSE)</f>
        <v>m3</v>
      </c>
      <c r="K49" s="281">
        <v>1.2999999999999999E-2</v>
      </c>
      <c r="L49" s="266"/>
      <c r="M49" s="401">
        <f>VLOOKUP(A49,MATERIALES!A6:D397,4,FALSE)</f>
        <v>78095.822037052814</v>
      </c>
      <c r="N49" s="271">
        <f>K49*M49</f>
        <v>1015.2456864816866</v>
      </c>
    </row>
    <row r="50" spans="1:14">
      <c r="A50" t="s">
        <v>860</v>
      </c>
      <c r="B50" s="43" t="str">
        <f>VLOOKUP(A50,MATERIALES!A6:D373,3,FALSE)</f>
        <v>Emulsión CRR-2</v>
      </c>
      <c r="C50" s="280"/>
      <c r="D50" s="280"/>
      <c r="E50" s="280"/>
      <c r="F50" s="280"/>
      <c r="G50" s="280"/>
      <c r="H50" s="280"/>
      <c r="I50" s="267"/>
      <c r="J50" s="223" t="str">
        <f>VLOOKUP(A50,MATERIALES!A6:D373,2,FALSE)</f>
        <v>lt</v>
      </c>
      <c r="K50" s="281">
        <v>4.24</v>
      </c>
      <c r="L50" s="266"/>
      <c r="M50" s="401">
        <f>VLOOKUP(A50,MATERIALES!A6:D398,4,FALSE)</f>
        <v>1297.359034008336</v>
      </c>
      <c r="N50" s="271">
        <f>K50*M50</f>
        <v>5500.8023041953447</v>
      </c>
    </row>
    <row r="51" spans="1:14">
      <c r="B51" s="43"/>
      <c r="C51" s="280"/>
      <c r="D51" s="280"/>
      <c r="E51" s="280"/>
      <c r="F51" s="280"/>
      <c r="G51" s="280"/>
      <c r="H51" s="280"/>
      <c r="I51" s="267"/>
      <c r="J51" s="223"/>
      <c r="K51" s="281"/>
      <c r="L51" s="266"/>
      <c r="M51" s="282"/>
      <c r="N51" s="283"/>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3">
        <f>SUM(N48:N52)</f>
        <v>8468.4435416033521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6"/>
      <c r="D58" s="316"/>
      <c r="E58" s="316"/>
      <c r="F58" s="316"/>
      <c r="G58" s="316"/>
      <c r="H58" s="310" t="s">
        <v>1468</v>
      </c>
      <c r="I58" s="278">
        <v>3.7999999999999999E-2</v>
      </c>
      <c r="J58" s="285">
        <v>1</v>
      </c>
      <c r="K58" s="278">
        <f>I58*J58</f>
        <v>3.7999999999999999E-2</v>
      </c>
      <c r="L58" s="831">
        <f>VLOOKUP(A58,TRANSPORTE!A5:D117,4,FALSE)</f>
        <v>812.88531247861022</v>
      </c>
      <c r="M58" s="832"/>
      <c r="N58" s="286">
        <f>K58*L58</f>
        <v>30.889641874187188</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30.889641874187188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403">
        <v>2200</v>
      </c>
      <c r="N69" s="394">
        <f>K69/M69</f>
        <v>48.493747097458176</v>
      </c>
      <c r="O69" s="106"/>
    </row>
    <row r="70" spans="1:15">
      <c r="A70" t="s">
        <v>11</v>
      </c>
      <c r="B70" s="49" t="str">
        <f>VLOOKUP(A70,'MANO DE OBRA'!A8:D69,3,FALSE)</f>
        <v>Obrero (4)</v>
      </c>
      <c r="C70" s="47"/>
      <c r="D70" s="47"/>
      <c r="E70" s="47"/>
      <c r="F70" s="47"/>
      <c r="G70" s="47"/>
      <c r="H70" s="47"/>
      <c r="I70" s="291">
        <f>K70/J70*100</f>
        <v>117040.00000000001</v>
      </c>
      <c r="J70" s="292">
        <v>185</v>
      </c>
      <c r="K70" s="293">
        <f>VLOOKUP(A70,'MANO DE OBRA'!A8:D100,4,FALSE)</f>
        <v>216524</v>
      </c>
      <c r="L70" s="50"/>
      <c r="M70" s="404">
        <v>2200</v>
      </c>
      <c r="N70" s="394">
        <f>K70/M70</f>
        <v>98.42</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59">
        <f>SUM(N69:N75)</f>
        <v>146.91374709745818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10543.290037087378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2108.6580074174758</v>
      </c>
      <c r="M83" s="862"/>
      <c r="N83" s="51"/>
    </row>
    <row r="84" spans="1:14">
      <c r="B84" s="89" t="s">
        <v>973</v>
      </c>
      <c r="C84" s="90"/>
      <c r="D84" s="90"/>
      <c r="E84" s="90"/>
      <c r="F84" s="90"/>
      <c r="G84" s="90"/>
      <c r="H84" s="90"/>
      <c r="I84" s="87"/>
      <c r="J84" s="88"/>
      <c r="K84" s="303">
        <v>0.05</v>
      </c>
      <c r="L84" s="861">
        <f>N78*K84</f>
        <v>527.16450185436895</v>
      </c>
      <c r="M84" s="862"/>
      <c r="N84" s="51"/>
    </row>
    <row r="85" spans="1:14" ht="15.75" thickBot="1">
      <c r="B85" s="91" t="s">
        <v>974</v>
      </c>
      <c r="C85" s="92"/>
      <c r="D85" s="92"/>
      <c r="E85" s="92"/>
      <c r="F85" s="92"/>
      <c r="G85" s="92"/>
      <c r="H85" s="92"/>
      <c r="I85" s="93"/>
      <c r="J85" s="94"/>
      <c r="K85" s="304">
        <v>0.05</v>
      </c>
      <c r="L85" s="863">
        <f>N78*K85</f>
        <v>527.16450185436895</v>
      </c>
      <c r="M85" s="864"/>
      <c r="N85" s="51"/>
    </row>
    <row r="86" spans="1:14" ht="15.75" thickBot="1">
      <c r="B86" s="827" t="s">
        <v>953</v>
      </c>
      <c r="C86" s="828"/>
      <c r="D86" s="828"/>
      <c r="E86" s="828"/>
      <c r="F86" s="828"/>
      <c r="G86" s="828"/>
      <c r="H86" s="828"/>
      <c r="I86" s="828"/>
      <c r="J86" s="828"/>
      <c r="K86" s="828"/>
      <c r="L86" s="828"/>
      <c r="M86" s="829"/>
      <c r="N86" s="52">
        <f>L83+L84+L85</f>
        <v>3162.9870111262139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13706.277048213591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1565</v>
      </c>
      <c r="C31" s="81" t="s">
        <v>1566</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6"/>
      <c r="J36" s="267"/>
      <c r="K36" s="268">
        <f>VLOOKUP(A36,EQUIPOS!A6:D163,4,FALSE)</f>
        <v>101721.24993598952</v>
      </c>
      <c r="L36" s="269"/>
      <c r="M36" s="282">
        <v>275</v>
      </c>
      <c r="N36" s="271">
        <f>K36/M36</f>
        <v>369.89545431268914</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101721.24993598952</v>
      </c>
      <c r="L37" s="269"/>
      <c r="M37" s="282">
        <v>275</v>
      </c>
      <c r="N37" s="271">
        <f>K37/M37</f>
        <v>369.89545431268914</v>
      </c>
    </row>
    <row r="38" spans="1:14">
      <c r="A38" t="s">
        <v>176</v>
      </c>
      <c r="B38" s="840" t="str">
        <f>VLOOKUP(A38,EQUIPOS!A8:D154,3,FALSE)</f>
        <v xml:space="preserve">Compresor (barrido y soplado)
</v>
      </c>
      <c r="C38" s="841"/>
      <c r="D38" s="841"/>
      <c r="E38" s="841"/>
      <c r="F38" s="841"/>
      <c r="G38" s="841"/>
      <c r="H38" s="842"/>
      <c r="I38" s="266"/>
      <c r="J38" s="267"/>
      <c r="K38" s="268">
        <f>VLOOKUP(A38,EQUIPOS!A8:D165,4,FALSE)</f>
        <v>63537.216774433437</v>
      </c>
      <c r="L38" s="269"/>
      <c r="M38" s="282">
        <v>275</v>
      </c>
      <c r="N38" s="271">
        <f>K38/M38</f>
        <v>231.0444246343034</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8">
        <f>VLOOKUP(A39,EQUIPOS!A9:D166,4,FALSE)</f>
        <v>254303.12483997381</v>
      </c>
      <c r="L39" s="955">
        <v>275</v>
      </c>
      <c r="M39" s="956"/>
      <c r="N39" s="271">
        <f>K39/L39</f>
        <v>924.73863578172291</v>
      </c>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1.4691374709745819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1897.0431065123792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759</v>
      </c>
      <c r="B48" s="43" t="str">
        <f>VLOOKUP(A48,MATERIALES!A5:D373,3,FALSE)</f>
        <v>Agregado para tratamiento superficial doble (primer riego)</v>
      </c>
      <c r="C48" s="280"/>
      <c r="D48" s="280"/>
      <c r="E48" s="280"/>
      <c r="F48" s="280"/>
      <c r="G48" s="280"/>
      <c r="H48" s="280"/>
      <c r="I48" s="267"/>
      <c r="J48" s="223" t="str">
        <f>VLOOKUP(A48,MATERIALES!A4:D373,2,FALSE)</f>
        <v>m3</v>
      </c>
      <c r="K48" s="281">
        <v>1.9E-2</v>
      </c>
      <c r="L48" s="266"/>
      <c r="M48" s="401">
        <f>VLOOKUP(A48,MATERIALES!A5:D396,4,FALSE)</f>
        <v>78095.822037052814</v>
      </c>
      <c r="N48" s="271">
        <f>K48*M48</f>
        <v>1483.8206187040034</v>
      </c>
    </row>
    <row r="49" spans="1:14">
      <c r="A49" s="108" t="s">
        <v>760</v>
      </c>
      <c r="B49" s="43" t="str">
        <f>VLOOKUP(A49,MATERIALES!A6:D373,3,FALSE)</f>
        <v>Agregado para tratamiento superficial doble (segundo riego)</v>
      </c>
      <c r="C49" s="280"/>
      <c r="D49" s="280"/>
      <c r="E49" s="280"/>
      <c r="F49" s="280"/>
      <c r="G49" s="280"/>
      <c r="H49" s="280"/>
      <c r="I49" s="267"/>
      <c r="J49" s="223" t="str">
        <f>VLOOKUP(A49,MATERIALES!A5:D373,2,FALSE)</f>
        <v>m3</v>
      </c>
      <c r="K49" s="281">
        <v>0.01</v>
      </c>
      <c r="L49" s="266"/>
      <c r="M49" s="401">
        <f>VLOOKUP(A49,MATERIALES!A6:D397,4,FALSE)</f>
        <v>78095.822037052814</v>
      </c>
      <c r="N49" s="271">
        <f>K49*M49</f>
        <v>780.95822037052812</v>
      </c>
    </row>
    <row r="50" spans="1:14">
      <c r="A50" t="s">
        <v>860</v>
      </c>
      <c r="B50" s="43" t="str">
        <f>VLOOKUP(A50,MATERIALES!A6:D373,3,FALSE)</f>
        <v>Emulsión CRR-2</v>
      </c>
      <c r="C50" s="280"/>
      <c r="D50" s="280"/>
      <c r="E50" s="280"/>
      <c r="F50" s="280"/>
      <c r="G50" s="280"/>
      <c r="H50" s="280"/>
      <c r="I50" s="267"/>
      <c r="J50" s="223" t="str">
        <f>VLOOKUP(A50,MATERIALES!A6:D373,2,FALSE)</f>
        <v>lt</v>
      </c>
      <c r="K50" s="281">
        <v>3.24</v>
      </c>
      <c r="L50" s="266"/>
      <c r="M50" s="401">
        <f>VLOOKUP(A50,MATERIALES!A6:D398,4,FALSE)</f>
        <v>1297.359034008336</v>
      </c>
      <c r="N50" s="271">
        <f>K50*M50</f>
        <v>4203.4432701870091</v>
      </c>
    </row>
    <row r="51" spans="1:14">
      <c r="B51" s="43"/>
      <c r="C51" s="280"/>
      <c r="D51" s="280"/>
      <c r="E51" s="280"/>
      <c r="F51" s="280"/>
      <c r="G51" s="280"/>
      <c r="H51" s="280"/>
      <c r="I51" s="267"/>
      <c r="J51" s="223"/>
      <c r="K51" s="281"/>
      <c r="L51" s="266"/>
      <c r="M51" s="282"/>
      <c r="N51" s="283"/>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3">
        <f>SUM(N48:N52)</f>
        <v>6468.2221092615409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6"/>
      <c r="D58" s="316"/>
      <c r="E58" s="316"/>
      <c r="F58" s="316"/>
      <c r="G58" s="316"/>
      <c r="H58" s="310" t="s">
        <v>1468</v>
      </c>
      <c r="I58" s="278">
        <v>2.9000000000000001E-2</v>
      </c>
      <c r="J58" s="285">
        <v>1</v>
      </c>
      <c r="K58" s="278">
        <f>I58*J58</f>
        <v>2.9000000000000001E-2</v>
      </c>
      <c r="L58" s="831">
        <f>VLOOKUP(A58,TRANSPORTE!A5:D117,4,FALSE)</f>
        <v>812.88531247861022</v>
      </c>
      <c r="M58" s="832"/>
      <c r="N58" s="286">
        <f>K58*L58</f>
        <v>23.573674061879696</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23.573674061879696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2200</v>
      </c>
      <c r="N69" s="394">
        <f>K69/M69</f>
        <v>98.42</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05">
        <v>2200</v>
      </c>
      <c r="N70" s="394">
        <f>K70/M70</f>
        <v>48.493747097458176</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SUM(N69:N75)</f>
        <v>146.91374709745818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8535.7526369332572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1707.1505273866514</v>
      </c>
      <c r="M83" s="862"/>
      <c r="N83" s="51"/>
    </row>
    <row r="84" spans="1:14">
      <c r="B84" s="89" t="s">
        <v>973</v>
      </c>
      <c r="C84" s="90"/>
      <c r="D84" s="90"/>
      <c r="E84" s="90"/>
      <c r="F84" s="90"/>
      <c r="G84" s="90"/>
      <c r="H84" s="90"/>
      <c r="I84" s="87"/>
      <c r="J84" s="88"/>
      <c r="K84" s="303">
        <v>0.05</v>
      </c>
      <c r="L84" s="861">
        <f>N78*K84</f>
        <v>426.78763184666286</v>
      </c>
      <c r="M84" s="862"/>
      <c r="N84" s="51"/>
    </row>
    <row r="85" spans="1:14" ht="15.75" thickBot="1">
      <c r="B85" s="91" t="s">
        <v>974</v>
      </c>
      <c r="C85" s="92"/>
      <c r="D85" s="92"/>
      <c r="E85" s="92"/>
      <c r="F85" s="92"/>
      <c r="G85" s="92"/>
      <c r="H85" s="92"/>
      <c r="I85" s="93"/>
      <c r="J85" s="94"/>
      <c r="K85" s="304">
        <v>0.05</v>
      </c>
      <c r="L85" s="863">
        <f>N78*K85</f>
        <v>426.78763184666286</v>
      </c>
      <c r="M85" s="864"/>
      <c r="N85" s="51"/>
    </row>
    <row r="86" spans="1:14" ht="15.75" thickBot="1">
      <c r="B86" s="827" t="s">
        <v>953</v>
      </c>
      <c r="C86" s="828"/>
      <c r="D86" s="828"/>
      <c r="E86" s="828"/>
      <c r="F86" s="828"/>
      <c r="G86" s="828"/>
      <c r="H86" s="828"/>
      <c r="I86" s="828"/>
      <c r="J86" s="828"/>
      <c r="K86" s="828"/>
      <c r="L86" s="828"/>
      <c r="M86" s="829"/>
      <c r="N86" s="52">
        <f>L83+L84+L85</f>
        <v>2560.7257910799772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11096.478428013233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1568</v>
      </c>
      <c r="C31" s="81" t="s">
        <v>1567</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6"/>
      <c r="J36" s="267"/>
      <c r="K36" s="268">
        <f>VLOOKUP(A36,EQUIPOS!A6:D163,4,FALSE)</f>
        <v>101721.24993598952</v>
      </c>
      <c r="L36" s="269"/>
      <c r="M36" s="270">
        <v>275</v>
      </c>
      <c r="N36" s="271">
        <f>K36/M36</f>
        <v>369.89545431268914</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101721.24993598952</v>
      </c>
      <c r="L37" s="269"/>
      <c r="M37" s="270">
        <v>275</v>
      </c>
      <c r="N37" s="271">
        <f>K37/M37</f>
        <v>369.89545431268914</v>
      </c>
    </row>
    <row r="38" spans="1:14">
      <c r="A38" t="s">
        <v>176</v>
      </c>
      <c r="B38" s="840" t="str">
        <f>VLOOKUP(A38,EQUIPOS!A8:D154,3,FALSE)</f>
        <v xml:space="preserve">Compresor (barrido y soplado)
</v>
      </c>
      <c r="C38" s="841"/>
      <c r="D38" s="841"/>
      <c r="E38" s="841"/>
      <c r="F38" s="841"/>
      <c r="G38" s="841"/>
      <c r="H38" s="842"/>
      <c r="I38" s="266"/>
      <c r="J38" s="267"/>
      <c r="K38" s="268">
        <f>VLOOKUP(A38,EQUIPOS!A8:D165,4,FALSE)</f>
        <v>63537.216774433437</v>
      </c>
      <c r="L38" s="269"/>
      <c r="M38" s="270">
        <v>275</v>
      </c>
      <c r="N38" s="271">
        <f>K38/M38</f>
        <v>231.0444246343034</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8">
        <f>VLOOKUP(A39,EQUIPOS!A9:D166,4,FALSE)</f>
        <v>254303.12483997381</v>
      </c>
      <c r="L39" s="844">
        <v>275</v>
      </c>
      <c r="M39" s="845"/>
      <c r="N39" s="271">
        <f>K39/L39</f>
        <v>924.73863578172291</v>
      </c>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1.4691374709745819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1897.0431065123792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759</v>
      </c>
      <c r="B48" s="43" t="str">
        <f>VLOOKUP(A48,MATERIALES!A5:D373,3,FALSE)</f>
        <v>Agregado para tratamiento superficial doble (primer riego)</v>
      </c>
      <c r="C48" s="280"/>
      <c r="D48" s="280"/>
      <c r="E48" s="280"/>
      <c r="F48" s="280"/>
      <c r="G48" s="280"/>
      <c r="H48" s="280"/>
      <c r="I48" s="267"/>
      <c r="J48" s="223" t="str">
        <f>VLOOKUP(A48,MATERIALES!A4:D640,2,FALSE)</f>
        <v>m3</v>
      </c>
      <c r="K48" s="281">
        <v>2.5000000000000001E-2</v>
      </c>
      <c r="L48" s="266"/>
      <c r="M48" s="401">
        <f>VLOOKUP(A48,MATERIALES!A5:D396,4,FALSE)</f>
        <v>78095.822037052814</v>
      </c>
      <c r="N48" s="271">
        <f>K48*M48</f>
        <v>1952.3955509263205</v>
      </c>
    </row>
    <row r="49" spans="1:14">
      <c r="A49" s="108" t="s">
        <v>760</v>
      </c>
      <c r="B49" s="43" t="str">
        <f>VLOOKUP(A49,MATERIALES!A6:D373,3,FALSE)</f>
        <v>Agregado para tratamiento superficial doble (segundo riego)</v>
      </c>
      <c r="C49" s="280"/>
      <c r="D49" s="280"/>
      <c r="E49" s="280"/>
      <c r="F49" s="280"/>
      <c r="G49" s="280"/>
      <c r="H49" s="280"/>
      <c r="I49" s="267"/>
      <c r="J49" s="223" t="str">
        <f>VLOOKUP(A49,MATERIALES!A5:D641,2,FALSE)</f>
        <v>m3</v>
      </c>
      <c r="K49" s="281">
        <v>1.2999999999999999E-2</v>
      </c>
      <c r="L49" s="266"/>
      <c r="M49" s="401">
        <f>VLOOKUP(A49,MATERIALES!A6:D397,4,FALSE)</f>
        <v>78095.822037052814</v>
      </c>
      <c r="N49" s="271">
        <f>K49*M49</f>
        <v>1015.2456864816866</v>
      </c>
    </row>
    <row r="50" spans="1:14">
      <c r="A50" t="s">
        <v>862</v>
      </c>
      <c r="B50" s="43" t="str">
        <f>VLOOKUP(A50,MATERIALES!A6:D373,3,FALSE)</f>
        <v>Emulsión CRR-2m</v>
      </c>
      <c r="C50" s="280"/>
      <c r="D50" s="280"/>
      <c r="E50" s="280"/>
      <c r="F50" s="280"/>
      <c r="G50" s="280"/>
      <c r="H50" s="280"/>
      <c r="I50" s="267"/>
      <c r="J50" s="223" t="str">
        <f>VLOOKUP(A50,MATERIALES!A6:D642,2,FALSE)</f>
        <v>lt</v>
      </c>
      <c r="K50" s="281">
        <v>4.24</v>
      </c>
      <c r="L50" s="266"/>
      <c r="M50" s="401">
        <f>VLOOKUP(A50,MATERIALES!A6:D398,4,FALSE)</f>
        <v>1617.0520910992154</v>
      </c>
      <c r="N50" s="271">
        <f>K50*M50</f>
        <v>6856.3008662606735</v>
      </c>
    </row>
    <row r="51" spans="1:14">
      <c r="B51" s="43"/>
      <c r="C51" s="280"/>
      <c r="D51" s="280"/>
      <c r="E51" s="280"/>
      <c r="F51" s="280"/>
      <c r="G51" s="280"/>
      <c r="H51" s="280"/>
      <c r="I51" s="267"/>
      <c r="J51" s="223"/>
      <c r="K51" s="281"/>
      <c r="L51" s="266"/>
      <c r="M51" s="282"/>
      <c r="N51" s="283"/>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3">
        <f>SUM(N48:N52)</f>
        <v>9823.9421036686799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6"/>
      <c r="D58" s="316"/>
      <c r="E58" s="316"/>
      <c r="F58" s="316"/>
      <c r="G58" s="316"/>
      <c r="H58" s="310" t="s">
        <v>1468</v>
      </c>
      <c r="I58" s="278">
        <v>3.7999999999999999E-2</v>
      </c>
      <c r="J58" s="285">
        <v>1</v>
      </c>
      <c r="K58" s="278">
        <f>I58*J58</f>
        <v>3.7999999999999999E-2</v>
      </c>
      <c r="L58" s="831">
        <f>VLOOKUP(A58,TRANSPORTE!A5:D117,4,FALSE)</f>
        <v>812.88531247861022</v>
      </c>
      <c r="M58" s="832"/>
      <c r="N58" s="286">
        <f>K58*L58</f>
        <v>30.889641874187188</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30.889641874187188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2200</v>
      </c>
      <c r="N69" s="394">
        <f>K69/M69</f>
        <v>98.42</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2200</v>
      </c>
      <c r="N70" s="394">
        <f>K70/M70</f>
        <v>48.493747097458176</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SUM(N69:N75)</f>
        <v>146.91374709745818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11898.788599152706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2379.7577198305412</v>
      </c>
      <c r="M83" s="862"/>
      <c r="N83" s="51"/>
    </row>
    <row r="84" spans="1:14">
      <c r="B84" s="89" t="s">
        <v>973</v>
      </c>
      <c r="C84" s="90"/>
      <c r="D84" s="90"/>
      <c r="E84" s="90"/>
      <c r="F84" s="90"/>
      <c r="G84" s="90"/>
      <c r="H84" s="90"/>
      <c r="I84" s="87"/>
      <c r="J84" s="88"/>
      <c r="K84" s="303">
        <v>0.05</v>
      </c>
      <c r="L84" s="861">
        <f>N78*K84</f>
        <v>594.9394299576353</v>
      </c>
      <c r="M84" s="862"/>
      <c r="N84" s="51"/>
    </row>
    <row r="85" spans="1:14" ht="15.75" thickBot="1">
      <c r="B85" s="91" t="s">
        <v>974</v>
      </c>
      <c r="C85" s="92"/>
      <c r="D85" s="92"/>
      <c r="E85" s="92"/>
      <c r="F85" s="92"/>
      <c r="G85" s="92"/>
      <c r="H85" s="92"/>
      <c r="I85" s="93"/>
      <c r="J85" s="94"/>
      <c r="K85" s="304">
        <v>0.05</v>
      </c>
      <c r="L85" s="863">
        <f>N78*K85</f>
        <v>594.9394299576353</v>
      </c>
      <c r="M85" s="864"/>
      <c r="N85" s="51"/>
    </row>
    <row r="86" spans="1:14" ht="15.75" thickBot="1">
      <c r="B86" s="827" t="s">
        <v>953</v>
      </c>
      <c r="C86" s="828"/>
      <c r="D86" s="828"/>
      <c r="E86" s="828"/>
      <c r="F86" s="828"/>
      <c r="G86" s="828"/>
      <c r="H86" s="828"/>
      <c r="I86" s="828"/>
      <c r="J86" s="828"/>
      <c r="K86" s="828"/>
      <c r="L86" s="828"/>
      <c r="M86" s="829"/>
      <c r="N86" s="52">
        <f>L83+L84+L85</f>
        <v>3569.6365797458116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15468.425178898517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1569</v>
      </c>
      <c r="C31" s="81" t="s">
        <v>1570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6"/>
      <c r="J36" s="267"/>
      <c r="K36" s="268">
        <f>VLOOKUP(A36,EQUIPOS!A6:D163,4,FALSE)</f>
        <v>101721.24993598952</v>
      </c>
      <c r="L36" s="269"/>
      <c r="M36" s="270">
        <v>275</v>
      </c>
      <c r="N36" s="271">
        <f>K36/M36</f>
        <v>369.89545431268914</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101721.24993598952</v>
      </c>
      <c r="L37" s="269"/>
      <c r="M37" s="270">
        <v>275</v>
      </c>
      <c r="N37" s="271">
        <f>K37/M37</f>
        <v>369.89545431268914</v>
      </c>
    </row>
    <row r="38" spans="1:14">
      <c r="A38" t="s">
        <v>176</v>
      </c>
      <c r="B38" s="840" t="str">
        <f>VLOOKUP(A38,EQUIPOS!A8:D154,3,FALSE)</f>
        <v xml:space="preserve">Compresor (barrido y soplado)
</v>
      </c>
      <c r="C38" s="841"/>
      <c r="D38" s="841"/>
      <c r="E38" s="841"/>
      <c r="F38" s="841"/>
      <c r="G38" s="841"/>
      <c r="H38" s="842"/>
      <c r="I38" s="266"/>
      <c r="J38" s="267"/>
      <c r="K38" s="268">
        <f>VLOOKUP(A38,EQUIPOS!A8:D165,4,FALSE)</f>
        <v>63537.216774433437</v>
      </c>
      <c r="L38" s="269"/>
      <c r="M38" s="270">
        <v>275</v>
      </c>
      <c r="N38" s="271">
        <f>K38/M38</f>
        <v>231.0444246343034</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8">
        <f>VLOOKUP(A39,EQUIPOS!A9:D166,4,FALSE)</f>
        <v>254303.12483997381</v>
      </c>
      <c r="L39" s="844">
        <v>275</v>
      </c>
      <c r="M39" s="845"/>
      <c r="N39" s="271">
        <f>K39/L39</f>
        <v>924.73863578172291</v>
      </c>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1.4691374709745819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1897.0431065123792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759</v>
      </c>
      <c r="B48" s="43" t="str">
        <f>VLOOKUP(A48,MATERIALES!A5:D373,3,FALSE)</f>
        <v>Agregado para tratamiento superficial doble (primer riego)</v>
      </c>
      <c r="C48" s="280"/>
      <c r="D48" s="280"/>
      <c r="E48" s="280"/>
      <c r="F48" s="280"/>
      <c r="G48" s="280"/>
      <c r="H48" s="280"/>
      <c r="I48" s="267"/>
      <c r="J48" s="223" t="str">
        <f>VLOOKUP(A48,MATERIALES!A4:D640,2,FALSE)</f>
        <v>m3</v>
      </c>
      <c r="K48" s="281">
        <v>1.9E-2</v>
      </c>
      <c r="L48" s="266"/>
      <c r="M48" s="401">
        <f>VLOOKUP(A48,MATERIALES!A5:D396,4,FALSE)</f>
        <v>78095.822037052814</v>
      </c>
      <c r="N48" s="271">
        <f>K48*M48</f>
        <v>1483.8206187040034</v>
      </c>
    </row>
    <row r="49" spans="1:14">
      <c r="A49" s="108" t="s">
        <v>760</v>
      </c>
      <c r="B49" s="43" t="str">
        <f>VLOOKUP(A49,MATERIALES!A6:D373,3,FALSE)</f>
        <v>Agregado para tratamiento superficial doble (segundo riego)</v>
      </c>
      <c r="C49" s="280"/>
      <c r="D49" s="280"/>
      <c r="E49" s="280"/>
      <c r="F49" s="280"/>
      <c r="G49" s="280"/>
      <c r="H49" s="280"/>
      <c r="I49" s="267"/>
      <c r="J49" s="223" t="str">
        <f>VLOOKUP(A49,MATERIALES!A5:D641,2,FALSE)</f>
        <v>m3</v>
      </c>
      <c r="K49" s="281">
        <v>0.01</v>
      </c>
      <c r="L49" s="266"/>
      <c r="M49" s="401">
        <f>VLOOKUP(A49,MATERIALES!A6:D397,4,FALSE)</f>
        <v>78095.822037052814</v>
      </c>
      <c r="N49" s="271">
        <f>K49*M49</f>
        <v>780.95822037052812</v>
      </c>
    </row>
    <row r="50" spans="1:14">
      <c r="A50" t="s">
        <v>862</v>
      </c>
      <c r="B50" s="43" t="str">
        <f>VLOOKUP(A50,MATERIALES!A6:D373,3,FALSE)</f>
        <v>Emulsión CRR-2m</v>
      </c>
      <c r="C50" s="280"/>
      <c r="D50" s="280"/>
      <c r="E50" s="280"/>
      <c r="F50" s="280"/>
      <c r="G50" s="280"/>
      <c r="H50" s="280"/>
      <c r="I50" s="267"/>
      <c r="J50" s="223" t="str">
        <f>VLOOKUP(A50,MATERIALES!A6:D642,2,FALSE)</f>
        <v>lt</v>
      </c>
      <c r="K50" s="281">
        <v>3.24</v>
      </c>
      <c r="L50" s="266"/>
      <c r="M50" s="401">
        <f>VLOOKUP(A50,MATERIALES!A6:D398,4,FALSE)</f>
        <v>1617.0520910992154</v>
      </c>
      <c r="N50" s="271">
        <f>K50*M50</f>
        <v>5239.2487751614581</v>
      </c>
    </row>
    <row r="51" spans="1:14">
      <c r="B51" s="43"/>
      <c r="C51" s="280"/>
      <c r="D51" s="280"/>
      <c r="E51" s="280"/>
      <c r="F51" s="280"/>
      <c r="G51" s="280"/>
      <c r="H51" s="280"/>
      <c r="I51" s="267"/>
      <c r="J51" s="223"/>
      <c r="K51" s="281"/>
      <c r="L51" s="266"/>
      <c r="M51" s="282"/>
      <c r="N51" s="283"/>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3">
        <f>SUM(N48:N52)</f>
        <v>7504.0276142359899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6"/>
      <c r="D58" s="316"/>
      <c r="E58" s="316"/>
      <c r="F58" s="316"/>
      <c r="G58" s="316"/>
      <c r="H58" s="310" t="s">
        <v>1468</v>
      </c>
      <c r="I58" s="278">
        <v>2.9000000000000001E-2</v>
      </c>
      <c r="J58" s="285">
        <v>1</v>
      </c>
      <c r="K58" s="278">
        <f>I58*J58</f>
        <v>2.9000000000000001E-2</v>
      </c>
      <c r="L58" s="831">
        <f>VLOOKUP(A58,TRANSPORTE!A5:D117,4,FALSE)</f>
        <v>812.88531247861022</v>
      </c>
      <c r="M58" s="832"/>
      <c r="N58" s="286">
        <f>K58*L58</f>
        <v>23.573674061879696</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23.573674061879696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2200</v>
      </c>
      <c r="N69" s="394">
        <f>K69/M69</f>
        <v>98.42</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2200</v>
      </c>
      <c r="N70" s="394">
        <f>K70/M70</f>
        <v>48.493747097458176</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SUM(N69:N75)</f>
        <v>146.91374709745818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9571.5581419077062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1914.3116283815414</v>
      </c>
      <c r="M83" s="862"/>
      <c r="N83" s="51"/>
    </row>
    <row r="84" spans="1:14">
      <c r="B84" s="89" t="s">
        <v>973</v>
      </c>
      <c r="C84" s="90"/>
      <c r="D84" s="90"/>
      <c r="E84" s="90"/>
      <c r="F84" s="90"/>
      <c r="G84" s="90"/>
      <c r="H84" s="90"/>
      <c r="I84" s="87"/>
      <c r="J84" s="88"/>
      <c r="K84" s="303">
        <v>0.05</v>
      </c>
      <c r="L84" s="861">
        <f>N78*K84</f>
        <v>478.57790709538534</v>
      </c>
      <c r="M84" s="862"/>
      <c r="N84" s="51"/>
    </row>
    <row r="85" spans="1:14" ht="15.75" thickBot="1">
      <c r="B85" s="91" t="s">
        <v>974</v>
      </c>
      <c r="C85" s="92"/>
      <c r="D85" s="92"/>
      <c r="E85" s="92"/>
      <c r="F85" s="92"/>
      <c r="G85" s="92"/>
      <c r="H85" s="92"/>
      <c r="I85" s="93"/>
      <c r="J85" s="94"/>
      <c r="K85" s="304">
        <v>0.05</v>
      </c>
      <c r="L85" s="863">
        <f>N78*K85</f>
        <v>478.57790709538534</v>
      </c>
      <c r="M85" s="864"/>
      <c r="N85" s="51"/>
    </row>
    <row r="86" spans="1:14" ht="15.75" thickBot="1">
      <c r="B86" s="827" t="s">
        <v>953</v>
      </c>
      <c r="C86" s="828"/>
      <c r="D86" s="828"/>
      <c r="E86" s="828"/>
      <c r="F86" s="828"/>
      <c r="G86" s="828"/>
      <c r="H86" s="828"/>
      <c r="I86" s="828"/>
      <c r="J86" s="828"/>
      <c r="K86" s="828"/>
      <c r="L86" s="828"/>
      <c r="M86" s="829"/>
      <c r="N86" s="52">
        <f>L83+L84+L85</f>
        <v>2871.4674425723119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12443.025584480018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1050</v>
      </c>
      <c r="C31" s="81" t="s">
        <v>1571</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6"/>
      <c r="J36" s="267"/>
      <c r="K36" s="268">
        <f>VLOOKUP(A36,EQUIPOS!A6:D163,4,FALSE)</f>
        <v>101721.24993598952</v>
      </c>
      <c r="L36" s="269"/>
      <c r="M36" s="270">
        <v>418</v>
      </c>
      <c r="N36" s="271">
        <f>K36/M36</f>
        <v>243.3522725741376</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101721.24993598952</v>
      </c>
      <c r="L37" s="269"/>
      <c r="M37" s="270">
        <v>418</v>
      </c>
      <c r="N37" s="271">
        <f>K37/M37</f>
        <v>243.3522725741376</v>
      </c>
    </row>
    <row r="38" spans="1:14">
      <c r="A38" t="s">
        <v>225</v>
      </c>
      <c r="B38" s="840" t="str">
        <f>VLOOKUP(A38,EQUIPOS!A8:D154,3,FALSE)</f>
        <v>Esparcidor de gravilla, Ancho de esparcimiento 3100mm, Velocidad de trabajo 10—20km2/h</v>
      </c>
      <c r="C38" s="841"/>
      <c r="D38" s="841"/>
      <c r="E38" s="841"/>
      <c r="F38" s="841"/>
      <c r="G38" s="841"/>
      <c r="H38" s="842"/>
      <c r="I38" s="266"/>
      <c r="J38" s="267"/>
      <c r="K38" s="268">
        <f>VLOOKUP(A38,EQUIPOS!A8:D165,4,FALSE)</f>
        <v>254303.12483997381</v>
      </c>
      <c r="L38" s="269"/>
      <c r="M38" s="270">
        <v>418</v>
      </c>
      <c r="N38" s="271">
        <f>K38/M38</f>
        <v>608.38068143534406</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0.96653780985169846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1096.0517643934709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796</v>
      </c>
      <c r="B48" s="43" t="str">
        <f>VLOOKUP(A48,MATERIALES!A5:D373,3,FALSE)</f>
        <v>Arena de trituración (sellos de arena-afalto)</v>
      </c>
      <c r="C48" s="280"/>
      <c r="D48" s="280"/>
      <c r="E48" s="280"/>
      <c r="F48" s="280"/>
      <c r="G48" s="280"/>
      <c r="H48" s="280"/>
      <c r="I48" s="267"/>
      <c r="J48" s="223" t="str">
        <f>VLOOKUP(A48,MATERIALES!A4:D640,2,FALSE)</f>
        <v>m3</v>
      </c>
      <c r="K48" s="281">
        <v>0.01</v>
      </c>
      <c r="L48" s="266"/>
      <c r="M48" s="401">
        <f>VLOOKUP(A48,MATERIALES!A5:D396,4,FALSE)</f>
        <v>41651.105086428171</v>
      </c>
      <c r="N48" s="271">
        <f>K48*M48</f>
        <v>416.51105086428174</v>
      </c>
    </row>
    <row r="49" spans="1:14">
      <c r="A49" s="108" t="s">
        <v>860</v>
      </c>
      <c r="B49" s="43" t="str">
        <f>VLOOKUP(A49,MATERIALES!A6:D373,3,FALSE)</f>
        <v>Emulsión CRR-2</v>
      </c>
      <c r="C49" s="280"/>
      <c r="D49" s="280"/>
      <c r="E49" s="280"/>
      <c r="F49" s="280"/>
      <c r="G49" s="280"/>
      <c r="H49" s="280"/>
      <c r="I49" s="267"/>
      <c r="J49" s="223" t="str">
        <f>VLOOKUP(A49,MATERIALES!A5:D641,2,FALSE)</f>
        <v>lt</v>
      </c>
      <c r="K49" s="281">
        <v>1.25</v>
      </c>
      <c r="L49" s="266"/>
      <c r="M49" s="401">
        <f>VLOOKUP(A49,MATERIALES!A6:D397,4,FALSE)</f>
        <v>1297.359034008336</v>
      </c>
      <c r="N49" s="271">
        <f>K49*M49</f>
        <v>1621.6987925104199</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3">
        <f>SUM(N48:N52)</f>
        <v>2038.2098433747017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1227</v>
      </c>
      <c r="B58" s="46" t="str">
        <f>VLOOKUP(A58,TRANSPORTE!A5:D117,3,FALSE)</f>
        <v>Transporte de Arena</v>
      </c>
      <c r="C58" s="316"/>
      <c r="D58" s="316"/>
      <c r="E58" s="316"/>
      <c r="F58" s="316"/>
      <c r="G58" s="316"/>
      <c r="H58" s="310" t="s">
        <v>1468</v>
      </c>
      <c r="I58" s="278">
        <v>0.01</v>
      </c>
      <c r="J58" s="285">
        <v>1</v>
      </c>
      <c r="K58" s="278">
        <f>I58*J58</f>
        <v>0.01</v>
      </c>
      <c r="L58" s="831">
        <f>VLOOKUP(A58,TRANSPORTE!A5:D117,4,FALSE)</f>
        <v>812.88531247861022</v>
      </c>
      <c r="M58" s="832"/>
      <c r="N58" s="286">
        <f>K58*L58</f>
        <v>8.1288531247861027</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8.1288531247861027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3344</v>
      </c>
      <c r="N69" s="394">
        <f>K69/M69</f>
        <v>64.75</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3344</v>
      </c>
      <c r="N70" s="394">
        <f>K70/M70</f>
        <v>31.903780985169853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SUM(N69:N75)</f>
        <v>96.653780985169846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3239.0442418781281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647.80884837562564</v>
      </c>
      <c r="M83" s="862"/>
      <c r="N83" s="51"/>
    </row>
    <row r="84" spans="1:14">
      <c r="B84" s="89" t="s">
        <v>973</v>
      </c>
      <c r="C84" s="90"/>
      <c r="D84" s="90"/>
      <c r="E84" s="90"/>
      <c r="F84" s="90"/>
      <c r="G84" s="90"/>
      <c r="H84" s="90"/>
      <c r="I84" s="87"/>
      <c r="J84" s="88"/>
      <c r="K84" s="303">
        <v>0.05</v>
      </c>
      <c r="L84" s="861">
        <f>N78*K84</f>
        <v>161.95221209390641</v>
      </c>
      <c r="M84" s="862"/>
      <c r="N84" s="51"/>
    </row>
    <row r="85" spans="1:14" ht="15.75" thickBot="1">
      <c r="B85" s="91" t="s">
        <v>974</v>
      </c>
      <c r="C85" s="92"/>
      <c r="D85" s="92"/>
      <c r="E85" s="92"/>
      <c r="F85" s="92"/>
      <c r="G85" s="92"/>
      <c r="H85" s="92"/>
      <c r="I85" s="93"/>
      <c r="J85" s="94"/>
      <c r="K85" s="304">
        <v>0.05</v>
      </c>
      <c r="L85" s="863">
        <f>N78*K85</f>
        <v>161.95221209390641</v>
      </c>
      <c r="M85" s="864"/>
      <c r="N85" s="51"/>
    </row>
    <row r="86" spans="1:14" ht="15.75" thickBot="1">
      <c r="B86" s="827" t="s">
        <v>953</v>
      </c>
      <c r="C86" s="828"/>
      <c r="D86" s="828"/>
      <c r="E86" s="828"/>
      <c r="F86" s="828"/>
      <c r="G86" s="828"/>
      <c r="H86" s="828"/>
      <c r="I86" s="828"/>
      <c r="J86" s="828"/>
      <c r="K86" s="828"/>
      <c r="L86" s="828"/>
      <c r="M86" s="829"/>
      <c r="N86" s="52">
        <f>L83+L84+L85</f>
        <v>971.71327256343841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4210.7575144415669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1051</v>
      </c>
      <c r="C31" s="81" t="s">
        <v>1572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6"/>
      <c r="J36" s="267"/>
      <c r="K36" s="268">
        <f>VLOOKUP(A36,EQUIPOS!A6:D163,4,FALSE)</f>
        <v>101721.24993598952</v>
      </c>
      <c r="L36" s="269"/>
      <c r="M36" s="270">
        <v>418</v>
      </c>
      <c r="N36" s="271">
        <f>K36/M36</f>
        <v>243.3522725741376</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101721.24993598952</v>
      </c>
      <c r="L37" s="269"/>
      <c r="M37" s="270">
        <v>418</v>
      </c>
      <c r="N37" s="271">
        <f>K37/M37</f>
        <v>243.3522725741376</v>
      </c>
    </row>
    <row r="38" spans="1:14">
      <c r="A38" t="s">
        <v>225</v>
      </c>
      <c r="B38" s="840" t="str">
        <f>VLOOKUP(A38,EQUIPOS!A8:D154,3,FALSE)</f>
        <v>Esparcidor de gravilla, Ancho de esparcimiento 3100mm, Velocidad de trabajo 10—20km2/h</v>
      </c>
      <c r="C38" s="841"/>
      <c r="D38" s="841"/>
      <c r="E38" s="841"/>
      <c r="F38" s="841"/>
      <c r="G38" s="841"/>
      <c r="H38" s="842"/>
      <c r="I38" s="266"/>
      <c r="J38" s="267"/>
      <c r="K38" s="268">
        <f>VLOOKUP(A38,EQUIPOS!A8:D165,4,FALSE)</f>
        <v>254303.12483997381</v>
      </c>
      <c r="L38" s="269"/>
      <c r="M38" s="270">
        <v>418</v>
      </c>
      <c r="N38" s="271">
        <f>K38/M38</f>
        <v>608.38068143534406</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0.96653780985169846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1096.0517643934709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796</v>
      </c>
      <c r="B48" s="43" t="str">
        <f>VLOOKUP(A48,MATERIALES!A5:D373,3,FALSE)</f>
        <v>Arena de trituración (sellos de arena-afalto)</v>
      </c>
      <c r="C48" s="280"/>
      <c r="D48" s="280"/>
      <c r="E48" s="280"/>
      <c r="F48" s="280"/>
      <c r="G48" s="280"/>
      <c r="H48" s="280"/>
      <c r="I48" s="267"/>
      <c r="J48" s="223" t="str">
        <f>VLOOKUP(A48,MATERIALES!A4:D640,2,FALSE)</f>
        <v>m3</v>
      </c>
      <c r="K48" s="281">
        <v>0.01</v>
      </c>
      <c r="L48" s="266"/>
      <c r="M48" s="401">
        <f>VLOOKUP(A48,MATERIALES!A5:D396,4,FALSE)</f>
        <v>41651.105086428171</v>
      </c>
      <c r="N48" s="271">
        <f>K48*M48</f>
        <v>416.51105086428174</v>
      </c>
    </row>
    <row r="49" spans="1:72">
      <c r="A49" s="108" t="s">
        <v>858</v>
      </c>
      <c r="B49" s="43" t="str">
        <f>VLOOKUP(A49,MATERIALES!A6:D373,3,FALSE)</f>
        <v>Emulsión CRR-1</v>
      </c>
      <c r="C49" s="280"/>
      <c r="D49" s="280"/>
      <c r="E49" s="280"/>
      <c r="F49" s="280"/>
      <c r="G49" s="280"/>
      <c r="H49" s="280"/>
      <c r="I49" s="267"/>
      <c r="J49" s="267" t="s">
        <v>980</v>
      </c>
      <c r="K49" s="281">
        <v>1.25</v>
      </c>
      <c r="L49" s="266"/>
      <c r="M49" s="401">
        <f>VLOOKUP(A49,MATERIALES!A6:D397,4,FALSE)</f>
        <v>1206.9032465368857</v>
      </c>
      <c r="N49" s="271">
        <f>K49*M49</f>
        <v>1508.6290581711071</v>
      </c>
      <c r="BT49">
        <v>1111</v>
      </c>
    </row>
    <row r="50" spans="1:72">
      <c r="B50" s="43"/>
      <c r="C50" s="280"/>
      <c r="D50" s="280"/>
      <c r="E50" s="280"/>
      <c r="F50" s="280"/>
      <c r="G50" s="280"/>
      <c r="H50" s="280"/>
      <c r="I50" s="267"/>
      <c r="J50" s="223"/>
      <c r="K50" s="281"/>
      <c r="L50" s="266"/>
      <c r="M50" s="282"/>
      <c r="N50" s="283"/>
    </row>
    <row r="51" spans="1:72">
      <c r="B51" s="43"/>
      <c r="C51" s="280"/>
      <c r="D51" s="280"/>
      <c r="E51" s="280"/>
      <c r="F51" s="280"/>
      <c r="G51" s="280"/>
      <c r="H51" s="280"/>
      <c r="I51" s="267"/>
      <c r="J51" s="223"/>
      <c r="K51" s="281"/>
      <c r="L51" s="266"/>
      <c r="M51" s="282"/>
      <c r="N51" s="283"/>
    </row>
    <row r="52" spans="1:72" ht="15.75" thickBot="1">
      <c r="B52" s="822"/>
      <c r="C52" s="823"/>
      <c r="D52" s="823"/>
      <c r="E52" s="823"/>
      <c r="F52" s="823"/>
      <c r="G52" s="823"/>
      <c r="H52" s="823"/>
      <c r="I52" s="824"/>
      <c r="J52" s="42"/>
      <c r="K52" s="44"/>
      <c r="L52" s="825"/>
      <c r="M52" s="826"/>
      <c r="N52" s="45"/>
    </row>
    <row r="53" spans="1:72" ht="15.75" thickBot="1">
      <c r="B53" s="827" t="s">
        <v>953</v>
      </c>
      <c r="C53" s="828"/>
      <c r="D53" s="828"/>
      <c r="E53" s="828"/>
      <c r="F53" s="828"/>
      <c r="G53" s="828"/>
      <c r="H53" s="828"/>
      <c r="I53" s="828"/>
      <c r="J53" s="828"/>
      <c r="K53" s="828"/>
      <c r="L53" s="828"/>
      <c r="M53" s="829"/>
      <c r="N53" s="393">
        <f>SUM(N48:N52)</f>
        <v>1925.1401090353888</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2" t="s">
        <v>957</v>
      </c>
      <c r="C57" s="313"/>
      <c r="D57" s="313"/>
      <c r="E57" s="313"/>
      <c r="F57" s="313"/>
      <c r="G57" s="313"/>
      <c r="H57" s="73" t="s">
        <v>945</v>
      </c>
      <c r="I57" s="74" t="s">
        <v>958</v>
      </c>
      <c r="J57" s="75" t="s">
        <v>959</v>
      </c>
      <c r="K57" s="73" t="s">
        <v>960</v>
      </c>
      <c r="L57" s="830" t="s">
        <v>961</v>
      </c>
      <c r="M57" s="803"/>
      <c r="N57" s="76" t="s">
        <v>951</v>
      </c>
    </row>
    <row r="58" spans="1:72">
      <c r="A58" t="s">
        <v>1227</v>
      </c>
      <c r="B58" s="46" t="str">
        <f>VLOOKUP(A58,TRANSPORTE!A5:D117,3,FALSE)</f>
        <v>Transporte de Arena</v>
      </c>
      <c r="C58" s="316"/>
      <c r="D58" s="316"/>
      <c r="E58" s="316"/>
      <c r="F58" s="316"/>
      <c r="G58" s="316"/>
      <c r="H58" s="310" t="s">
        <v>1468</v>
      </c>
      <c r="I58" s="278">
        <v>0.01</v>
      </c>
      <c r="J58" s="285">
        <v>1</v>
      </c>
      <c r="K58" s="278">
        <f>I58*J58</f>
        <v>0.01</v>
      </c>
      <c r="L58" s="831">
        <f>VLOOKUP(A58,TRANSPORTE!A5:D117,4,FALSE)</f>
        <v>812.88531247861022</v>
      </c>
      <c r="M58" s="832"/>
      <c r="N58" s="286">
        <f>K58*L58</f>
        <v>8.1288531247861027</v>
      </c>
    </row>
    <row r="59" spans="1:72">
      <c r="B59" s="46"/>
      <c r="C59" s="47"/>
      <c r="D59" s="47"/>
      <c r="E59" s="47"/>
      <c r="F59" s="47"/>
      <c r="G59" s="47"/>
      <c r="H59" s="287"/>
      <c r="I59" s="278"/>
      <c r="J59" s="278"/>
      <c r="K59" s="278"/>
      <c r="L59" s="288"/>
      <c r="M59" s="289"/>
      <c r="N59" s="290"/>
    </row>
    <row r="60" spans="1:72">
      <c r="B60" s="46"/>
      <c r="C60" s="47"/>
      <c r="D60" s="47"/>
      <c r="E60" s="47"/>
      <c r="F60" s="47"/>
      <c r="G60" s="47"/>
      <c r="H60" s="287"/>
      <c r="I60" s="278"/>
      <c r="J60" s="278"/>
      <c r="K60" s="278"/>
      <c r="L60" s="288"/>
      <c r="M60" s="289"/>
      <c r="N60" s="290"/>
    </row>
    <row r="61" spans="1:72">
      <c r="B61" s="46"/>
      <c r="C61" s="47"/>
      <c r="D61" s="47"/>
      <c r="E61" s="47"/>
      <c r="F61" s="47"/>
      <c r="G61" s="47"/>
      <c r="H61" s="287"/>
      <c r="I61" s="278"/>
      <c r="J61" s="278"/>
      <c r="K61" s="278"/>
      <c r="L61" s="288"/>
      <c r="M61" s="289"/>
      <c r="N61" s="290"/>
    </row>
    <row r="62" spans="1:72">
      <c r="B62" s="46"/>
      <c r="C62" s="47"/>
      <c r="D62" s="47"/>
      <c r="E62" s="47"/>
      <c r="F62" s="47"/>
      <c r="G62" s="47"/>
      <c r="H62" s="287"/>
      <c r="I62" s="278"/>
      <c r="J62" s="278"/>
      <c r="K62" s="278"/>
      <c r="L62" s="288"/>
      <c r="M62" s="289"/>
      <c r="N62" s="290"/>
    </row>
    <row r="63" spans="1:72" ht="15.75" thickBot="1">
      <c r="B63" s="446"/>
      <c r="C63" s="447"/>
      <c r="D63" s="447"/>
      <c r="E63" s="447"/>
      <c r="F63" s="447"/>
      <c r="G63" s="447"/>
      <c r="H63" s="48"/>
      <c r="I63" s="126"/>
      <c r="J63" s="126"/>
      <c r="K63" s="126"/>
      <c r="L63" s="816"/>
      <c r="M63" s="817"/>
      <c r="N63" s="127"/>
    </row>
    <row r="64" spans="1:72" ht="15.75" thickBot="1">
      <c r="B64" s="833" t="s">
        <v>953</v>
      </c>
      <c r="C64" s="834"/>
      <c r="D64" s="834"/>
      <c r="E64" s="834"/>
      <c r="F64" s="834"/>
      <c r="G64" s="834"/>
      <c r="H64" s="834"/>
      <c r="I64" s="834"/>
      <c r="J64" s="834"/>
      <c r="K64" s="834"/>
      <c r="L64" s="834"/>
      <c r="M64" s="835"/>
      <c r="N64" s="104">
        <f>N58+N59+N60+N61+N62</f>
        <v>8.1288531247861027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3344</v>
      </c>
      <c r="N69" s="394">
        <f>K69/M69</f>
        <v>64.75</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3344</v>
      </c>
      <c r="N70" s="394">
        <f>K70/M70</f>
        <v>31.903780985169853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SUM(N69:N75)</f>
        <v>96.653780985169846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3125.9745075388155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625.19490150776312</v>
      </c>
      <c r="M83" s="862"/>
      <c r="N83" s="51"/>
    </row>
    <row r="84" spans="1:14">
      <c r="B84" s="89" t="s">
        <v>973</v>
      </c>
      <c r="C84" s="90"/>
      <c r="D84" s="90"/>
      <c r="E84" s="90"/>
      <c r="F84" s="90"/>
      <c r="G84" s="90"/>
      <c r="H84" s="90"/>
      <c r="I84" s="87"/>
      <c r="J84" s="88"/>
      <c r="K84" s="303">
        <v>0.05</v>
      </c>
      <c r="L84" s="861">
        <f>N78*K84</f>
        <v>156.29872537694078</v>
      </c>
      <c r="M84" s="862"/>
      <c r="N84" s="51"/>
    </row>
    <row r="85" spans="1:14" ht="15.75" thickBot="1">
      <c r="B85" s="91" t="s">
        <v>974</v>
      </c>
      <c r="C85" s="92"/>
      <c r="D85" s="92"/>
      <c r="E85" s="92"/>
      <c r="F85" s="92"/>
      <c r="G85" s="92"/>
      <c r="H85" s="92"/>
      <c r="I85" s="93"/>
      <c r="J85" s="94"/>
      <c r="K85" s="304">
        <v>0.05</v>
      </c>
      <c r="L85" s="863">
        <f>N78*K85</f>
        <v>156.29872537694078</v>
      </c>
      <c r="M85" s="864"/>
      <c r="N85" s="51"/>
    </row>
    <row r="86" spans="1:14" ht="15.75" thickBot="1">
      <c r="B86" s="827" t="s">
        <v>953</v>
      </c>
      <c r="C86" s="828"/>
      <c r="D86" s="828"/>
      <c r="E86" s="828"/>
      <c r="F86" s="828"/>
      <c r="G86" s="828"/>
      <c r="H86" s="828"/>
      <c r="I86" s="828"/>
      <c r="J86" s="828"/>
      <c r="K86" s="828"/>
      <c r="L86" s="828"/>
      <c r="M86" s="829"/>
      <c r="N86" s="52">
        <f>L83+L84+L85</f>
        <v>937.79235226164462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4063.7668598004602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1052</v>
      </c>
      <c r="C31" s="81" t="s">
        <v>1529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6"/>
      <c r="J36" s="267"/>
      <c r="K36" s="268">
        <f>VLOOKUP(A36,EQUIPOS!A6:D163,4,FALSE)</f>
        <v>1220654.9992318742</v>
      </c>
      <c r="L36" s="269"/>
      <c r="M36" s="270">
        <v>600</v>
      </c>
      <c r="N36" s="271">
        <f>K36/M36</f>
        <v>2034.4249987197904</v>
      </c>
    </row>
    <row r="37" spans="1:14">
      <c r="A37" s="113" t="s">
        <v>176</v>
      </c>
      <c r="B37" s="840" t="str">
        <f>VLOOKUP(A37,EQUIPOS!A7:D154,3,FALSE)</f>
        <v xml:space="preserve">Compresor (barrido y soplado)
</v>
      </c>
      <c r="C37" s="841"/>
      <c r="D37" s="841"/>
      <c r="E37" s="841"/>
      <c r="F37" s="841"/>
      <c r="G37" s="841"/>
      <c r="H37" s="842"/>
      <c r="I37" s="266"/>
      <c r="J37" s="267"/>
      <c r="K37" s="268">
        <f>VLOOKUP(A37,EQUIPOS!A7:D164,4,FALSE)</f>
        <v>63537.216774433437</v>
      </c>
      <c r="L37" s="269"/>
      <c r="M37" s="270">
        <v>600</v>
      </c>
      <c r="N37" s="271">
        <f>K37/M37</f>
        <v>105.89536129072239</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0.67335467419668338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2140.9937146847096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767</v>
      </c>
      <c r="B48" s="43" t="str">
        <f>VLOOKUP(A48,MATERIALES!A5:D373,3,FALSE)</f>
        <v>Agregado tipo LA 13 (lechadas)</v>
      </c>
      <c r="C48" s="280"/>
      <c r="D48" s="280"/>
      <c r="E48" s="280"/>
      <c r="F48" s="280"/>
      <c r="G48" s="280"/>
      <c r="H48" s="280"/>
      <c r="I48" s="267"/>
      <c r="J48" s="223" t="str">
        <f>VLOOKUP(A48,MATERIALES!A4:D640,2,FALSE)</f>
        <v>m3</v>
      </c>
      <c r="K48" s="406">
        <v>1.2500000000000001E-2</v>
      </c>
      <c r="L48" s="266"/>
      <c r="M48" s="401">
        <f>VLOOKUP(A48,MATERIALES!A5:D396,4,FALSE)</f>
        <v>41116.415892687626</v>
      </c>
      <c r="N48" s="271">
        <f>K48*M48</f>
        <v>513.95519865859535</v>
      </c>
    </row>
    <row r="49" spans="1:14">
      <c r="A49" s="108" t="s">
        <v>850</v>
      </c>
      <c r="B49" s="43" t="str">
        <f>VLOOKUP(A49,MATERIALES!A6:D373,3,FALSE)</f>
        <v>Emulsión CRL-1h</v>
      </c>
      <c r="C49" s="280"/>
      <c r="D49" s="280"/>
      <c r="E49" s="280"/>
      <c r="F49" s="280"/>
      <c r="G49" s="280"/>
      <c r="H49" s="280"/>
      <c r="I49" s="267"/>
      <c r="J49" s="223" t="str">
        <f>VLOOKUP(A49,MATERIALES!A5:D641,2,FALSE)</f>
        <v>lt</v>
      </c>
      <c r="K49" s="406">
        <v>1.4625000000000001</v>
      </c>
      <c r="L49" s="266"/>
      <c r="M49" s="401">
        <f>VLOOKUP(A49,MATERIALES!A6:D397,4,FALSE)</f>
        <v>1400.206025242999</v>
      </c>
      <c r="N49" s="271">
        <f>K49*M49</f>
        <v>2047.8013119178861</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3">
        <f>SUM(N48:N52)</f>
        <v>2561.7565105764816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1329</v>
      </c>
      <c r="B58" s="46" t="str">
        <f>VLOOKUP(A58,TRANSPORTE!A5:D117,3,FALSE)</f>
        <v>Transporte de agregado tipo LA-1</v>
      </c>
      <c r="C58" s="316"/>
      <c r="D58" s="316"/>
      <c r="E58" s="316"/>
      <c r="F58" s="316"/>
      <c r="G58" s="316"/>
      <c r="H58" s="310" t="s">
        <v>1468</v>
      </c>
      <c r="I58" s="407">
        <v>1.2500000000000001E-2</v>
      </c>
      <c r="J58" s="285">
        <v>1</v>
      </c>
      <c r="K58" s="407">
        <f>I58*J58</f>
        <v>1.2500000000000001E-2</v>
      </c>
      <c r="L58" s="831">
        <f>VLOOKUP(A58,TRANSPORTE!A5:D117,4,FALSE)</f>
        <v>759.78838183221592</v>
      </c>
      <c r="M58" s="832"/>
      <c r="N58" s="286">
        <f>K58*L58</f>
        <v>9.4973547729026997</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9.4973547729026997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SUM(N69:N75)</f>
        <v>67.335467419668333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4779.5830474537615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955.91660949075231</v>
      </c>
      <c r="M83" s="862"/>
      <c r="N83" s="51"/>
    </row>
    <row r="84" spans="1:14">
      <c r="B84" s="89" t="s">
        <v>973</v>
      </c>
      <c r="C84" s="90"/>
      <c r="D84" s="90"/>
      <c r="E84" s="90"/>
      <c r="F84" s="90"/>
      <c r="G84" s="90"/>
      <c r="H84" s="90"/>
      <c r="I84" s="87"/>
      <c r="J84" s="88"/>
      <c r="K84" s="303">
        <v>0.05</v>
      </c>
      <c r="L84" s="861">
        <f>N78*K84</f>
        <v>238.97915237268808</v>
      </c>
      <c r="M84" s="862"/>
      <c r="N84" s="51"/>
    </row>
    <row r="85" spans="1:14" ht="15.75" thickBot="1">
      <c r="B85" s="91" t="s">
        <v>974</v>
      </c>
      <c r="C85" s="92"/>
      <c r="D85" s="92"/>
      <c r="E85" s="92"/>
      <c r="F85" s="92"/>
      <c r="G85" s="92"/>
      <c r="H85" s="92"/>
      <c r="I85" s="93"/>
      <c r="J85" s="94"/>
      <c r="K85" s="304">
        <v>0.05</v>
      </c>
      <c r="L85" s="863">
        <f>N78*K85</f>
        <v>238.97915237268808</v>
      </c>
      <c r="M85" s="864"/>
      <c r="N85" s="51"/>
    </row>
    <row r="86" spans="1:14" ht="15.75" thickBot="1">
      <c r="B86" s="827" t="s">
        <v>953</v>
      </c>
      <c r="C86" s="828"/>
      <c r="D86" s="828"/>
      <c r="E86" s="828"/>
      <c r="F86" s="828"/>
      <c r="G86" s="828"/>
      <c r="H86" s="828"/>
      <c r="I86" s="828"/>
      <c r="J86" s="828"/>
      <c r="K86" s="828"/>
      <c r="L86" s="828"/>
      <c r="M86" s="829"/>
      <c r="N86" s="52">
        <f>L83+L84+L85</f>
        <v>1433.8749142361285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6213.45796168989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1053</v>
      </c>
      <c r="C31" s="81" t="s">
        <v>2060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6"/>
      <c r="J36" s="267"/>
      <c r="K36" s="268">
        <f>VLOOKUP(A36,EQUIPOS!A6:D163,4,FALSE)</f>
        <v>1220654.9992318742</v>
      </c>
      <c r="L36" s="269"/>
      <c r="M36" s="270">
        <v>600</v>
      </c>
      <c r="N36" s="271">
        <f>K36/M36</f>
        <v>2034.4249987197904</v>
      </c>
    </row>
    <row r="37" spans="1:14">
      <c r="A37" s="113" t="s">
        <v>176</v>
      </c>
      <c r="B37" s="840" t="str">
        <f>VLOOKUP(A37,EQUIPOS!A7:D154,3,FALSE)</f>
        <v xml:space="preserve">Compresor (barrido y soplado)
</v>
      </c>
      <c r="C37" s="841"/>
      <c r="D37" s="841"/>
      <c r="E37" s="841"/>
      <c r="F37" s="841"/>
      <c r="G37" s="841"/>
      <c r="H37" s="842"/>
      <c r="I37" s="266"/>
      <c r="J37" s="267"/>
      <c r="K37" s="268">
        <f>VLOOKUP(A37,EQUIPOS!A7:D164,4,FALSE)</f>
        <v>63537.216774433437</v>
      </c>
      <c r="L37" s="269"/>
      <c r="M37" s="270">
        <v>600</v>
      </c>
      <c r="N37" s="271">
        <f>K37/M37</f>
        <v>105.89536129072239</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0.67335467419668338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2140.9937146847096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768</v>
      </c>
      <c r="B48" s="43" t="str">
        <f>VLOOKUP(A48,MATERIALES!A5:D373,3,FALSE)</f>
        <v>Agregado tipo LA 10 (lechadas)</v>
      </c>
      <c r="C48" s="280"/>
      <c r="D48" s="280"/>
      <c r="E48" s="280"/>
      <c r="F48" s="280"/>
      <c r="G48" s="280"/>
      <c r="H48" s="280"/>
      <c r="I48" s="267"/>
      <c r="J48" s="223" t="str">
        <f>VLOOKUP(A48,MATERIALES!A4:D640,2,FALSE)</f>
        <v>m3</v>
      </c>
      <c r="K48" s="406">
        <v>9.4999999999999998E-3</v>
      </c>
      <c r="L48" s="266"/>
      <c r="M48" s="401">
        <f>VLOOKUP(A48,MATERIALES!A5:D396,4,FALSE)</f>
        <v>39576.227945052182</v>
      </c>
      <c r="N48" s="271">
        <f>K48*M48</f>
        <v>375.97416547799571</v>
      </c>
    </row>
    <row r="49" spans="1:14">
      <c r="A49" s="108" t="s">
        <v>850</v>
      </c>
      <c r="B49" s="43" t="str">
        <f>VLOOKUP(A49,MATERIALES!A6:D373,3,FALSE)</f>
        <v>Emulsión CRL-1h</v>
      </c>
      <c r="C49" s="280"/>
      <c r="D49" s="280"/>
      <c r="E49" s="280"/>
      <c r="F49" s="280"/>
      <c r="G49" s="280"/>
      <c r="H49" s="280"/>
      <c r="I49" s="267"/>
      <c r="J49" s="223" t="str">
        <f>VLOOKUP(A49,MATERIALES!A5:D641,2,FALSE)</f>
        <v>lt</v>
      </c>
      <c r="K49" s="408">
        <v>1.4107499999999999</v>
      </c>
      <c r="L49" s="266"/>
      <c r="M49" s="401">
        <f>VLOOKUP(A49,MATERIALES!A6:D397,4,FALSE)</f>
        <v>1400.206025242999</v>
      </c>
      <c r="N49" s="271">
        <f>K49*M49</f>
        <v>1975.3406501115608</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3">
        <f>SUM(N48:N52)</f>
        <v>2351.3148155895565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1331</v>
      </c>
      <c r="B58" s="46" t="str">
        <f>VLOOKUP(A58,TRANSPORTE!A5:D117,3,FALSE)</f>
        <v>Transporte de agregado tipo LA-2</v>
      </c>
      <c r="C58" s="316"/>
      <c r="D58" s="316"/>
      <c r="E58" s="316"/>
      <c r="F58" s="316"/>
      <c r="G58" s="316"/>
      <c r="H58" s="310" t="s">
        <v>1468</v>
      </c>
      <c r="I58" s="407">
        <v>9.4999999999999998E-3</v>
      </c>
      <c r="J58" s="285">
        <v>1</v>
      </c>
      <c r="K58" s="407">
        <f>I58*J58</f>
        <v>9.4999999999999998E-3</v>
      </c>
      <c r="L58" s="831">
        <f>VLOOKUP(A58,TRANSPORTE!A5:D117,4,FALSE)</f>
        <v>759.78838183221592</v>
      </c>
      <c r="M58" s="832"/>
      <c r="N58" s="286">
        <f>K58*L58</f>
        <v>7.2179896274060509</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7.2179896274060509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SUM(N69:N75)</f>
        <v>67.335467419668333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4566.8619873213402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913.37239746426803</v>
      </c>
      <c r="M83" s="862"/>
      <c r="N83" s="51"/>
    </row>
    <row r="84" spans="1:14">
      <c r="B84" s="89" t="s">
        <v>973</v>
      </c>
      <c r="C84" s="90"/>
      <c r="D84" s="90"/>
      <c r="E84" s="90"/>
      <c r="F84" s="90"/>
      <c r="G84" s="90"/>
      <c r="H84" s="90"/>
      <c r="I84" s="87"/>
      <c r="J84" s="88"/>
      <c r="K84" s="303">
        <v>0.05</v>
      </c>
      <c r="L84" s="861">
        <f>N78*K84</f>
        <v>228.34309936606701</v>
      </c>
      <c r="M84" s="862"/>
      <c r="N84" s="51"/>
    </row>
    <row r="85" spans="1:14" ht="15.75" thickBot="1">
      <c r="B85" s="91" t="s">
        <v>974</v>
      </c>
      <c r="C85" s="92"/>
      <c r="D85" s="92"/>
      <c r="E85" s="92"/>
      <c r="F85" s="92"/>
      <c r="G85" s="92"/>
      <c r="H85" s="92"/>
      <c r="I85" s="93"/>
      <c r="J85" s="94"/>
      <c r="K85" s="304">
        <v>0.05</v>
      </c>
      <c r="L85" s="863">
        <f>N78*K85</f>
        <v>228.34309936606701</v>
      </c>
      <c r="M85" s="864"/>
      <c r="N85" s="51"/>
    </row>
    <row r="86" spans="1:14" ht="15.75" thickBot="1">
      <c r="B86" s="827" t="s">
        <v>953</v>
      </c>
      <c r="C86" s="828"/>
      <c r="D86" s="828"/>
      <c r="E86" s="828"/>
      <c r="F86" s="828"/>
      <c r="G86" s="828"/>
      <c r="H86" s="828"/>
      <c r="I86" s="828"/>
      <c r="J86" s="828"/>
      <c r="K86" s="828"/>
      <c r="L86" s="828"/>
      <c r="M86" s="829"/>
      <c r="N86" s="52">
        <f>L83+L84+L85</f>
        <v>1370.058596196402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5936.9205835177418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1054</v>
      </c>
      <c r="C31" s="81" t="s">
        <v>2061</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6"/>
      <c r="J36" s="267"/>
      <c r="K36" s="268">
        <f>VLOOKUP(A36,EQUIPOS!A6:D163,4,FALSE)</f>
        <v>1220654.9992318742</v>
      </c>
      <c r="L36" s="269"/>
      <c r="M36" s="270">
        <v>600</v>
      </c>
      <c r="N36" s="271">
        <f>K36/M36</f>
        <v>2034.4249987197904</v>
      </c>
    </row>
    <row r="37" spans="1:14">
      <c r="A37" s="113" t="s">
        <v>176</v>
      </c>
      <c r="B37" s="840" t="str">
        <f>VLOOKUP(A37,EQUIPOS!A7:D154,3,FALSE)</f>
        <v xml:space="preserve">Compresor (barrido y soplado)
</v>
      </c>
      <c r="C37" s="841"/>
      <c r="D37" s="841"/>
      <c r="E37" s="841"/>
      <c r="F37" s="841"/>
      <c r="G37" s="841"/>
      <c r="H37" s="842"/>
      <c r="I37" s="266"/>
      <c r="J37" s="267"/>
      <c r="K37" s="268">
        <f>VLOOKUP(A37,EQUIPOS!A7:D164,4,FALSE)</f>
        <v>63537.216774433437</v>
      </c>
      <c r="L37" s="269"/>
      <c r="M37" s="270">
        <v>600</v>
      </c>
      <c r="N37" s="271">
        <f>K37/M37</f>
        <v>105.89536129072239</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0.67335467419668338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2140.9937146847096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769</v>
      </c>
      <c r="B48" s="43" t="str">
        <f>VLOOKUP(A48,MATERIALES!A5:D373,3,FALSE)</f>
        <v>Agregado tipo LA 5 (lechadas)</v>
      </c>
      <c r="C48" s="280"/>
      <c r="D48" s="280"/>
      <c r="E48" s="280"/>
      <c r="F48" s="280"/>
      <c r="G48" s="280"/>
      <c r="H48" s="280"/>
      <c r="I48" s="267"/>
      <c r="J48" s="223" t="str">
        <f>VLOOKUP(A48,MATERIALES!A4:D640,2,FALSE)</f>
        <v>m3</v>
      </c>
      <c r="K48" s="406">
        <v>9.4999999999999998E-3</v>
      </c>
      <c r="L48" s="266"/>
      <c r="M48" s="401">
        <f>VLOOKUP(A48,MATERIALES!A5:D396,4,FALSE)</f>
        <v>42518.296020597547</v>
      </c>
      <c r="N48" s="271">
        <f>K48*M48</f>
        <v>403.9238121956767</v>
      </c>
    </row>
    <row r="49" spans="1:14">
      <c r="A49" s="108" t="s">
        <v>850</v>
      </c>
      <c r="B49" s="43" t="str">
        <f>VLOOKUP(A49,MATERIALES!A6:D373,3,FALSE)</f>
        <v>Emulsión CRL-1h</v>
      </c>
      <c r="C49" s="280"/>
      <c r="D49" s="280"/>
      <c r="E49" s="280"/>
      <c r="F49" s="280"/>
      <c r="G49" s="280"/>
      <c r="H49" s="280"/>
      <c r="I49" s="267"/>
      <c r="J49" s="223" t="str">
        <f>VLOOKUP(A49,MATERIALES!A5:D641,2,FALSE)</f>
        <v>lt</v>
      </c>
      <c r="K49" s="281">
        <v>1.71</v>
      </c>
      <c r="L49" s="266"/>
      <c r="M49" s="401">
        <f>VLOOKUP(A49,MATERIALES!A6:D397,4,FALSE)</f>
        <v>1400.206025242999</v>
      </c>
      <c r="N49" s="271">
        <f>K49*M49</f>
        <v>2394.3523031655282</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2798.276115361205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1333</v>
      </c>
      <c r="B59" s="46" t="str">
        <f>VLOOKUP(A59,TRANSPORTE!A5:D117,3,FALSE)</f>
        <v>Transporte de agregado tipo LA-3</v>
      </c>
      <c r="C59" s="316"/>
      <c r="D59" s="316"/>
      <c r="E59" s="316"/>
      <c r="F59" s="316"/>
      <c r="G59" s="316"/>
      <c r="H59" s="310" t="s">
        <v>1468</v>
      </c>
      <c r="I59" s="407">
        <v>9.4999999999999998E-3</v>
      </c>
      <c r="J59" s="285">
        <v>1</v>
      </c>
      <c r="K59" s="407">
        <f>I59*J59</f>
        <v>9.4999999999999998E-3</v>
      </c>
      <c r="L59" s="831">
        <f>VLOOKUP(A59,TRANSPORTE!A5:D117,4,FALSE)</f>
        <v>759.78838183221592</v>
      </c>
      <c r="M59" s="832"/>
      <c r="N59" s="286">
        <f>K59*L59</f>
        <v>7.2179896274060509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7.2179896274060509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4800</v>
      </c>
      <c r="N70" s="394">
        <f>K70/M70</f>
        <v>45.109166666666667</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4800</v>
      </c>
      <c r="N71" s="394">
        <f>K71/M71</f>
        <v>22.226300753001663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SUM(N70:N75)</f>
        <v>67.335467419668333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5013.8232870929887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1002.7646574185978</v>
      </c>
      <c r="M83" s="862"/>
      <c r="N83" s="51"/>
    </row>
    <row r="84" spans="1:14">
      <c r="B84" s="89" t="s">
        <v>973</v>
      </c>
      <c r="C84" s="90"/>
      <c r="D84" s="90"/>
      <c r="E84" s="90"/>
      <c r="F84" s="90"/>
      <c r="G84" s="90"/>
      <c r="H84" s="90"/>
      <c r="I84" s="87"/>
      <c r="J84" s="88"/>
      <c r="K84" s="303">
        <v>0.05</v>
      </c>
      <c r="L84" s="861">
        <f>N78*K84</f>
        <v>250.69116435464946</v>
      </c>
      <c r="M84" s="862"/>
      <c r="N84" s="51"/>
    </row>
    <row r="85" spans="1:14" ht="15.75" thickBot="1">
      <c r="B85" s="91" t="s">
        <v>974</v>
      </c>
      <c r="C85" s="92"/>
      <c r="D85" s="92"/>
      <c r="E85" s="92"/>
      <c r="F85" s="92"/>
      <c r="G85" s="92"/>
      <c r="H85" s="92"/>
      <c r="I85" s="93"/>
      <c r="J85" s="94"/>
      <c r="K85" s="304">
        <v>0.05</v>
      </c>
      <c r="L85" s="863">
        <f>N78*K85</f>
        <v>250.69116435464946</v>
      </c>
      <c r="M85" s="864"/>
      <c r="N85" s="51"/>
    </row>
    <row r="86" spans="1:14" ht="15.75" thickBot="1">
      <c r="B86" s="827" t="s">
        <v>953</v>
      </c>
      <c r="C86" s="828"/>
      <c r="D86" s="828"/>
      <c r="E86" s="828"/>
      <c r="F86" s="828"/>
      <c r="G86" s="828"/>
      <c r="H86" s="828"/>
      <c r="I86" s="828"/>
      <c r="J86" s="828"/>
      <c r="K86" s="828"/>
      <c r="L86" s="828"/>
      <c r="M86" s="829"/>
      <c r="N86" s="52">
        <f>L83+L84+L85</f>
        <v>1504.146986127897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6517.9702732208862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1055</v>
      </c>
      <c r="C31" s="81" t="s">
        <v>2062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6"/>
      <c r="J36" s="267"/>
      <c r="K36" s="268">
        <f>VLOOKUP(A36,EQUIPOS!A6:D163,4,FALSE)</f>
        <v>1220654.9992318742</v>
      </c>
      <c r="L36" s="269"/>
      <c r="M36" s="270">
        <v>600</v>
      </c>
      <c r="N36" s="271">
        <f>K36/M36</f>
        <v>2034.4249987197904</v>
      </c>
    </row>
    <row r="37" spans="1:14">
      <c r="A37" s="113" t="s">
        <v>176</v>
      </c>
      <c r="B37" s="840" t="str">
        <f>VLOOKUP(A37,EQUIPOS!A7:D154,3,FALSE)</f>
        <v xml:space="preserve">Compresor (barrido y soplado)
</v>
      </c>
      <c r="C37" s="841"/>
      <c r="D37" s="841"/>
      <c r="E37" s="841"/>
      <c r="F37" s="841"/>
      <c r="G37" s="841"/>
      <c r="H37" s="842"/>
      <c r="I37" s="266"/>
      <c r="J37" s="267"/>
      <c r="K37" s="268">
        <f>VLOOKUP(A37,EQUIPOS!A7:D164,4,FALSE)</f>
        <v>63537.216774433437</v>
      </c>
      <c r="L37" s="269"/>
      <c r="M37" s="270">
        <v>600</v>
      </c>
      <c r="N37" s="271">
        <f>K37/M37</f>
        <v>105.89536129072239</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0.67335467419668338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2140.9937146847096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770</v>
      </c>
      <c r="B48" s="43" t="str">
        <f>VLOOKUP(A48,MATERIALES!A5:D373,3,FALSE)</f>
        <v>Agregado tipo LA 4 (lechadas)</v>
      </c>
      <c r="C48" s="280"/>
      <c r="D48" s="280"/>
      <c r="E48" s="280"/>
      <c r="F48" s="280"/>
      <c r="G48" s="280"/>
      <c r="H48" s="280"/>
      <c r="I48" s="267"/>
      <c r="J48" s="223" t="str">
        <f>VLOOKUP(A48,MATERIALES!A4:D640,2,FALSE)</f>
        <v>m3</v>
      </c>
      <c r="K48" s="408">
        <v>4.7499999999999999E-3</v>
      </c>
      <c r="L48" s="266"/>
      <c r="M48" s="401">
        <f>VLOOKUP(A48,MATERIALES!A5:D396,4,FALSE)</f>
        <v>41576.773664755783</v>
      </c>
      <c r="N48" s="271">
        <f>K48*M48</f>
        <v>197.48967490758997</v>
      </c>
    </row>
    <row r="49" spans="1:14">
      <c r="A49" s="108" t="s">
        <v>850</v>
      </c>
      <c r="B49" s="43" t="str">
        <f>VLOOKUP(A49,MATERIALES!A6:D373,3,FALSE)</f>
        <v>Emulsión CRL-1h</v>
      </c>
      <c r="C49" s="280"/>
      <c r="D49" s="280"/>
      <c r="E49" s="280"/>
      <c r="F49" s="280"/>
      <c r="G49" s="280"/>
      <c r="H49" s="280"/>
      <c r="I49" s="267"/>
      <c r="J49" s="223" t="str">
        <f>VLOOKUP(A49,MATERIALES!A5:D641,2,FALSE)</f>
        <v>lt</v>
      </c>
      <c r="K49" s="408">
        <v>1.0687499999999999</v>
      </c>
      <c r="L49" s="266"/>
      <c r="M49" s="401">
        <f>VLOOKUP(A49,MATERIALES!A6:D397,4,FALSE)</f>
        <v>1400.206025242999</v>
      </c>
      <c r="N49" s="271">
        <f>K49*M49</f>
        <v>1496.470189478455</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3">
        <f>SUM(N48:N52)</f>
        <v>1693.959864386045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1335</v>
      </c>
      <c r="B58" s="46" t="str">
        <f>VLOOKUP(A58,TRANSPORTE!A5:D117,3,FALSE)</f>
        <v>Transporte de agregado tipo LA-4</v>
      </c>
      <c r="C58" s="316"/>
      <c r="D58" s="316"/>
      <c r="E58" s="316"/>
      <c r="F58" s="316"/>
      <c r="G58" s="316"/>
      <c r="H58" s="310" t="s">
        <v>1468</v>
      </c>
      <c r="I58" s="409">
        <v>4.7499999999999999E-3</v>
      </c>
      <c r="J58" s="285">
        <v>1</v>
      </c>
      <c r="K58" s="409">
        <f>I58*J58</f>
        <v>4.7499999999999999E-3</v>
      </c>
      <c r="L58" s="831">
        <f>VLOOKUP(A58,TRANSPORTE!A5:D117,4,FALSE)</f>
        <v>759.78838183221592</v>
      </c>
      <c r="M58" s="832"/>
      <c r="N58" s="286">
        <f>K58*L58</f>
        <v>3.6089948137030254</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3.6089948137030254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SUM(N69:N75)</f>
        <v>67.335467419668333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3905.8980413041263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781.17960826082526</v>
      </c>
      <c r="M83" s="862"/>
      <c r="N83" s="51"/>
    </row>
    <row r="84" spans="1:14">
      <c r="B84" s="89" t="s">
        <v>973</v>
      </c>
      <c r="C84" s="90"/>
      <c r="D84" s="90"/>
      <c r="E84" s="90"/>
      <c r="F84" s="90"/>
      <c r="G84" s="90"/>
      <c r="H84" s="90"/>
      <c r="I84" s="87"/>
      <c r="J84" s="88"/>
      <c r="K84" s="303">
        <v>0.05</v>
      </c>
      <c r="L84" s="861">
        <f>N78*K84</f>
        <v>195.29490206520632</v>
      </c>
      <c r="M84" s="862"/>
      <c r="N84" s="51"/>
    </row>
    <row r="85" spans="1:14" ht="15.75" thickBot="1">
      <c r="B85" s="91" t="s">
        <v>974</v>
      </c>
      <c r="C85" s="92"/>
      <c r="D85" s="92"/>
      <c r="E85" s="92"/>
      <c r="F85" s="92"/>
      <c r="G85" s="92"/>
      <c r="H85" s="92"/>
      <c r="I85" s="93"/>
      <c r="J85" s="94"/>
      <c r="K85" s="304">
        <v>0.05</v>
      </c>
      <c r="L85" s="863">
        <f>N78*K85</f>
        <v>195.29490206520632</v>
      </c>
      <c r="M85" s="864"/>
      <c r="N85" s="51"/>
    </row>
    <row r="86" spans="1:14" ht="15.75" thickBot="1">
      <c r="B86" s="827" t="s">
        <v>953</v>
      </c>
      <c r="C86" s="828"/>
      <c r="D86" s="828"/>
      <c r="E86" s="828"/>
      <c r="F86" s="828"/>
      <c r="G86" s="828"/>
      <c r="H86" s="828"/>
      <c r="I86" s="828"/>
      <c r="J86" s="828"/>
      <c r="K86" s="828"/>
      <c r="L86" s="828"/>
      <c r="M86" s="829"/>
      <c r="N86" s="52">
        <f>L83+L84+L85</f>
        <v>1171.7694123912379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5077.6674536953642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1056</v>
      </c>
      <c r="C31" s="81" t="s">
        <v>2063</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6"/>
      <c r="J36" s="267"/>
      <c r="K36" s="268">
        <f>VLOOKUP(A36,EQUIPOS!A6:D163,4,FALSE)</f>
        <v>1220654.9992318742</v>
      </c>
      <c r="L36" s="269"/>
      <c r="M36" s="270">
        <v>600</v>
      </c>
      <c r="N36" s="271">
        <f>K36/M36</f>
        <v>2034.4249987197904</v>
      </c>
    </row>
    <row r="37" spans="1:14">
      <c r="A37" s="113" t="s">
        <v>176</v>
      </c>
      <c r="B37" s="840" t="str">
        <f>VLOOKUP(A37,EQUIPOS!A7:D154,3,FALSE)</f>
        <v xml:space="preserve">Compresor (barrido y soplado)
</v>
      </c>
      <c r="C37" s="841"/>
      <c r="D37" s="841"/>
      <c r="E37" s="841"/>
      <c r="F37" s="841"/>
      <c r="G37" s="841"/>
      <c r="H37" s="842"/>
      <c r="I37" s="266"/>
      <c r="J37" s="267"/>
      <c r="K37" s="268">
        <f>VLOOKUP(A37,EQUIPOS!A7:D164,4,FALSE)</f>
        <v>63537.216774433437</v>
      </c>
      <c r="L37" s="269"/>
      <c r="M37" s="270">
        <v>600</v>
      </c>
      <c r="N37" s="271">
        <f>K37/M37</f>
        <v>105.89536129072239</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0.67335467419668338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2140.9937146847096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767</v>
      </c>
      <c r="B48" s="43" t="str">
        <f>VLOOKUP(A48,MATERIALES!A5:D373,3,FALSE)</f>
        <v>Agregado tipo LA 13 (lechadas)</v>
      </c>
      <c r="C48" s="280"/>
      <c r="D48" s="280"/>
      <c r="E48" s="280"/>
      <c r="F48" s="280"/>
      <c r="G48" s="280"/>
      <c r="H48" s="280"/>
      <c r="I48" s="267"/>
      <c r="J48" s="223" t="str">
        <f>VLOOKUP(A48,MATERIALES!A4:D640,2,FALSE)</f>
        <v>m3</v>
      </c>
      <c r="K48" s="406">
        <v>1.2500000000000001E-2</v>
      </c>
      <c r="L48" s="266"/>
      <c r="M48" s="401">
        <f>VLOOKUP(A48,MATERIALES!A5:D396,4,FALSE)</f>
        <v>41116.415892687626</v>
      </c>
      <c r="N48" s="271">
        <f>K48*M48</f>
        <v>513.95519865859535</v>
      </c>
    </row>
    <row r="49" spans="1:14">
      <c r="A49" s="108" t="s">
        <v>852</v>
      </c>
      <c r="B49" s="43" t="str">
        <f>VLOOKUP(A49,MATERIALES!A6:D373,3,FALSE)</f>
        <v>Emulsión CRL-1hm</v>
      </c>
      <c r="C49" s="280"/>
      <c r="D49" s="280"/>
      <c r="E49" s="280"/>
      <c r="F49" s="280"/>
      <c r="G49" s="280"/>
      <c r="H49" s="280"/>
      <c r="I49" s="267"/>
      <c r="J49" s="223" t="str">
        <f>VLOOKUP(A49,MATERIALES!A5:D641,2,FALSE)</f>
        <v>lt</v>
      </c>
      <c r="K49" s="406">
        <v>1.4625000000000001</v>
      </c>
      <c r="L49" s="266"/>
      <c r="M49" s="401">
        <f>VLOOKUP(A49,MATERIALES!A6:D397,4,FALSE)</f>
        <v>1805.3983883000437</v>
      </c>
      <c r="N49" s="271">
        <f>K49*M49</f>
        <v>2640.395142888814</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3">
        <f>SUM(N48:N52)</f>
        <v>3154.3503415474092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1329</v>
      </c>
      <c r="B58" s="46" t="str">
        <f>VLOOKUP(A58,TRANSPORTE!A5:D117,3,FALSE)</f>
        <v>Transporte de agregado tipo LA-1</v>
      </c>
      <c r="C58" s="316"/>
      <c r="D58" s="316"/>
      <c r="E58" s="316"/>
      <c r="F58" s="316"/>
      <c r="G58" s="316"/>
      <c r="H58" s="310" t="s">
        <v>1468</v>
      </c>
      <c r="I58" s="407">
        <v>1.2500000000000001E-2</v>
      </c>
      <c r="J58" s="285">
        <v>1</v>
      </c>
      <c r="K58" s="407">
        <f>I58*J58</f>
        <v>1.2500000000000001E-2</v>
      </c>
      <c r="L58" s="831">
        <f>VLOOKUP(A58,TRANSPORTE!A5:D117,4,FALSE)</f>
        <v>759.78838183221592</v>
      </c>
      <c r="M58" s="832"/>
      <c r="N58" s="286">
        <f>K58*L58</f>
        <v>9.4973547729026997</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9.4973547729026997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59">
        <f>SUM(N69:N75)</f>
        <v>67.335467419668333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5372.1768784246897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1074.435375684938</v>
      </c>
      <c r="M83" s="862"/>
      <c r="N83" s="51"/>
    </row>
    <row r="84" spans="1:14">
      <c r="B84" s="89" t="s">
        <v>973</v>
      </c>
      <c r="C84" s="90"/>
      <c r="D84" s="90"/>
      <c r="E84" s="90"/>
      <c r="F84" s="90"/>
      <c r="G84" s="90"/>
      <c r="H84" s="90"/>
      <c r="I84" s="87"/>
      <c r="J84" s="88"/>
      <c r="K84" s="303">
        <v>0.05</v>
      </c>
      <c r="L84" s="861">
        <f>N78*K84</f>
        <v>268.6088439212345</v>
      </c>
      <c r="M84" s="862"/>
      <c r="N84" s="51"/>
    </row>
    <row r="85" spans="1:14" ht="15.75" thickBot="1">
      <c r="B85" s="91" t="s">
        <v>974</v>
      </c>
      <c r="C85" s="92"/>
      <c r="D85" s="92"/>
      <c r="E85" s="92"/>
      <c r="F85" s="92"/>
      <c r="G85" s="92"/>
      <c r="H85" s="92"/>
      <c r="I85" s="93"/>
      <c r="J85" s="94"/>
      <c r="K85" s="304">
        <v>0.05</v>
      </c>
      <c r="L85" s="863">
        <f>N78*K85</f>
        <v>268.6088439212345</v>
      </c>
      <c r="M85" s="864"/>
      <c r="N85" s="51"/>
    </row>
    <row r="86" spans="1:14" ht="15.75" thickBot="1">
      <c r="B86" s="827" t="s">
        <v>953</v>
      </c>
      <c r="C86" s="828"/>
      <c r="D86" s="828"/>
      <c r="E86" s="828"/>
      <c r="F86" s="828"/>
      <c r="G86" s="828"/>
      <c r="H86" s="828"/>
      <c r="I86" s="828"/>
      <c r="J86" s="828"/>
      <c r="K86" s="828"/>
      <c r="L86" s="828"/>
      <c r="M86" s="829"/>
      <c r="N86" s="52">
        <f>L83+L84+L85</f>
        <v>1611.6530635274069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6983.8299419520963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1057</v>
      </c>
      <c r="C31" s="81" t="s">
        <v>2064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6"/>
      <c r="J36" s="267"/>
      <c r="K36" s="268">
        <f>VLOOKUP(A36,EQUIPOS!A6:D163,4,FALSE)</f>
        <v>1220654.9992318742</v>
      </c>
      <c r="L36" s="269"/>
      <c r="M36" s="270">
        <v>600</v>
      </c>
      <c r="N36" s="271">
        <f>K36/M36</f>
        <v>2034.4249987197904</v>
      </c>
    </row>
    <row r="37" spans="1:14">
      <c r="A37" s="113" t="s">
        <v>176</v>
      </c>
      <c r="B37" s="840" t="str">
        <f>VLOOKUP(A37,EQUIPOS!A7:D154,3,FALSE)</f>
        <v xml:space="preserve">Compresor (barrido y soplado)
</v>
      </c>
      <c r="C37" s="841"/>
      <c r="D37" s="841"/>
      <c r="E37" s="841"/>
      <c r="F37" s="841"/>
      <c r="G37" s="841"/>
      <c r="H37" s="842"/>
      <c r="I37" s="266"/>
      <c r="J37" s="267"/>
      <c r="K37" s="268">
        <f>VLOOKUP(A37,EQUIPOS!A7:D164,4,FALSE)</f>
        <v>63537.216774433437</v>
      </c>
      <c r="L37" s="269"/>
      <c r="M37" s="270">
        <v>600</v>
      </c>
      <c r="N37" s="271">
        <f>K37/M37</f>
        <v>105.89536129072239</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0.67335467419668338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2140.9937146847096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768</v>
      </c>
      <c r="B48" s="43" t="str">
        <f>VLOOKUP(A48,MATERIALES!A5:D373,3,FALSE)</f>
        <v>Agregado tipo LA 10 (lechadas)</v>
      </c>
      <c r="C48" s="280"/>
      <c r="D48" s="280"/>
      <c r="E48" s="280"/>
      <c r="F48" s="280"/>
      <c r="G48" s="280"/>
      <c r="H48" s="280"/>
      <c r="I48" s="267"/>
      <c r="J48" s="223" t="str">
        <f>VLOOKUP(A48,MATERIALES!A4:D640,2,FALSE)</f>
        <v>m3</v>
      </c>
      <c r="K48" s="406">
        <v>9.4999999999999998E-3</v>
      </c>
      <c r="L48" s="266"/>
      <c r="M48" s="401">
        <f>VLOOKUP(A48,MATERIALES!A5:D396,4,FALSE)</f>
        <v>39576.227945052182</v>
      </c>
      <c r="N48" s="271">
        <f>K48*M48</f>
        <v>375.97416547799571</v>
      </c>
    </row>
    <row r="49" spans="1:14">
      <c r="A49" s="108" t="s">
        <v>852</v>
      </c>
      <c r="B49" s="43" t="str">
        <f>VLOOKUP(A49,MATERIALES!A6:D373,3,FALSE)</f>
        <v>Emulsión CRL-1hm</v>
      </c>
      <c r="C49" s="280"/>
      <c r="D49" s="280"/>
      <c r="E49" s="280"/>
      <c r="F49" s="280"/>
      <c r="G49" s="280"/>
      <c r="H49" s="280"/>
      <c r="I49" s="267"/>
      <c r="J49" s="223" t="str">
        <f>VLOOKUP(A49,MATERIALES!A5:D641,2,FALSE)</f>
        <v>lt</v>
      </c>
      <c r="K49" s="408">
        <v>1.4107499999999999</v>
      </c>
      <c r="L49" s="266"/>
      <c r="M49" s="401">
        <f>VLOOKUP(A49,MATERIALES!A6:D397,4,FALSE)</f>
        <v>1805.3983883000437</v>
      </c>
      <c r="N49" s="271">
        <f>K49*M49</f>
        <v>2546.9657762942866</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3">
        <f>SUM(N48:N52)</f>
        <v>2922.9399417722825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1331</v>
      </c>
      <c r="B58" s="46" t="str">
        <f>VLOOKUP(A58,TRANSPORTE!A5:D117,3,FALSE)</f>
        <v>Transporte de agregado tipo LA-2</v>
      </c>
      <c r="C58" s="316"/>
      <c r="D58" s="316"/>
      <c r="E58" s="316"/>
      <c r="F58" s="316"/>
      <c r="G58" s="316"/>
      <c r="H58" s="310" t="s">
        <v>1468</v>
      </c>
      <c r="I58" s="407">
        <v>9.4999999999999998E-3</v>
      </c>
      <c r="J58" s="285">
        <v>1</v>
      </c>
      <c r="K58" s="407">
        <f>I58*J58</f>
        <v>9.4999999999999998E-3</v>
      </c>
      <c r="L58" s="831">
        <f>VLOOKUP(A58,TRANSPORTE!A5:D117,4,FALSE)</f>
        <v>759.78838183221592</v>
      </c>
      <c r="M58" s="832"/>
      <c r="N58" s="286">
        <f>K58*L58</f>
        <v>7.2179896274060509</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7.2179896274060509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SUM(N69:N75)</f>
        <v>67.335467419668333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5138.4871135040667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1027.6974227008134</v>
      </c>
      <c r="M83" s="862"/>
      <c r="N83" s="51"/>
    </row>
    <row r="84" spans="1:14">
      <c r="B84" s="89" t="s">
        <v>973</v>
      </c>
      <c r="C84" s="90"/>
      <c r="D84" s="90"/>
      <c r="E84" s="90"/>
      <c r="F84" s="90"/>
      <c r="G84" s="90"/>
      <c r="H84" s="90"/>
      <c r="I84" s="87"/>
      <c r="J84" s="88"/>
      <c r="K84" s="303">
        <v>0.05</v>
      </c>
      <c r="L84" s="861">
        <f>N78*K84</f>
        <v>256.92435567520334</v>
      </c>
      <c r="M84" s="862"/>
      <c r="N84" s="51"/>
    </row>
    <row r="85" spans="1:14" ht="15.75" thickBot="1">
      <c r="B85" s="91" t="s">
        <v>974</v>
      </c>
      <c r="C85" s="92"/>
      <c r="D85" s="92"/>
      <c r="E85" s="92"/>
      <c r="F85" s="92"/>
      <c r="G85" s="92"/>
      <c r="H85" s="92"/>
      <c r="I85" s="93"/>
      <c r="J85" s="94"/>
      <c r="K85" s="304">
        <v>0.05</v>
      </c>
      <c r="L85" s="863">
        <f>N78*K85</f>
        <v>256.92435567520334</v>
      </c>
      <c r="M85" s="864"/>
      <c r="N85" s="51"/>
    </row>
    <row r="86" spans="1:14" ht="15.75" thickBot="1">
      <c r="B86" s="827" t="s">
        <v>953</v>
      </c>
      <c r="C86" s="828"/>
      <c r="D86" s="828"/>
      <c r="E86" s="828"/>
      <c r="F86" s="828"/>
      <c r="G86" s="828"/>
      <c r="H86" s="828"/>
      <c r="I86" s="828"/>
      <c r="J86" s="828"/>
      <c r="K86" s="828"/>
      <c r="L86" s="828"/>
      <c r="M86" s="829"/>
      <c r="N86" s="52">
        <f>L83+L84+L85</f>
        <v>1541.54613405122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6680.0332475552868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1058</v>
      </c>
      <c r="C31" s="81" t="s">
        <v>2065</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6"/>
      <c r="J36" s="267"/>
      <c r="K36" s="268">
        <f>VLOOKUP(A36,EQUIPOS!A6:D163,4,FALSE)</f>
        <v>1220654.9992318742</v>
      </c>
      <c r="L36" s="269"/>
      <c r="M36" s="270">
        <v>600</v>
      </c>
      <c r="N36" s="271">
        <f>K36/M36</f>
        <v>2034.4249987197904</v>
      </c>
    </row>
    <row r="37" spans="1:14">
      <c r="A37" s="113" t="s">
        <v>176</v>
      </c>
      <c r="B37" s="840" t="str">
        <f>VLOOKUP(A37,EQUIPOS!A7:D154,3,FALSE)</f>
        <v xml:space="preserve">Compresor (barrido y soplado)
</v>
      </c>
      <c r="C37" s="841"/>
      <c r="D37" s="841"/>
      <c r="E37" s="841"/>
      <c r="F37" s="841"/>
      <c r="G37" s="841"/>
      <c r="H37" s="842"/>
      <c r="I37" s="266"/>
      <c r="J37" s="267"/>
      <c r="K37" s="268">
        <f>VLOOKUP(A37,EQUIPOS!A7:D164,4,FALSE)</f>
        <v>63537.216774433437</v>
      </c>
      <c r="L37" s="269"/>
      <c r="M37" s="270">
        <v>600</v>
      </c>
      <c r="N37" s="271">
        <f>K37/M37</f>
        <v>105.89536129072239</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0.67335467419668338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2140.9937146847096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769</v>
      </c>
      <c r="B48" s="43" t="str">
        <f>VLOOKUP(A48,MATERIALES!A5:D373,3,FALSE)</f>
        <v>Agregado tipo LA 5 (lechadas)</v>
      </c>
      <c r="C48" s="280"/>
      <c r="D48" s="280"/>
      <c r="E48" s="280"/>
      <c r="F48" s="280"/>
      <c r="G48" s="280"/>
      <c r="H48" s="280"/>
      <c r="I48" s="267"/>
      <c r="J48" s="223" t="str">
        <f>VLOOKUP(A48,MATERIALES!A4:D640,2,FALSE)</f>
        <v>m3</v>
      </c>
      <c r="K48" s="406">
        <v>9.4999999999999998E-3</v>
      </c>
      <c r="L48" s="266"/>
      <c r="M48" s="401">
        <f>VLOOKUP(A48,MATERIALES!A5:D396,4,FALSE)</f>
        <v>42518.296020597547</v>
      </c>
      <c r="N48" s="271">
        <f>K48*M48</f>
        <v>403.9238121956767</v>
      </c>
    </row>
    <row r="49" spans="1:14">
      <c r="A49" s="108" t="s">
        <v>852</v>
      </c>
      <c r="B49" s="43" t="str">
        <f>VLOOKUP(A49,MATERIALES!A6:D373,3,FALSE)</f>
        <v>Emulsión CRL-1hm</v>
      </c>
      <c r="C49" s="280"/>
      <c r="D49" s="280"/>
      <c r="E49" s="280"/>
      <c r="F49" s="280"/>
      <c r="G49" s="280"/>
      <c r="H49" s="280"/>
      <c r="I49" s="267"/>
      <c r="J49" s="223" t="str">
        <f>VLOOKUP(A49,MATERIALES!A5:D641,2,FALSE)</f>
        <v>lt</v>
      </c>
      <c r="K49" s="281">
        <v>1.71</v>
      </c>
      <c r="L49" s="266"/>
      <c r="M49" s="401">
        <f>VLOOKUP(A49,MATERIALES!A6:D397,4,FALSE)</f>
        <v>1805.3983883000437</v>
      </c>
      <c r="N49" s="271">
        <f>K49*M49</f>
        <v>3087.2312439930747</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3">
        <f>SUM(N48:N52)</f>
        <v>3491.1550561887516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1333</v>
      </c>
      <c r="B58" s="46" t="str">
        <f>VLOOKUP(A58,TRANSPORTE!A5:D117,3,FALSE)</f>
        <v>Transporte de agregado tipo LA-3</v>
      </c>
      <c r="C58" s="316"/>
      <c r="D58" s="316"/>
      <c r="E58" s="316"/>
      <c r="F58" s="316"/>
      <c r="G58" s="316"/>
      <c r="H58" s="310" t="s">
        <v>1468</v>
      </c>
      <c r="I58" s="407">
        <v>9.4999999999999998E-3</v>
      </c>
      <c r="J58" s="285">
        <v>1</v>
      </c>
      <c r="K58" s="407">
        <f>I58*J58</f>
        <v>9.4999999999999998E-3</v>
      </c>
      <c r="L58" s="831">
        <f>VLOOKUP(A58,TRANSPORTE!A5:D117,4,FALSE)</f>
        <v>759.78838183221592</v>
      </c>
      <c r="M58" s="832"/>
      <c r="N58" s="286">
        <f>K58*L58</f>
        <v>7.2179896274060509</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7.2179896274060509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SUM(N69:N75)</f>
        <v>67.335467419668333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5706.7022279205357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1141.3404455841071</v>
      </c>
      <c r="M83" s="862"/>
      <c r="N83" s="51"/>
    </row>
    <row r="84" spans="1:14">
      <c r="B84" s="89" t="s">
        <v>973</v>
      </c>
      <c r="C84" s="90"/>
      <c r="D84" s="90"/>
      <c r="E84" s="90"/>
      <c r="F84" s="90"/>
      <c r="G84" s="90"/>
      <c r="H84" s="90"/>
      <c r="I84" s="87"/>
      <c r="J84" s="88"/>
      <c r="K84" s="303">
        <v>0.05</v>
      </c>
      <c r="L84" s="861">
        <f>N78*K84</f>
        <v>285.33511139602678</v>
      </c>
      <c r="M84" s="862"/>
      <c r="N84" s="51"/>
    </row>
    <row r="85" spans="1:14" ht="15.75" thickBot="1">
      <c r="B85" s="91" t="s">
        <v>974</v>
      </c>
      <c r="C85" s="92"/>
      <c r="D85" s="92"/>
      <c r="E85" s="92"/>
      <c r="F85" s="92"/>
      <c r="G85" s="92"/>
      <c r="H85" s="92"/>
      <c r="I85" s="93"/>
      <c r="J85" s="94"/>
      <c r="K85" s="304">
        <v>0.05</v>
      </c>
      <c r="L85" s="863">
        <f>N78*K85</f>
        <v>285.33511139602678</v>
      </c>
      <c r="M85" s="864"/>
      <c r="N85" s="51"/>
    </row>
    <row r="86" spans="1:14" ht="15.75" thickBot="1">
      <c r="B86" s="827" t="s">
        <v>953</v>
      </c>
      <c r="C86" s="828"/>
      <c r="D86" s="828"/>
      <c r="E86" s="828"/>
      <c r="F86" s="828"/>
      <c r="G86" s="828"/>
      <c r="H86" s="828"/>
      <c r="I86" s="828"/>
      <c r="J86" s="828"/>
      <c r="K86" s="828"/>
      <c r="L86" s="828"/>
      <c r="M86" s="829"/>
      <c r="N86" s="52">
        <f>L83+L84+L85</f>
        <v>1712.0106683761608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7418.7128962966963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1059</v>
      </c>
      <c r="C31" s="81" t="s">
        <v>2066</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6"/>
      <c r="J36" s="267"/>
      <c r="K36" s="268">
        <f>VLOOKUP(A36,EQUIPOS!A6:D163,4,FALSE)</f>
        <v>1220654.9992318742</v>
      </c>
      <c r="L36" s="269"/>
      <c r="M36" s="270">
        <v>600</v>
      </c>
      <c r="N36" s="271">
        <f>K36/M36</f>
        <v>2034.4249987197904</v>
      </c>
    </row>
    <row r="37" spans="1:14">
      <c r="A37" s="113" t="s">
        <v>176</v>
      </c>
      <c r="B37" s="840" t="str">
        <f>VLOOKUP(A37,EQUIPOS!A7:D154,3,FALSE)</f>
        <v xml:space="preserve">Compresor (barrido y soplado)
</v>
      </c>
      <c r="C37" s="841"/>
      <c r="D37" s="841"/>
      <c r="E37" s="841"/>
      <c r="F37" s="841"/>
      <c r="G37" s="841"/>
      <c r="H37" s="842"/>
      <c r="I37" s="266"/>
      <c r="J37" s="267"/>
      <c r="K37" s="268">
        <f>VLOOKUP(A37,EQUIPOS!A7:D164,4,FALSE)</f>
        <v>63537.216774433437</v>
      </c>
      <c r="L37" s="269"/>
      <c r="M37" s="270">
        <v>600</v>
      </c>
      <c r="N37" s="271">
        <f>K37/M37</f>
        <v>105.89536129072239</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0.67335467419668338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2140.9937146847096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770</v>
      </c>
      <c r="B48" s="43" t="str">
        <f>VLOOKUP(A48,MATERIALES!A5:D373,3,FALSE)</f>
        <v>Agregado tipo LA 4 (lechadas)</v>
      </c>
      <c r="C48" s="280"/>
      <c r="D48" s="280"/>
      <c r="E48" s="280"/>
      <c r="F48" s="280"/>
      <c r="G48" s="280"/>
      <c r="H48" s="280"/>
      <c r="I48" s="267"/>
      <c r="J48" s="223" t="str">
        <f>VLOOKUP(A48,MATERIALES!A4:D640,2,FALSE)</f>
        <v>m3</v>
      </c>
      <c r="K48" s="408">
        <v>4.7499999999999999E-3</v>
      </c>
      <c r="L48" s="266"/>
      <c r="M48" s="401">
        <f>VLOOKUP(A48,MATERIALES!A5:D396,4,FALSE)</f>
        <v>41576.773664755783</v>
      </c>
      <c r="N48" s="271">
        <f>K48*M48</f>
        <v>197.48967490758997</v>
      </c>
    </row>
    <row r="49" spans="1:14">
      <c r="A49" s="108" t="s">
        <v>852</v>
      </c>
      <c r="B49" s="43" t="str">
        <f>VLOOKUP(A49,MATERIALES!A6:D373,3,FALSE)</f>
        <v>Emulsión CRL-1hm</v>
      </c>
      <c r="C49" s="280"/>
      <c r="D49" s="280"/>
      <c r="E49" s="280"/>
      <c r="F49" s="280"/>
      <c r="G49" s="280"/>
      <c r="H49" s="280"/>
      <c r="I49" s="267"/>
      <c r="J49" s="223" t="str">
        <f>VLOOKUP(A49,MATERIALES!A5:D641,2,FALSE)</f>
        <v>lt</v>
      </c>
      <c r="K49" s="408">
        <v>1.0687499999999999</v>
      </c>
      <c r="L49" s="266"/>
      <c r="M49" s="401">
        <f>VLOOKUP(A49,MATERIALES!A6:D397,4,FALSE)</f>
        <v>1805.3983883000437</v>
      </c>
      <c r="N49" s="271">
        <f>K49*M49</f>
        <v>1929.5195274956716</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3">
        <f>SUM(N48:N52)</f>
        <v>2127.0092024032615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1335</v>
      </c>
      <c r="B58" s="46" t="str">
        <f>VLOOKUP(A58,TRANSPORTE!A5:D117,3,FALSE)</f>
        <v>Transporte de agregado tipo LA-4</v>
      </c>
      <c r="C58" s="316"/>
      <c r="D58" s="316"/>
      <c r="E58" s="316"/>
      <c r="F58" s="316"/>
      <c r="G58" s="316"/>
      <c r="H58" s="310" t="s">
        <v>1468</v>
      </c>
      <c r="I58" s="409">
        <v>4.7499999999999999E-3</v>
      </c>
      <c r="J58" s="285">
        <v>1</v>
      </c>
      <c r="K58" s="409">
        <f>I58*J58</f>
        <v>4.7499999999999999E-3</v>
      </c>
      <c r="L58" s="831">
        <f>VLOOKUP(A58,TRANSPORTE!A5:D117,4,FALSE)</f>
        <v>759.78838183221592</v>
      </c>
      <c r="M58" s="832"/>
      <c r="N58" s="286">
        <f>K58*L58</f>
        <v>3.6089948137030254</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3.6089948137030254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SUM(N69:N75)</f>
        <v>67.335467419668333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4338.9473793213429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867.78947586426864</v>
      </c>
      <c r="M83" s="862"/>
      <c r="N83" s="51"/>
    </row>
    <row r="84" spans="1:14">
      <c r="B84" s="89" t="s">
        <v>973</v>
      </c>
      <c r="C84" s="90"/>
      <c r="D84" s="90"/>
      <c r="E84" s="90"/>
      <c r="F84" s="90"/>
      <c r="G84" s="90"/>
      <c r="H84" s="90"/>
      <c r="I84" s="87"/>
      <c r="J84" s="88"/>
      <c r="K84" s="303">
        <v>0.05</v>
      </c>
      <c r="L84" s="861">
        <f>N78*K84</f>
        <v>216.94736896606716</v>
      </c>
      <c r="M84" s="862"/>
      <c r="N84" s="51"/>
    </row>
    <row r="85" spans="1:14" ht="15.75" thickBot="1">
      <c r="B85" s="91" t="s">
        <v>974</v>
      </c>
      <c r="C85" s="92"/>
      <c r="D85" s="92"/>
      <c r="E85" s="92"/>
      <c r="F85" s="92"/>
      <c r="G85" s="92"/>
      <c r="H85" s="92"/>
      <c r="I85" s="93"/>
      <c r="J85" s="94"/>
      <c r="K85" s="304">
        <v>0.05</v>
      </c>
      <c r="L85" s="863">
        <f>N78*K85</f>
        <v>216.94736896606716</v>
      </c>
      <c r="M85" s="864"/>
      <c r="N85" s="51"/>
    </row>
    <row r="86" spans="1:14" ht="15.75" thickBot="1">
      <c r="B86" s="827" t="s">
        <v>953</v>
      </c>
      <c r="C86" s="828"/>
      <c r="D86" s="828"/>
      <c r="E86" s="828"/>
      <c r="F86" s="828"/>
      <c r="G86" s="828"/>
      <c r="H86" s="828"/>
      <c r="I86" s="828"/>
      <c r="J86" s="828"/>
      <c r="K86" s="828"/>
      <c r="L86" s="828"/>
      <c r="M86" s="829"/>
      <c r="N86" s="52">
        <f>L83+L84+L85</f>
        <v>1301.6842137964029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5640.631593117746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1060</v>
      </c>
      <c r="C31" s="81" t="s">
        <v>1573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122065.49992318742</v>
      </c>
      <c r="L36" s="269"/>
      <c r="M36" s="270">
        <v>30</v>
      </c>
      <c r="N36" s="271">
        <f>K36/M36</f>
        <v>4068.8499974395809</v>
      </c>
    </row>
    <row r="37" spans="1:14">
      <c r="A37" s="113" t="s">
        <v>290</v>
      </c>
      <c r="B37" s="840" t="str">
        <f>VLOOKUP(A37,EQUIPOS!A7:D154,3,FALSE)</f>
        <v>Planta trituradora</v>
      </c>
      <c r="C37" s="841"/>
      <c r="D37" s="841"/>
      <c r="E37" s="841"/>
      <c r="F37" s="841"/>
      <c r="G37" s="841"/>
      <c r="H37" s="842"/>
      <c r="I37" s="266"/>
      <c r="J37" s="267"/>
      <c r="K37" s="268">
        <f>VLOOKUP(A37,EQUIPOS!A7:D164,4,FALSE)</f>
        <v>406884.99974395806</v>
      </c>
      <c r="L37" s="269"/>
      <c r="M37" s="270">
        <v>30</v>
      </c>
      <c r="N37" s="271">
        <f t="shared" ref="N37:N43" si="0">K37/M37</f>
        <v>13562.833324798603</v>
      </c>
    </row>
    <row r="38" spans="1:14">
      <c r="A38" t="s">
        <v>168</v>
      </c>
      <c r="B38" s="840" t="str">
        <f>VLOOKUP(A38,EQUIPOS!A8:D154,3,FALSE)</f>
        <v>Compactador tipo  POTENCIA: 105 HP, PESO: 6 ton</v>
      </c>
      <c r="C38" s="841"/>
      <c r="D38" s="841"/>
      <c r="E38" s="841"/>
      <c r="F38" s="841"/>
      <c r="G38" s="841"/>
      <c r="H38" s="842"/>
      <c r="I38" s="266"/>
      <c r="J38" s="267"/>
      <c r="K38" s="268">
        <f>VLOOKUP(A38,EQUIPOS!A8:D165,4,FALSE)</f>
        <v>81376.999948791621</v>
      </c>
      <c r="L38" s="269"/>
      <c r="M38" s="270">
        <v>9</v>
      </c>
      <c r="N38" s="271">
        <f t="shared" si="0"/>
        <v>9041.8888831990698</v>
      </c>
    </row>
    <row r="39" spans="1:14">
      <c r="A39" t="s">
        <v>173</v>
      </c>
      <c r="B39" s="840" t="str">
        <f>VLOOKUP(A39,EQUIPOS!A9:D154,3,FALSE)</f>
        <v>Compactador neumático de Potencia 70 HP, peso de 13 ton</v>
      </c>
      <c r="C39" s="841"/>
      <c r="D39" s="841"/>
      <c r="E39" s="841"/>
      <c r="F39" s="841"/>
      <c r="G39" s="841"/>
      <c r="H39" s="842"/>
      <c r="I39" s="266"/>
      <c r="J39" s="267"/>
      <c r="K39" s="268">
        <f>VLOOKUP(A39,EQUIPOS!A9:D166,4,FALSE)</f>
        <v>101721.24993598952</v>
      </c>
      <c r="L39" s="269"/>
      <c r="M39" s="270">
        <v>9</v>
      </c>
      <c r="N39" s="271">
        <f t="shared" si="0"/>
        <v>11302.361103998835</v>
      </c>
    </row>
    <row r="40" spans="1:14">
      <c r="A40" t="s">
        <v>286</v>
      </c>
      <c r="B40" s="840" t="str">
        <f>VLOOKUP(A40,EQUIPOS!A10:D154,3,FALSE)</f>
        <v>Planta de asfalto en frio</v>
      </c>
      <c r="C40" s="841"/>
      <c r="D40" s="841"/>
      <c r="E40" s="841"/>
      <c r="F40" s="841"/>
      <c r="G40" s="841"/>
      <c r="H40" s="842"/>
      <c r="I40" s="266"/>
      <c r="J40" s="267"/>
      <c r="K40" s="268">
        <f>VLOOKUP(A40,EQUIPOS!A10:D167,4,FALSE)</f>
        <v>171738.67767528971</v>
      </c>
      <c r="L40" s="269"/>
      <c r="M40" s="270">
        <v>9</v>
      </c>
      <c r="N40" s="271">
        <f t="shared" si="0"/>
        <v>19082.075297254414</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122065.49992318742</v>
      </c>
      <c r="L41" s="269"/>
      <c r="M41" s="270">
        <v>30</v>
      </c>
      <c r="N41" s="271">
        <f t="shared" si="0"/>
        <v>4068.8499974395809</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203442.49987197903</v>
      </c>
      <c r="L42" s="269"/>
      <c r="M42" s="270">
        <v>9</v>
      </c>
      <c r="N42" s="271">
        <f t="shared" si="0"/>
        <v>22604.722207997671</v>
      </c>
    </row>
    <row r="43" spans="1:14">
      <c r="A43" t="s">
        <v>373</v>
      </c>
      <c r="B43" s="840" t="str">
        <f>VLOOKUP(A43,EQUIPOS!A13:D157,3,FALSE)</f>
        <v>Volqueta 6 m3</v>
      </c>
      <c r="C43" s="841"/>
      <c r="D43" s="841"/>
      <c r="E43" s="841"/>
      <c r="F43" s="841"/>
      <c r="G43" s="841"/>
      <c r="H43" s="842"/>
      <c r="I43" s="266"/>
      <c r="J43" s="267"/>
      <c r="K43" s="268">
        <f>VLOOKUP(A43,EQUIPOS!A13:D170,4,FALSE)</f>
        <v>70484.13291448509</v>
      </c>
      <c r="L43" s="269"/>
      <c r="M43" s="270">
        <v>9</v>
      </c>
      <c r="N43" s="271">
        <f t="shared" si="0"/>
        <v>7831.5703238316764</v>
      </c>
    </row>
    <row r="44" spans="1:14">
      <c r="B44" s="840"/>
      <c r="C44" s="841"/>
      <c r="D44" s="841"/>
      <c r="E44" s="841"/>
      <c r="F44" s="841"/>
      <c r="G44" s="841"/>
      <c r="H44" s="842"/>
      <c r="I44" s="843"/>
      <c r="J44" s="824"/>
      <c r="K44" s="268"/>
      <c r="L44" s="844"/>
      <c r="M44" s="845"/>
      <c r="N44" s="271"/>
    </row>
    <row r="45" spans="1:14">
      <c r="B45" s="840"/>
      <c r="C45" s="841"/>
      <c r="D45" s="841"/>
      <c r="E45" s="846"/>
      <c r="F45" s="841"/>
      <c r="G45" s="841"/>
      <c r="H45" s="842"/>
      <c r="I45" s="36"/>
      <c r="J45" s="37"/>
      <c r="K45" s="273"/>
      <c r="L45" s="275"/>
      <c r="M45" s="276"/>
      <c r="N45" s="277"/>
    </row>
    <row r="46" spans="1:14">
      <c r="B46" s="847" t="s">
        <v>952</v>
      </c>
      <c r="C46" s="848"/>
      <c r="D46" s="848"/>
      <c r="E46" s="38"/>
      <c r="F46" s="39"/>
      <c r="G46" s="39"/>
      <c r="H46" s="40"/>
      <c r="I46" s="36"/>
      <c r="J46" s="37"/>
      <c r="K46" s="278"/>
      <c r="L46" s="275"/>
      <c r="M46" s="400">
        <v>0.1</v>
      </c>
      <c r="N46" s="343">
        <f>N77*M46</f>
        <v>971.8939014389166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3">
        <f>SUM(N36:N47)</f>
        <v>92535.045037398362</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4" t="s">
        <v>945</v>
      </c>
      <c r="K52" s="85" t="s">
        <v>946</v>
      </c>
      <c r="L52" s="821" t="s">
        <v>955</v>
      </c>
      <c r="M52" s="820"/>
      <c r="N52" s="86" t="s">
        <v>951</v>
      </c>
    </row>
    <row r="53" spans="1:14">
      <c r="A53" t="s">
        <v>772</v>
      </c>
      <c r="B53" s="43" t="str">
        <f>VLOOKUP(A53,MATERIALES!A5:D373,3,FALSE)</f>
        <v>Agregado Petreo para Triturar (Crudo)</v>
      </c>
      <c r="C53" s="280"/>
      <c r="D53" s="280"/>
      <c r="E53" s="280"/>
      <c r="F53" s="280"/>
      <c r="G53" s="280"/>
      <c r="H53" s="280"/>
      <c r="I53" s="267"/>
      <c r="J53" s="223" t="str">
        <f>VLOOKUP(A53,MATERIALES!A4:D640,2,FALSE)</f>
        <v>m3</v>
      </c>
      <c r="K53" s="281">
        <v>1.4</v>
      </c>
      <c r="L53" s="266"/>
      <c r="M53" s="401">
        <f>VLOOKUP(A53,MATERIALES!A5:D396,4,FALSE)</f>
        <v>26031.940679017607</v>
      </c>
      <c r="N53" s="271">
        <f>K53*M53</f>
        <v>36444.71695062465</v>
      </c>
    </row>
    <row r="54" spans="1:14">
      <c r="A54" s="108" t="s">
        <v>774</v>
      </c>
      <c r="B54" s="43" t="str">
        <f>VLOOKUP(A54,MATERIALES!A6:D373,3,FALSE)</f>
        <v>Agua</v>
      </c>
      <c r="C54" s="280"/>
      <c r="D54" s="280"/>
      <c r="E54" s="280"/>
      <c r="F54" s="280"/>
      <c r="G54" s="280"/>
      <c r="H54" s="280"/>
      <c r="I54" s="267"/>
      <c r="J54" s="223" t="str">
        <f>VLOOKUP(A54,MATERIALES!A5:D641,2,FALSE)</f>
        <v>lt</v>
      </c>
      <c r="K54" s="281">
        <v>25</v>
      </c>
      <c r="L54" s="266"/>
      <c r="M54" s="401">
        <f>VLOOKUP(A54,MATERIALES!A6:D397,4,FALSE)</f>
        <v>43.73366034074958</v>
      </c>
      <c r="N54" s="271">
        <f>K54*M54</f>
        <v>1093.3415085187396</v>
      </c>
    </row>
    <row r="55" spans="1:14" ht="15.75" thickBot="1">
      <c r="B55" s="43"/>
      <c r="C55" s="280"/>
      <c r="D55" s="280"/>
      <c r="E55" s="280"/>
      <c r="F55" s="280"/>
      <c r="G55" s="280"/>
      <c r="H55" s="280"/>
      <c r="I55" s="267"/>
      <c r="J55" s="223"/>
      <c r="K55" s="281"/>
      <c r="L55" s="266"/>
      <c r="M55" s="282"/>
      <c r="N55" s="283"/>
    </row>
    <row r="56" spans="1:14" ht="15.75" thickBot="1">
      <c r="B56" s="827" t="s">
        <v>953</v>
      </c>
      <c r="C56" s="828"/>
      <c r="D56" s="828"/>
      <c r="E56" s="828"/>
      <c r="F56" s="828"/>
      <c r="G56" s="828"/>
      <c r="H56" s="828"/>
      <c r="I56" s="828"/>
      <c r="J56" s="828"/>
      <c r="K56" s="828"/>
      <c r="L56" s="828"/>
      <c r="M56" s="829"/>
      <c r="N56" s="393">
        <f>SUM(N53:N55)</f>
        <v>37538.058459143387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0" t="s">
        <v>961</v>
      </c>
      <c r="M60" s="803"/>
      <c r="N60" s="76" t="s">
        <v>951</v>
      </c>
    </row>
    <row r="61" spans="1:14">
      <c r="A61" t="s">
        <v>1347</v>
      </c>
      <c r="B61" s="46" t="str">
        <f>VLOOKUP(A61,TRANSPORTE!A5:D117,3,FALSE)</f>
        <v>Transporte de Mezcla en Frio MDF-38</v>
      </c>
      <c r="C61" s="316"/>
      <c r="D61" s="316"/>
      <c r="E61" s="316"/>
      <c r="F61" s="316"/>
      <c r="G61" s="316"/>
      <c r="H61" s="310" t="s">
        <v>1468</v>
      </c>
      <c r="I61" s="278">
        <v>1.25</v>
      </c>
      <c r="J61" s="285">
        <v>1</v>
      </c>
      <c r="K61" s="278">
        <f>I61*J61</f>
        <v>1.25</v>
      </c>
      <c r="L61" s="831">
        <f>VLOOKUP(A61,TRANSPORTE!A5:D117,4,FALSE)</f>
        <v>759.78838183221592</v>
      </c>
      <c r="M61" s="832"/>
      <c r="N61" s="286">
        <f>K61*L61</f>
        <v>949.73547729026996</v>
      </c>
    </row>
    <row r="62" spans="1:14">
      <c r="A62" t="s">
        <v>1269</v>
      </c>
      <c r="B62" s="46" t="str">
        <f>VLOOKUP(A62,TRANSPORTE!A6:D117,3,FALSE)</f>
        <v>Transporte de Material Crudo de Rio</v>
      </c>
      <c r="C62" s="47"/>
      <c r="D62" s="47"/>
      <c r="E62" s="47"/>
      <c r="F62" s="47"/>
      <c r="G62" s="47"/>
      <c r="H62" s="310" t="s">
        <v>1468</v>
      </c>
      <c r="I62" s="278">
        <v>1.4</v>
      </c>
      <c r="J62" s="285">
        <v>1</v>
      </c>
      <c r="K62" s="278">
        <f>I62*J62</f>
        <v>1.4</v>
      </c>
      <c r="L62" s="831">
        <f>VLOOKUP(A62,TRANSPORTE!A6:D117,4,FALSE)</f>
        <v>812.88531247861022</v>
      </c>
      <c r="M62" s="832"/>
      <c r="N62" s="286">
        <f>K62*L62</f>
        <v>1138.0394374700543</v>
      </c>
    </row>
    <row r="63" spans="1:14">
      <c r="B63" s="46"/>
      <c r="C63" s="47"/>
      <c r="D63" s="47"/>
      <c r="E63" s="47"/>
      <c r="F63" s="47"/>
      <c r="G63" s="47"/>
      <c r="H63" s="287"/>
      <c r="I63" s="278"/>
      <c r="J63" s="278"/>
      <c r="K63" s="278"/>
      <c r="L63" s="288"/>
      <c r="M63" s="289"/>
      <c r="N63" s="290"/>
    </row>
    <row r="64" spans="1:14">
      <c r="B64" s="46"/>
      <c r="C64" s="47"/>
      <c r="D64" s="47"/>
      <c r="E64" s="47"/>
      <c r="F64" s="47"/>
      <c r="G64" s="47"/>
      <c r="H64" s="287"/>
      <c r="I64" s="278"/>
      <c r="J64" s="278"/>
      <c r="K64" s="278"/>
      <c r="L64" s="288"/>
      <c r="M64" s="289"/>
      <c r="N64" s="290"/>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f>N61+N62+N63+N64+N65</f>
        <v>2087.7749147603245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t="s">
        <v>19</v>
      </c>
      <c r="B72" s="49" t="str">
        <f>VLOOKUP(A72,'MANO DE OBRA'!A8:D68,3,FALSE)</f>
        <v>Obrero (8)</v>
      </c>
      <c r="C72" s="47"/>
      <c r="D72" s="47"/>
      <c r="E72" s="47"/>
      <c r="F72" s="47"/>
      <c r="G72" s="47"/>
      <c r="H72" s="47"/>
      <c r="I72" s="291">
        <f>K72/J72*100</f>
        <v>234080.00000000003</v>
      </c>
      <c r="J72" s="292">
        <v>185</v>
      </c>
      <c r="K72" s="293">
        <f>VLOOKUP(A72,'MANO DE OBRA'!A8:D99,4,FALSE)</f>
        <v>433048</v>
      </c>
      <c r="L72" s="50"/>
      <c r="M72" s="294">
        <f>M38*8</f>
        <v>72</v>
      </c>
      <c r="N72" s="394">
        <f>K72/M72</f>
        <v>6014.5555555555557</v>
      </c>
      <c r="O72" s="106"/>
    </row>
    <row r="73" spans="1:15">
      <c r="A73"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298">
        <f>M72</f>
        <v>72</v>
      </c>
      <c r="N73" s="394">
        <f>K73/M73</f>
        <v>1481.7533835334443</v>
      </c>
    </row>
    <row r="74" spans="1:15">
      <c r="A74" t="s">
        <v>54</v>
      </c>
      <c r="B74" s="49" t="str">
        <f>VLOOKUP(A74,'MANO DE OBRA'!A9:D70,3,FALSE)</f>
        <v>Rastrilleros (2)</v>
      </c>
      <c r="C74" s="47"/>
      <c r="D74" s="47"/>
      <c r="E74" s="47"/>
      <c r="F74" s="47"/>
      <c r="G74" s="47"/>
      <c r="H74" s="47"/>
      <c r="I74" s="291">
        <f>K74/J74*100</f>
        <v>86502.359687357821</v>
      </c>
      <c r="J74" s="292">
        <v>185</v>
      </c>
      <c r="K74" s="293">
        <f>VLOOKUP(A74,'MANO DE OBRA'!A9:D101,4,FALSE)</f>
        <v>160029.36542161196</v>
      </c>
      <c r="L74" s="50"/>
      <c r="M74" s="299">
        <f>M73</f>
        <v>72</v>
      </c>
      <c r="N74" s="394">
        <f>K74/M74</f>
        <v>2222.630075300166</v>
      </c>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SUM(N72:N76)</f>
        <v>9718.9390143891651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N48+N56+N67+N77</f>
        <v>141879.81742569123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28375.963485138247</v>
      </c>
      <c r="M84" s="862"/>
      <c r="N84" s="51"/>
    </row>
    <row r="85" spans="1:14">
      <c r="B85" s="89" t="s">
        <v>973</v>
      </c>
      <c r="C85" s="90"/>
      <c r="D85" s="90"/>
      <c r="E85" s="90"/>
      <c r="F85" s="90"/>
      <c r="G85" s="90"/>
      <c r="H85" s="90"/>
      <c r="I85" s="87"/>
      <c r="J85" s="88"/>
      <c r="K85" s="303">
        <v>0.05</v>
      </c>
      <c r="L85" s="861">
        <f>N79*K85</f>
        <v>7093.9908712845618</v>
      </c>
      <c r="M85" s="862"/>
      <c r="N85" s="51"/>
    </row>
    <row r="86" spans="1:14" ht="15.75" thickBot="1">
      <c r="B86" s="91" t="s">
        <v>974</v>
      </c>
      <c r="C86" s="92"/>
      <c r="D86" s="92"/>
      <c r="E86" s="92"/>
      <c r="F86" s="92"/>
      <c r="G86" s="92"/>
      <c r="H86" s="92"/>
      <c r="I86" s="93"/>
      <c r="J86" s="94"/>
      <c r="K86" s="304">
        <v>0.05</v>
      </c>
      <c r="L86" s="863">
        <f>N79*K86</f>
        <v>7093.9908712845618</v>
      </c>
      <c r="M86" s="864"/>
      <c r="N86" s="51"/>
    </row>
    <row r="87" spans="1:14" ht="15.75" thickBot="1">
      <c r="B87" s="827" t="s">
        <v>953</v>
      </c>
      <c r="C87" s="828"/>
      <c r="D87" s="828"/>
      <c r="E87" s="828"/>
      <c r="F87" s="828"/>
      <c r="G87" s="828"/>
      <c r="H87" s="828"/>
      <c r="I87" s="828"/>
      <c r="J87" s="828"/>
      <c r="K87" s="828"/>
      <c r="L87" s="828"/>
      <c r="M87" s="829"/>
      <c r="N87" s="52">
        <f>L84+L85+L86</f>
        <v>42563.945227707372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184443.76265339862</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6" t="s">
        <v>2216</v>
      </c>
      <c r="C99" s="227"/>
      <c r="D99" s="227"/>
      <c r="E99" s="227"/>
      <c r="F99" s="227"/>
      <c r="G99" s="227"/>
      <c r="H99" s="227"/>
      <c r="I99" s="227"/>
      <c r="J99" s="227"/>
      <c r="K99" s="227"/>
      <c r="L99" s="227"/>
      <c r="M99" s="227"/>
      <c r="N99" s="228"/>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c r="B102" s="229"/>
      <c r="C102" s="230"/>
      <c r="D102" s="230"/>
      <c r="E102" s="230"/>
      <c r="F102" s="230"/>
      <c r="G102" s="230"/>
      <c r="H102" s="230"/>
      <c r="I102" s="230"/>
      <c r="J102" s="230"/>
      <c r="K102" s="230"/>
      <c r="L102" s="230"/>
      <c r="M102" s="230"/>
      <c r="N102" s="231"/>
    </row>
    <row r="103" spans="2:14" ht="15.75" thickBot="1">
      <c r="B103" s="232"/>
      <c r="C103" s="233"/>
      <c r="D103" s="233"/>
      <c r="E103" s="233"/>
      <c r="F103" s="233"/>
      <c r="G103" s="233"/>
      <c r="H103" s="233"/>
      <c r="I103" s="233"/>
      <c r="J103" s="233"/>
      <c r="K103" s="233"/>
      <c r="L103" s="233"/>
      <c r="M103" s="233"/>
      <c r="N103" s="234"/>
    </row>
    <row r="104" spans="2:14">
      <c r="B104" s="235"/>
      <c r="C104" s="236"/>
      <c r="D104" s="236"/>
      <c r="E104" s="236"/>
      <c r="F104" s="236"/>
      <c r="G104" s="236"/>
      <c r="H104" s="236"/>
      <c r="I104" s="236"/>
      <c r="J104" s="236"/>
      <c r="K104" s="236"/>
      <c r="L104" s="236"/>
      <c r="M104" s="236"/>
      <c r="N104" s="237"/>
    </row>
    <row r="105" spans="2:14">
      <c r="B105" s="221" t="s">
        <v>2217</v>
      </c>
      <c r="C105" s="31"/>
      <c r="D105" s="31"/>
      <c r="E105" s="31"/>
      <c r="F105" s="31"/>
      <c r="G105" s="31"/>
      <c r="H105" s="31"/>
      <c r="I105" s="31"/>
      <c r="J105" s="31"/>
      <c r="K105" s="31"/>
      <c r="L105" s="31"/>
      <c r="M105" s="31"/>
      <c r="N105" s="32"/>
    </row>
    <row r="106" spans="2:14" ht="15" customHeight="1">
      <c r="B106" s="865" t="s">
        <v>2218</v>
      </c>
      <c r="C106" s="866"/>
      <c r="D106" s="866"/>
      <c r="E106" s="866"/>
      <c r="F106" s="866"/>
      <c r="G106" s="866"/>
      <c r="H106" s="866"/>
      <c r="I106" s="866"/>
      <c r="J106" s="866"/>
      <c r="K106" s="866"/>
      <c r="L106" s="866"/>
      <c r="M106" s="866"/>
      <c r="N106" s="867"/>
    </row>
    <row r="107" spans="2:14" ht="15" customHeight="1">
      <c r="B107" s="865"/>
      <c r="C107" s="866"/>
      <c r="D107" s="866"/>
      <c r="E107" s="866"/>
      <c r="F107" s="866"/>
      <c r="G107" s="866"/>
      <c r="H107" s="866"/>
      <c r="I107" s="866"/>
      <c r="J107" s="866"/>
      <c r="K107" s="866"/>
      <c r="L107" s="866"/>
      <c r="M107" s="866"/>
      <c r="N107" s="867"/>
    </row>
    <row r="108" spans="2:14" ht="30" customHeight="1">
      <c r="B108" s="868" t="s">
        <v>2219</v>
      </c>
      <c r="C108" s="869"/>
      <c r="D108" s="869"/>
      <c r="E108" s="869"/>
      <c r="F108" s="869"/>
      <c r="G108" s="869"/>
      <c r="H108" s="869"/>
      <c r="I108" s="869"/>
      <c r="J108" s="869"/>
      <c r="K108" s="869"/>
      <c r="L108" s="869"/>
      <c r="M108" s="869"/>
      <c r="N108" s="870"/>
    </row>
    <row r="109" spans="2:14">
      <c r="B109" s="868"/>
      <c r="C109" s="869"/>
      <c r="D109" s="869"/>
      <c r="E109" s="869"/>
      <c r="F109" s="869"/>
      <c r="G109" s="869"/>
      <c r="H109" s="869"/>
      <c r="I109" s="869"/>
      <c r="J109" s="869"/>
      <c r="K109" s="869"/>
      <c r="L109" s="869"/>
      <c r="M109" s="869"/>
      <c r="N109" s="870"/>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330"/>
      <c r="C112" s="331"/>
      <c r="D112" s="331"/>
      <c r="E112" s="331"/>
      <c r="F112" s="331"/>
      <c r="G112" s="331"/>
      <c r="H112" s="331"/>
      <c r="I112" s="331"/>
      <c r="J112" s="331"/>
      <c r="K112" s="331"/>
      <c r="L112" s="331"/>
      <c r="M112" s="331"/>
      <c r="N112" s="332"/>
    </row>
    <row r="113" spans="2:14">
      <c r="B113" s="221"/>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4"/>
      <c r="K119" s="804"/>
      <c r="L119" s="804"/>
      <c r="M119" s="804"/>
      <c r="N119" s="805"/>
    </row>
    <row r="120" spans="2:14" ht="15.75" thickBot="1">
      <c r="B120" s="260" t="s">
        <v>2221</v>
      </c>
      <c r="C120" s="392"/>
      <c r="D120" s="392"/>
      <c r="E120" s="57"/>
      <c r="F120" s="57"/>
      <c r="G120" s="57"/>
      <c r="H120" s="57"/>
      <c r="I120" s="57"/>
      <c r="J120" s="806"/>
      <c r="K120" s="806"/>
      <c r="L120" s="806"/>
      <c r="M120" s="806"/>
      <c r="N120" s="807"/>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1061</v>
      </c>
      <c r="C31" s="81" t="s">
        <v>1574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122065.49992318742</v>
      </c>
      <c r="L36" s="269"/>
      <c r="M36" s="270">
        <v>30</v>
      </c>
      <c r="N36" s="271">
        <f>K36/M36</f>
        <v>4068.8499974395809</v>
      </c>
    </row>
    <row r="37" spans="1:14">
      <c r="A37" s="113" t="s">
        <v>168</v>
      </c>
      <c r="B37" s="840" t="str">
        <f>VLOOKUP(A37,EQUIPOS!A7:D154,3,FALSE)</f>
        <v>Compactador tipo  POTENCIA: 105 HP, PESO: 6 ton</v>
      </c>
      <c r="C37" s="841"/>
      <c r="D37" s="841"/>
      <c r="E37" s="841"/>
      <c r="F37" s="841"/>
      <c r="G37" s="841"/>
      <c r="H37" s="842"/>
      <c r="I37" s="266"/>
      <c r="J37" s="267"/>
      <c r="K37" s="268">
        <f>VLOOKUP(A37,EQUIPOS!A7:D164,4,FALSE)</f>
        <v>81376.999948791621</v>
      </c>
      <c r="L37" s="269"/>
      <c r="M37" s="270">
        <v>9</v>
      </c>
      <c r="N37" s="271">
        <f t="shared" ref="N37:N43" si="0">K37/M37</f>
        <v>9041.8888831990698</v>
      </c>
    </row>
    <row r="38" spans="1:14">
      <c r="A38" t="s">
        <v>173</v>
      </c>
      <c r="B38" s="840" t="str">
        <f>VLOOKUP(A38,EQUIPOS!A8:D154,3,FALSE)</f>
        <v>Compactador neumático de Potencia 70 HP, peso de 13 ton</v>
      </c>
      <c r="C38" s="841"/>
      <c r="D38" s="841"/>
      <c r="E38" s="841"/>
      <c r="F38" s="841"/>
      <c r="G38" s="841"/>
      <c r="H38" s="842"/>
      <c r="I38" s="266"/>
      <c r="J38" s="267"/>
      <c r="K38" s="268">
        <f>VLOOKUP(A38,EQUIPOS!A8:D165,4,FALSE)</f>
        <v>101721.24993598952</v>
      </c>
      <c r="L38" s="269"/>
      <c r="M38" s="270">
        <v>9</v>
      </c>
      <c r="N38" s="271">
        <f t="shared" si="0"/>
        <v>11302.361103998835</v>
      </c>
    </row>
    <row r="39" spans="1:14">
      <c r="A39" t="s">
        <v>286</v>
      </c>
      <c r="B39" s="840" t="str">
        <f>VLOOKUP(A39,EQUIPOS!A9:D154,3,FALSE)</f>
        <v>Planta de asfalto en frio</v>
      </c>
      <c r="C39" s="841"/>
      <c r="D39" s="841"/>
      <c r="E39" s="841"/>
      <c r="F39" s="841"/>
      <c r="G39" s="841"/>
      <c r="H39" s="842"/>
      <c r="I39" s="266"/>
      <c r="J39" s="267"/>
      <c r="K39" s="268">
        <f>VLOOKUP(A39,EQUIPOS!A9:D166,4,FALSE)</f>
        <v>171738.67767528971</v>
      </c>
      <c r="L39" s="269"/>
      <c r="M39" s="270">
        <v>9</v>
      </c>
      <c r="N39" s="271">
        <f t="shared" si="0"/>
        <v>19082.075297254414</v>
      </c>
    </row>
    <row r="40" spans="1:14">
      <c r="A40" t="s">
        <v>290</v>
      </c>
      <c r="B40" s="840" t="str">
        <f>VLOOKUP(A40,EQUIPOS!A10:D154,3,FALSE)</f>
        <v>Planta trituradora</v>
      </c>
      <c r="C40" s="841"/>
      <c r="D40" s="841"/>
      <c r="E40" s="841"/>
      <c r="F40" s="841"/>
      <c r="G40" s="841"/>
      <c r="H40" s="842"/>
      <c r="I40" s="266"/>
      <c r="J40" s="267"/>
      <c r="K40" s="268">
        <f>VLOOKUP(A40,EQUIPOS!A10:D167,4,FALSE)</f>
        <v>406884.99974395806</v>
      </c>
      <c r="L40" s="269"/>
      <c r="M40" s="270">
        <v>30</v>
      </c>
      <c r="N40" s="271">
        <f t="shared" si="0"/>
        <v>13562.833324798603</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122065.49992318742</v>
      </c>
      <c r="L41" s="269"/>
      <c r="M41" s="270">
        <v>30</v>
      </c>
      <c r="N41" s="271">
        <f t="shared" si="0"/>
        <v>4068.8499974395809</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203442.49987197903</v>
      </c>
      <c r="L42" s="269"/>
      <c r="M42" s="270">
        <v>9</v>
      </c>
      <c r="N42" s="271">
        <f t="shared" si="0"/>
        <v>22604.722207997671</v>
      </c>
    </row>
    <row r="43" spans="1:14">
      <c r="A43" t="s">
        <v>373</v>
      </c>
      <c r="B43" s="840" t="str">
        <f>VLOOKUP(A43,EQUIPOS!A13:D157,3,FALSE)</f>
        <v>Volqueta 6 m3</v>
      </c>
      <c r="C43" s="841"/>
      <c r="D43" s="841"/>
      <c r="E43" s="841"/>
      <c r="F43" s="841"/>
      <c r="G43" s="841"/>
      <c r="H43" s="842"/>
      <c r="I43" s="266"/>
      <c r="J43" s="267"/>
      <c r="K43" s="268">
        <f>VLOOKUP(A43,EQUIPOS!A13:D170,4,FALSE)</f>
        <v>70484.13291448509</v>
      </c>
      <c r="L43" s="269"/>
      <c r="M43" s="270">
        <v>9</v>
      </c>
      <c r="N43" s="271">
        <f t="shared" si="0"/>
        <v>7831.5703238316764</v>
      </c>
    </row>
    <row r="44" spans="1:14">
      <c r="B44" s="319"/>
      <c r="C44" s="320"/>
      <c r="D44" s="320"/>
      <c r="E44" s="320"/>
      <c r="F44" s="320"/>
      <c r="G44" s="320"/>
      <c r="H44" s="321"/>
      <c r="I44" s="266"/>
      <c r="J44" s="267"/>
      <c r="K44" s="268"/>
      <c r="L44" s="269"/>
      <c r="M44" s="270"/>
      <c r="N44" s="271"/>
    </row>
    <row r="45" spans="1:14">
      <c r="B45" s="840"/>
      <c r="C45" s="841"/>
      <c r="D45" s="841"/>
      <c r="E45" s="841"/>
      <c r="F45" s="841"/>
      <c r="G45" s="841"/>
      <c r="H45" s="842"/>
      <c r="I45" s="843"/>
      <c r="J45" s="824"/>
      <c r="K45" s="268"/>
      <c r="L45" s="844"/>
      <c r="M45" s="845"/>
      <c r="N45" s="271"/>
    </row>
    <row r="46" spans="1:14">
      <c r="B46" s="840"/>
      <c r="C46" s="841"/>
      <c r="D46" s="841"/>
      <c r="E46" s="846"/>
      <c r="F46" s="841"/>
      <c r="G46" s="841"/>
      <c r="H46" s="842"/>
      <c r="I46" s="36"/>
      <c r="J46" s="37"/>
      <c r="K46" s="273"/>
      <c r="L46" s="275"/>
      <c r="M46" s="276"/>
      <c r="N46" s="277"/>
    </row>
    <row r="47" spans="1:14">
      <c r="B47" s="847" t="s">
        <v>952</v>
      </c>
      <c r="C47" s="848"/>
      <c r="D47" s="848"/>
      <c r="E47" s="38"/>
      <c r="F47" s="39"/>
      <c r="G47" s="39"/>
      <c r="H47" s="40"/>
      <c r="I47" s="36"/>
      <c r="J47" s="37"/>
      <c r="K47" s="278"/>
      <c r="L47" s="275"/>
      <c r="M47" s="400">
        <v>0.1</v>
      </c>
      <c r="N47" s="343">
        <f>N81*M47</f>
        <v>971.8939014389166</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3">
        <f>SUM(N36:N48)</f>
        <v>92535.045037398362</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4" t="s">
        <v>945</v>
      </c>
      <c r="K53" s="85" t="s">
        <v>946</v>
      </c>
      <c r="L53" s="821" t="s">
        <v>955</v>
      </c>
      <c r="M53" s="820"/>
      <c r="N53" s="86" t="s">
        <v>951</v>
      </c>
    </row>
    <row r="54" spans="1:14">
      <c r="A54" t="s">
        <v>772</v>
      </c>
      <c r="B54" s="43" t="str">
        <f>VLOOKUP(A54,MATERIALES!A5:D373,3,FALSE)</f>
        <v>Agregado Petreo para Triturar (Crudo)</v>
      </c>
      <c r="C54" s="280"/>
      <c r="D54" s="280"/>
      <c r="E54" s="280"/>
      <c r="F54" s="280"/>
      <c r="G54" s="280"/>
      <c r="H54" s="280"/>
      <c r="I54" s="267"/>
      <c r="J54" s="223" t="str">
        <f>VLOOKUP(A54,MATERIALES!A4:D640,2,FALSE)</f>
        <v>m3</v>
      </c>
      <c r="K54" s="281">
        <v>1.4</v>
      </c>
      <c r="L54" s="266"/>
      <c r="M54" s="401">
        <f>VLOOKUP(A54,MATERIALES!A5:D396,4,FALSE)</f>
        <v>26031.940679017607</v>
      </c>
      <c r="N54" s="271">
        <f>K54*M54</f>
        <v>36444.71695062465</v>
      </c>
    </row>
    <row r="55" spans="1:14">
      <c r="A55" s="108" t="s">
        <v>774</v>
      </c>
      <c r="B55" s="43" t="str">
        <f>VLOOKUP(A55,MATERIALES!A6:D373,3,FALSE)</f>
        <v>Agua</v>
      </c>
      <c r="C55" s="280"/>
      <c r="D55" s="280"/>
      <c r="E55" s="280"/>
      <c r="F55" s="280"/>
      <c r="G55" s="280"/>
      <c r="H55" s="280"/>
      <c r="I55" s="267"/>
      <c r="J55" s="223" t="str">
        <f>VLOOKUP(A55,MATERIALES!A5:D641,2,FALSE)</f>
        <v>lt</v>
      </c>
      <c r="K55" s="281">
        <v>25</v>
      </c>
      <c r="L55" s="266"/>
      <c r="M55" s="401">
        <f>VLOOKUP(A55,MATERIALES!A6:D397,4,FALSE)</f>
        <v>43.73366034074958</v>
      </c>
      <c r="N55" s="271">
        <f>K55*M55</f>
        <v>1093.3415085187396</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3">
        <f>SUM(N54:N58)</f>
        <v>37538.058459143387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1">
        <f>VLOOKUP(A64,TRANSPORTE!A5:D117,4,FALSE)</f>
        <v>812.88531247861022</v>
      </c>
      <c r="M64" s="832"/>
      <c r="N64" s="286">
        <f>K64*L64</f>
        <v>1138.0394374700543</v>
      </c>
    </row>
    <row r="65" spans="1:15">
      <c r="A65" t="s">
        <v>1369</v>
      </c>
      <c r="B65" s="46" t="str">
        <f>VLOOKUP(A65,TRANSPORTE!A6:D117,3,FALSE)</f>
        <v>Transporte de Mezcla densa En Frio MDF-25</v>
      </c>
      <c r="C65" s="47"/>
      <c r="D65" s="47"/>
      <c r="E65" s="47"/>
      <c r="F65" s="47"/>
      <c r="G65" s="47"/>
      <c r="H65" s="310" t="s">
        <v>1468</v>
      </c>
      <c r="I65" s="278">
        <v>1.25</v>
      </c>
      <c r="J65" s="285">
        <v>1</v>
      </c>
      <c r="K65" s="278">
        <f>I65*J65</f>
        <v>1.25</v>
      </c>
      <c r="L65" s="831">
        <f>VLOOKUP(A65,TRANSPORTE!A6:D117,4,FALSE)</f>
        <v>759.78838183221592</v>
      </c>
      <c r="M65" s="832"/>
      <c r="N65" s="286">
        <f>K65*L65</f>
        <v>949.73547729026996</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2087.7749147603245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72</v>
      </c>
      <c r="N75" s="394">
        <f>K75/M75</f>
        <v>6014.5555555555557</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72</v>
      </c>
      <c r="N76" s="394">
        <f>K76/M76</f>
        <v>1481.7533835334443</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72</v>
      </c>
      <c r="N77" s="394">
        <f>K77/M77</f>
        <v>2222.630075300166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0">
        <f>SUM(N75:N80)</f>
        <v>9718.9390143891651</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141879.81742569123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3"/>
      <c r="J87" s="333"/>
      <c r="K87" s="301" t="s">
        <v>970</v>
      </c>
      <c r="L87" s="857" t="s">
        <v>971</v>
      </c>
      <c r="M87" s="858"/>
      <c r="N87" s="302"/>
    </row>
    <row r="88" spans="1:14">
      <c r="B88" s="859" t="s">
        <v>972</v>
      </c>
      <c r="C88" s="860"/>
      <c r="D88" s="860"/>
      <c r="E88" s="860"/>
      <c r="F88" s="860"/>
      <c r="G88" s="860"/>
      <c r="H88" s="860"/>
      <c r="I88" s="87"/>
      <c r="J88" s="88"/>
      <c r="K88" s="303">
        <v>0.2</v>
      </c>
      <c r="L88" s="861">
        <f>N83*K88</f>
        <v>28375.963485138247</v>
      </c>
      <c r="M88" s="862"/>
      <c r="N88" s="51"/>
    </row>
    <row r="89" spans="1:14">
      <c r="B89" s="89" t="s">
        <v>973</v>
      </c>
      <c r="C89" s="90"/>
      <c r="D89" s="90"/>
      <c r="E89" s="90"/>
      <c r="F89" s="90"/>
      <c r="G89" s="90"/>
      <c r="H89" s="90"/>
      <c r="I89" s="87"/>
      <c r="J89" s="88"/>
      <c r="K89" s="303">
        <v>0.05</v>
      </c>
      <c r="L89" s="861">
        <f>N83*K89</f>
        <v>7093.9908712845618</v>
      </c>
      <c r="M89" s="862"/>
      <c r="N89" s="51"/>
    </row>
    <row r="90" spans="1:14" ht="15.75" thickBot="1">
      <c r="B90" s="91" t="s">
        <v>974</v>
      </c>
      <c r="C90" s="92"/>
      <c r="D90" s="92"/>
      <c r="E90" s="92"/>
      <c r="F90" s="92"/>
      <c r="G90" s="92"/>
      <c r="H90" s="92"/>
      <c r="I90" s="93"/>
      <c r="J90" s="94"/>
      <c r="K90" s="304">
        <v>0.05</v>
      </c>
      <c r="L90" s="863">
        <f>N83*K90</f>
        <v>7093.9908712845618</v>
      </c>
      <c r="M90" s="864"/>
      <c r="N90" s="51"/>
    </row>
    <row r="91" spans="1:14" ht="15.75" thickBot="1">
      <c r="B91" s="827" t="s">
        <v>953</v>
      </c>
      <c r="C91" s="828"/>
      <c r="D91" s="828"/>
      <c r="E91" s="828"/>
      <c r="F91" s="828"/>
      <c r="G91" s="828"/>
      <c r="H91" s="828"/>
      <c r="I91" s="828"/>
      <c r="J91" s="828"/>
      <c r="K91" s="828"/>
      <c r="L91" s="828"/>
      <c r="M91" s="829"/>
      <c r="N91" s="52">
        <f>L88+L89+L90</f>
        <v>42563.945227707372</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7">
        <f>N83+N91</f>
        <v>184443.76265339862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0" t="s">
        <v>2221</v>
      </c>
      <c r="C124" s="392"/>
      <c r="D124" s="392"/>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1062</v>
      </c>
      <c r="C31" s="81" t="s">
        <v>1575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122065.49992318742</v>
      </c>
      <c r="L36" s="269"/>
      <c r="M36" s="270">
        <v>30</v>
      </c>
      <c r="N36" s="271">
        <f>K36/M36</f>
        <v>4068.8499974395809</v>
      </c>
    </row>
    <row r="37" spans="1:14">
      <c r="A37" s="113" t="s">
        <v>168</v>
      </c>
      <c r="B37" s="840" t="str">
        <f>VLOOKUP(A37,EQUIPOS!A7:D154,3,FALSE)</f>
        <v>Compactador tipo  POTENCIA: 105 HP, PESO: 6 ton</v>
      </c>
      <c r="C37" s="841"/>
      <c r="D37" s="841"/>
      <c r="E37" s="841"/>
      <c r="F37" s="841"/>
      <c r="G37" s="841"/>
      <c r="H37" s="842"/>
      <c r="I37" s="266"/>
      <c r="J37" s="267"/>
      <c r="K37" s="268">
        <f>VLOOKUP(A37,EQUIPOS!A7:D164,4,FALSE)</f>
        <v>81376.999948791621</v>
      </c>
      <c r="L37" s="269"/>
      <c r="M37" s="270">
        <v>9</v>
      </c>
      <c r="N37" s="271">
        <f t="shared" ref="N37:N43" si="0">K37/M37</f>
        <v>9041.8888831990698</v>
      </c>
    </row>
    <row r="38" spans="1:14">
      <c r="A38" t="s">
        <v>173</v>
      </c>
      <c r="B38" s="840" t="str">
        <f>VLOOKUP(A38,EQUIPOS!A8:D154,3,FALSE)</f>
        <v>Compactador neumático de Potencia 70 HP, peso de 13 ton</v>
      </c>
      <c r="C38" s="841"/>
      <c r="D38" s="841"/>
      <c r="E38" s="841"/>
      <c r="F38" s="841"/>
      <c r="G38" s="841"/>
      <c r="H38" s="842"/>
      <c r="I38" s="266"/>
      <c r="J38" s="267"/>
      <c r="K38" s="268">
        <f>VLOOKUP(A38,EQUIPOS!A8:D165,4,FALSE)</f>
        <v>101721.24993598952</v>
      </c>
      <c r="L38" s="269"/>
      <c r="M38" s="270">
        <v>9</v>
      </c>
      <c r="N38" s="271">
        <f t="shared" si="0"/>
        <v>11302.361103998835</v>
      </c>
    </row>
    <row r="39" spans="1:14">
      <c r="A39" t="s">
        <v>286</v>
      </c>
      <c r="B39" s="840" t="str">
        <f>VLOOKUP(A39,EQUIPOS!A9:D154,3,FALSE)</f>
        <v>Planta de asfalto en frio</v>
      </c>
      <c r="C39" s="841"/>
      <c r="D39" s="841"/>
      <c r="E39" s="841"/>
      <c r="F39" s="841"/>
      <c r="G39" s="841"/>
      <c r="H39" s="842"/>
      <c r="I39" s="266"/>
      <c r="J39" s="267"/>
      <c r="K39" s="268">
        <f>VLOOKUP(A39,EQUIPOS!A9:D166,4,FALSE)</f>
        <v>171738.67767528971</v>
      </c>
      <c r="L39" s="269"/>
      <c r="M39" s="270">
        <v>9</v>
      </c>
      <c r="N39" s="271">
        <f t="shared" si="0"/>
        <v>19082.075297254414</v>
      </c>
    </row>
    <row r="40" spans="1:14">
      <c r="A40" t="s">
        <v>290</v>
      </c>
      <c r="B40" s="840" t="str">
        <f>VLOOKUP(A40,EQUIPOS!A10:D154,3,FALSE)</f>
        <v>Planta trituradora</v>
      </c>
      <c r="C40" s="841"/>
      <c r="D40" s="841"/>
      <c r="E40" s="841"/>
      <c r="F40" s="841"/>
      <c r="G40" s="841"/>
      <c r="H40" s="842"/>
      <c r="I40" s="266"/>
      <c r="J40" s="267"/>
      <c r="K40" s="268">
        <f>VLOOKUP(A40,EQUIPOS!A10:D167,4,FALSE)</f>
        <v>406884.99974395806</v>
      </c>
      <c r="L40" s="269"/>
      <c r="M40" s="270">
        <v>30</v>
      </c>
      <c r="N40" s="271">
        <f t="shared" si="0"/>
        <v>13562.833324798603</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122065.49992318742</v>
      </c>
      <c r="L41" s="269"/>
      <c r="M41" s="270">
        <v>30</v>
      </c>
      <c r="N41" s="271">
        <f t="shared" si="0"/>
        <v>4068.8499974395809</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203442.49987197903</v>
      </c>
      <c r="L42" s="269"/>
      <c r="M42" s="270">
        <v>9</v>
      </c>
      <c r="N42" s="271">
        <f t="shared" si="0"/>
        <v>22604.722207997671</v>
      </c>
    </row>
    <row r="43" spans="1:14">
      <c r="A43" t="s">
        <v>373</v>
      </c>
      <c r="B43" s="840" t="str">
        <f>VLOOKUP(A43,EQUIPOS!A13:D157,3,FALSE)</f>
        <v>Volqueta 6 m3</v>
      </c>
      <c r="C43" s="841"/>
      <c r="D43" s="841"/>
      <c r="E43" s="841"/>
      <c r="F43" s="841"/>
      <c r="G43" s="841"/>
      <c r="H43" s="842"/>
      <c r="I43" s="266"/>
      <c r="J43" s="267"/>
      <c r="K43" s="268">
        <f>VLOOKUP(A43,EQUIPOS!A13:D170,4,FALSE)</f>
        <v>70484.13291448509</v>
      </c>
      <c r="L43" s="269"/>
      <c r="M43" s="270">
        <v>9</v>
      </c>
      <c r="N43" s="271">
        <f t="shared" si="0"/>
        <v>7831.5703238316764</v>
      </c>
    </row>
    <row r="44" spans="1:14">
      <c r="B44" s="319"/>
      <c r="C44" s="320"/>
      <c r="D44" s="320"/>
      <c r="E44" s="320"/>
      <c r="F44" s="320"/>
      <c r="G44" s="320"/>
      <c r="H44" s="321"/>
      <c r="I44" s="266"/>
      <c r="J44" s="267"/>
      <c r="K44" s="268"/>
      <c r="L44" s="269"/>
      <c r="M44" s="270"/>
      <c r="N44" s="271"/>
    </row>
    <row r="45" spans="1:14">
      <c r="B45" s="840"/>
      <c r="C45" s="841"/>
      <c r="D45" s="841"/>
      <c r="E45" s="841"/>
      <c r="F45" s="841"/>
      <c r="G45" s="841"/>
      <c r="H45" s="842"/>
      <c r="I45" s="843"/>
      <c r="J45" s="824"/>
      <c r="K45" s="268"/>
      <c r="L45" s="844"/>
      <c r="M45" s="845"/>
      <c r="N45" s="271"/>
    </row>
    <row r="46" spans="1:14">
      <c r="B46" s="840"/>
      <c r="C46" s="841"/>
      <c r="D46" s="841"/>
      <c r="E46" s="846"/>
      <c r="F46" s="841"/>
      <c r="G46" s="841"/>
      <c r="H46" s="842"/>
      <c r="I46" s="36"/>
      <c r="J46" s="37"/>
      <c r="K46" s="273"/>
      <c r="L46" s="275"/>
      <c r="M46" s="276"/>
      <c r="N46" s="277"/>
    </row>
    <row r="47" spans="1:14">
      <c r="B47" s="847" t="s">
        <v>952</v>
      </c>
      <c r="C47" s="848"/>
      <c r="D47" s="848"/>
      <c r="E47" s="38"/>
      <c r="F47" s="39"/>
      <c r="G47" s="39"/>
      <c r="H47" s="40"/>
      <c r="I47" s="36"/>
      <c r="J47" s="37"/>
      <c r="K47" s="278"/>
      <c r="L47" s="275"/>
      <c r="M47" s="400">
        <v>0.1</v>
      </c>
      <c r="N47" s="343">
        <f>N81*M47</f>
        <v>971.8939014389166</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3">
        <f>SUM(N36:N48)</f>
        <v>92535.045037398362</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4" t="s">
        <v>945</v>
      </c>
      <c r="K53" s="85" t="s">
        <v>946</v>
      </c>
      <c r="L53" s="821" t="s">
        <v>955</v>
      </c>
      <c r="M53" s="820"/>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26031.940679017607</v>
      </c>
      <c r="N54" s="271">
        <f>K54*M54</f>
        <v>36444.71695062465</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43.73366034074958</v>
      </c>
      <c r="N55" s="271">
        <f>K55*M55</f>
        <v>1093.3415085187396</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410">
        <f>SUM(N54:N58)</f>
        <v>37538.058459143387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v>1.4</v>
      </c>
      <c r="L64" s="831">
        <f>VLOOKUP(A64,TRANSPORTE!A5:D117,4,FALSE)</f>
        <v>812.88531247861022</v>
      </c>
      <c r="M64" s="832"/>
      <c r="N64" s="286">
        <f>K64*L64</f>
        <v>1138.0394374700543</v>
      </c>
    </row>
    <row r="65" spans="1:15">
      <c r="A65" t="s">
        <v>1349</v>
      </c>
      <c r="B65" s="46" t="str">
        <f>VLOOKUP(A65,TRANSPORTE!A6:D117,3,FALSE)</f>
        <v>Transporte de Mezcla en Frio DMF-19</v>
      </c>
      <c r="C65" s="47"/>
      <c r="D65" s="47"/>
      <c r="E65" s="47"/>
      <c r="F65" s="47"/>
      <c r="G65" s="47"/>
      <c r="H65" s="310" t="s">
        <v>1468</v>
      </c>
      <c r="I65" s="278">
        <v>1.25</v>
      </c>
      <c r="J65" s="285">
        <v>1</v>
      </c>
      <c r="K65" s="278">
        <v>1.25</v>
      </c>
      <c r="L65" s="831">
        <f>VLOOKUP(A65,TRANSPORTE!A6:D117,4,FALSE)</f>
        <v>759.78838183221592</v>
      </c>
      <c r="M65" s="832"/>
      <c r="N65" s="286">
        <f>K65*L65</f>
        <v>949.73547729026996</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2087.7749147603245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72</v>
      </c>
      <c r="N75" s="394">
        <f>K75/M75</f>
        <v>6014.5555555555557</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72</v>
      </c>
      <c r="N76" s="394">
        <f>K76/M76</f>
        <v>1481.7533835334443</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8">
        <v>72</v>
      </c>
      <c r="N77" s="394">
        <f>K77/M77</f>
        <v>2222.630075300166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0">
        <f>SUM(N75:N80)</f>
        <v>9718.9390143891651</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141879.81742569123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3"/>
      <c r="J87" s="333"/>
      <c r="K87" s="301" t="s">
        <v>970</v>
      </c>
      <c r="L87" s="857" t="s">
        <v>971</v>
      </c>
      <c r="M87" s="858"/>
      <c r="N87" s="302"/>
    </row>
    <row r="88" spans="1:14">
      <c r="B88" s="859" t="s">
        <v>972</v>
      </c>
      <c r="C88" s="860"/>
      <c r="D88" s="860"/>
      <c r="E88" s="860"/>
      <c r="F88" s="860"/>
      <c r="G88" s="860"/>
      <c r="H88" s="860"/>
      <c r="I88" s="87"/>
      <c r="J88" s="88"/>
      <c r="K88" s="303">
        <v>0.2</v>
      </c>
      <c r="L88" s="861">
        <f>N83*K88</f>
        <v>28375.963485138247</v>
      </c>
      <c r="M88" s="862"/>
      <c r="N88" s="51"/>
    </row>
    <row r="89" spans="1:14">
      <c r="B89" s="89" t="s">
        <v>973</v>
      </c>
      <c r="C89" s="90"/>
      <c r="D89" s="90"/>
      <c r="E89" s="90"/>
      <c r="F89" s="90"/>
      <c r="G89" s="90"/>
      <c r="H89" s="90"/>
      <c r="I89" s="87"/>
      <c r="J89" s="88"/>
      <c r="K89" s="303">
        <v>0.05</v>
      </c>
      <c r="L89" s="861">
        <f>N83*K89</f>
        <v>7093.9908712845618</v>
      </c>
      <c r="M89" s="862"/>
      <c r="N89" s="51"/>
    </row>
    <row r="90" spans="1:14" ht="15.75" thickBot="1">
      <c r="B90" s="91" t="s">
        <v>974</v>
      </c>
      <c r="C90" s="92"/>
      <c r="D90" s="92"/>
      <c r="E90" s="92"/>
      <c r="F90" s="92"/>
      <c r="G90" s="92"/>
      <c r="H90" s="92"/>
      <c r="I90" s="93"/>
      <c r="J90" s="94"/>
      <c r="K90" s="304">
        <v>0.05</v>
      </c>
      <c r="L90" s="863">
        <f>N83*K90</f>
        <v>7093.9908712845618</v>
      </c>
      <c r="M90" s="864"/>
      <c r="N90" s="51"/>
    </row>
    <row r="91" spans="1:14" ht="15.75" thickBot="1">
      <c r="B91" s="827" t="s">
        <v>953</v>
      </c>
      <c r="C91" s="828"/>
      <c r="D91" s="828"/>
      <c r="E91" s="828"/>
      <c r="F91" s="828"/>
      <c r="G91" s="828"/>
      <c r="H91" s="828"/>
      <c r="I91" s="828"/>
      <c r="J91" s="828"/>
      <c r="K91" s="828"/>
      <c r="L91" s="828"/>
      <c r="M91" s="829"/>
      <c r="N91" s="52">
        <f>L88+L89+L90</f>
        <v>42563.945227707372</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52">
        <f>N83+N91</f>
        <v>184443.76265339862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0" t="s">
        <v>2221</v>
      </c>
      <c r="C124" s="392"/>
      <c r="D124" s="392"/>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1063</v>
      </c>
      <c r="C31" s="81" t="s">
        <v>1576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122065.49992318742</v>
      </c>
      <c r="L36" s="269"/>
      <c r="M36" s="270">
        <v>30</v>
      </c>
      <c r="N36" s="271">
        <f>K36/M36</f>
        <v>4068.8499974395809</v>
      </c>
    </row>
    <row r="37" spans="1:14">
      <c r="A37" s="113" t="s">
        <v>168</v>
      </c>
      <c r="B37" s="840" t="str">
        <f>VLOOKUP(A37,EQUIPOS!A7:D154,3,FALSE)</f>
        <v>Compactador tipo  POTENCIA: 105 HP, PESO: 6 ton</v>
      </c>
      <c r="C37" s="841"/>
      <c r="D37" s="841"/>
      <c r="E37" s="841"/>
      <c r="F37" s="841"/>
      <c r="G37" s="841"/>
      <c r="H37" s="842"/>
      <c r="I37" s="266"/>
      <c r="J37" s="267"/>
      <c r="K37" s="268">
        <f>VLOOKUP(A37,EQUIPOS!A7:D164,4,FALSE)</f>
        <v>81376.999948791621</v>
      </c>
      <c r="L37" s="269"/>
      <c r="M37" s="270">
        <v>7</v>
      </c>
      <c r="N37" s="271">
        <f t="shared" ref="N37:N43" si="0">K37/M37</f>
        <v>11625.285706970231</v>
      </c>
    </row>
    <row r="38" spans="1:14">
      <c r="A38" t="s">
        <v>173</v>
      </c>
      <c r="B38" s="840" t="str">
        <f>VLOOKUP(A38,EQUIPOS!A8:D154,3,FALSE)</f>
        <v>Compactador neumático de Potencia 70 HP, peso de 13 ton</v>
      </c>
      <c r="C38" s="841"/>
      <c r="D38" s="841"/>
      <c r="E38" s="841"/>
      <c r="F38" s="841"/>
      <c r="G38" s="841"/>
      <c r="H38" s="842"/>
      <c r="I38" s="266"/>
      <c r="J38" s="267"/>
      <c r="K38" s="268">
        <f>VLOOKUP(A38,EQUIPOS!A8:D165,4,FALSE)</f>
        <v>101721.24993598952</v>
      </c>
      <c r="L38" s="269"/>
      <c r="M38" s="270">
        <v>7</v>
      </c>
      <c r="N38" s="271">
        <f t="shared" si="0"/>
        <v>14531.607133712789</v>
      </c>
    </row>
    <row r="39" spans="1:14">
      <c r="A39" t="s">
        <v>286</v>
      </c>
      <c r="B39" s="840" t="str">
        <f>VLOOKUP(A39,EQUIPOS!A9:D154,3,FALSE)</f>
        <v>Planta de asfalto en frio</v>
      </c>
      <c r="C39" s="841"/>
      <c r="D39" s="841"/>
      <c r="E39" s="841"/>
      <c r="F39" s="841"/>
      <c r="G39" s="841"/>
      <c r="H39" s="842"/>
      <c r="I39" s="266"/>
      <c r="J39" s="267"/>
      <c r="K39" s="268">
        <f>VLOOKUP(A39,EQUIPOS!A9:D166,4,FALSE)</f>
        <v>171738.67767528971</v>
      </c>
      <c r="L39" s="269"/>
      <c r="M39" s="270">
        <v>9</v>
      </c>
      <c r="N39" s="271">
        <f t="shared" si="0"/>
        <v>19082.075297254414</v>
      </c>
    </row>
    <row r="40" spans="1:14">
      <c r="A40" t="s">
        <v>290</v>
      </c>
      <c r="B40" s="840" t="str">
        <f>VLOOKUP(A40,EQUIPOS!A10:D154,3,FALSE)</f>
        <v>Planta trituradora</v>
      </c>
      <c r="C40" s="841"/>
      <c r="D40" s="841"/>
      <c r="E40" s="841"/>
      <c r="F40" s="841"/>
      <c r="G40" s="841"/>
      <c r="H40" s="842"/>
      <c r="I40" s="266"/>
      <c r="J40" s="267"/>
      <c r="K40" s="268">
        <f>VLOOKUP(A40,EQUIPOS!A10:D167,4,FALSE)</f>
        <v>406884.99974395806</v>
      </c>
      <c r="L40" s="269"/>
      <c r="M40" s="270">
        <v>30</v>
      </c>
      <c r="N40" s="271">
        <f t="shared" si="0"/>
        <v>13562.833324798603</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122065.49992318742</v>
      </c>
      <c r="L41" s="269"/>
      <c r="M41" s="270">
        <v>30</v>
      </c>
      <c r="N41" s="271">
        <f t="shared" si="0"/>
        <v>4068.8499974395809</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203442.49987197903</v>
      </c>
      <c r="L42" s="269"/>
      <c r="M42" s="270">
        <v>7</v>
      </c>
      <c r="N42" s="271">
        <f t="shared" si="0"/>
        <v>29063.214267425577</v>
      </c>
    </row>
    <row r="43" spans="1:14">
      <c r="A43" t="s">
        <v>373</v>
      </c>
      <c r="B43" s="840" t="str">
        <f>VLOOKUP(A43,EQUIPOS!A13:D157,3,FALSE)</f>
        <v>Volqueta 6 m3</v>
      </c>
      <c r="C43" s="841"/>
      <c r="D43" s="841"/>
      <c r="E43" s="841"/>
      <c r="F43" s="841"/>
      <c r="G43" s="841"/>
      <c r="H43" s="842"/>
      <c r="I43" s="266"/>
      <c r="J43" s="267"/>
      <c r="K43" s="268">
        <f>VLOOKUP(A43,EQUIPOS!A13:D170,4,FALSE)</f>
        <v>70484.13291448509</v>
      </c>
      <c r="L43" s="269"/>
      <c r="M43" s="270">
        <v>9</v>
      </c>
      <c r="N43" s="271">
        <f t="shared" si="0"/>
        <v>7831.5703238316764</v>
      </c>
    </row>
    <row r="44" spans="1:14">
      <c r="B44" s="319"/>
      <c r="C44" s="320"/>
      <c r="D44" s="320"/>
      <c r="E44" s="320"/>
      <c r="F44" s="320"/>
      <c r="G44" s="320"/>
      <c r="H44" s="321"/>
      <c r="I44" s="266"/>
      <c r="J44" s="267"/>
      <c r="K44" s="268"/>
      <c r="L44" s="269"/>
      <c r="M44" s="270"/>
      <c r="N44" s="271"/>
    </row>
    <row r="45" spans="1:14">
      <c r="B45" s="840"/>
      <c r="C45" s="841"/>
      <c r="D45" s="841"/>
      <c r="E45" s="841"/>
      <c r="F45" s="841"/>
      <c r="G45" s="841"/>
      <c r="H45" s="842"/>
      <c r="I45" s="843"/>
      <c r="J45" s="824"/>
      <c r="K45" s="268"/>
      <c r="L45" s="844"/>
      <c r="M45" s="845"/>
      <c r="N45" s="271"/>
    </row>
    <row r="46" spans="1:14">
      <c r="B46" s="840"/>
      <c r="C46" s="841"/>
      <c r="D46" s="841"/>
      <c r="E46" s="846"/>
      <c r="F46" s="841"/>
      <c r="G46" s="841"/>
      <c r="H46" s="842"/>
      <c r="I46" s="36"/>
      <c r="J46" s="37"/>
      <c r="K46" s="273"/>
      <c r="L46" s="275"/>
      <c r="M46" s="276"/>
      <c r="N46" s="277"/>
    </row>
    <row r="47" spans="1:14">
      <c r="B47" s="847" t="s">
        <v>952</v>
      </c>
      <c r="C47" s="848"/>
      <c r="D47" s="848"/>
      <c r="E47" s="38"/>
      <c r="F47" s="39"/>
      <c r="G47" s="39"/>
      <c r="H47" s="40"/>
      <c r="I47" s="36"/>
      <c r="J47" s="37"/>
      <c r="K47" s="278"/>
      <c r="L47" s="275"/>
      <c r="M47" s="400">
        <v>0.1</v>
      </c>
      <c r="N47" s="343">
        <f>N81*M47</f>
        <v>1110.7358873587618</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3">
        <f>SUM(N36:N48)</f>
        <v>104945.02193623121</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4" t="s">
        <v>945</v>
      </c>
      <c r="K53" s="85" t="s">
        <v>946</v>
      </c>
      <c r="L53" s="821" t="s">
        <v>955</v>
      </c>
      <c r="M53" s="820"/>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26031.940679017607</v>
      </c>
      <c r="N54" s="271">
        <f>K54*M54</f>
        <v>36444.71695062465</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43.73366034074958</v>
      </c>
      <c r="N55" s="271">
        <f>K55*M55</f>
        <v>1093.3415085187396</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3">
        <f>SUM(N54:N58)</f>
        <v>37538.058459143387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1">
        <f>VLOOKUP(A64,TRANSPORTE!A5:D117,4,FALSE)</f>
        <v>812.88531247861022</v>
      </c>
      <c r="M64" s="832"/>
      <c r="N64" s="286">
        <f>K64*L64</f>
        <v>1138.0394374700543</v>
      </c>
    </row>
    <row r="65" spans="1:15">
      <c r="A65" t="s">
        <v>1343</v>
      </c>
      <c r="B65" s="46" t="str">
        <f>VLOOKUP(A65,TRANSPORTE!A5:D117,3,FALSE)</f>
        <v>Transporte de Mezcla Densa para Bacheo</v>
      </c>
      <c r="C65" s="47"/>
      <c r="D65" s="47"/>
      <c r="E65" s="47"/>
      <c r="F65" s="47"/>
      <c r="G65" s="47"/>
      <c r="H65" s="310" t="s">
        <v>1468</v>
      </c>
      <c r="I65" s="278">
        <v>1.25</v>
      </c>
      <c r="J65" s="278">
        <v>1</v>
      </c>
      <c r="K65" s="278">
        <f>I65*J65</f>
        <v>1.25</v>
      </c>
      <c r="L65" s="288"/>
      <c r="M65" s="289">
        <f>VLOOKUP(A64,TRANSPORTE!A5:D117,4,FALSE)</f>
        <v>812.88531247861022</v>
      </c>
      <c r="N65" s="411">
        <f>K65*M65</f>
        <v>1016.1066405982627</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2154.1460780683169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63</v>
      </c>
      <c r="N75" s="394">
        <f>K75/M75</f>
        <v>6873.7777777777774</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63</v>
      </c>
      <c r="N76" s="394">
        <f>K76/M76</f>
        <v>1693.4324383239361</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63</v>
      </c>
      <c r="N77" s="394">
        <f>K77/M77</f>
        <v>2540.1486574859041</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0">
        <f>SUM(N75:N80)</f>
        <v>11107.358873587618</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155744.58534703054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3"/>
      <c r="J87" s="333"/>
      <c r="K87" s="301" t="s">
        <v>970</v>
      </c>
      <c r="L87" s="857" t="s">
        <v>971</v>
      </c>
      <c r="M87" s="858"/>
      <c r="N87" s="302"/>
    </row>
    <row r="88" spans="1:14">
      <c r="B88" s="859" t="s">
        <v>972</v>
      </c>
      <c r="C88" s="860"/>
      <c r="D88" s="860"/>
      <c r="E88" s="860"/>
      <c r="F88" s="860"/>
      <c r="G88" s="860"/>
      <c r="H88" s="860"/>
      <c r="I88" s="87"/>
      <c r="J88" s="88"/>
      <c r="K88" s="303">
        <v>0.2</v>
      </c>
      <c r="L88" s="861">
        <f>N83*K88</f>
        <v>31148.91706940611</v>
      </c>
      <c r="M88" s="862"/>
      <c r="N88" s="51"/>
    </row>
    <row r="89" spans="1:14">
      <c r="B89" s="89" t="s">
        <v>973</v>
      </c>
      <c r="C89" s="90"/>
      <c r="D89" s="90"/>
      <c r="E89" s="90"/>
      <c r="F89" s="90"/>
      <c r="G89" s="90"/>
      <c r="H89" s="90"/>
      <c r="I89" s="87"/>
      <c r="J89" s="88"/>
      <c r="K89" s="303">
        <v>0.05</v>
      </c>
      <c r="L89" s="861">
        <f>N83*K89</f>
        <v>7787.2292673515276</v>
      </c>
      <c r="M89" s="862"/>
      <c r="N89" s="51"/>
    </row>
    <row r="90" spans="1:14" ht="15.75" thickBot="1">
      <c r="B90" s="91" t="s">
        <v>974</v>
      </c>
      <c r="C90" s="92"/>
      <c r="D90" s="92"/>
      <c r="E90" s="92"/>
      <c r="F90" s="92"/>
      <c r="G90" s="92"/>
      <c r="H90" s="92"/>
      <c r="I90" s="93"/>
      <c r="J90" s="94"/>
      <c r="K90" s="304">
        <v>0.05</v>
      </c>
      <c r="L90" s="863">
        <f>N83*K90</f>
        <v>7787.2292673515276</v>
      </c>
      <c r="M90" s="864"/>
      <c r="N90" s="51"/>
    </row>
    <row r="91" spans="1:14" ht="15.75" thickBot="1">
      <c r="B91" s="827" t="s">
        <v>953</v>
      </c>
      <c r="C91" s="828"/>
      <c r="D91" s="828"/>
      <c r="E91" s="828"/>
      <c r="F91" s="828"/>
      <c r="G91" s="828"/>
      <c r="H91" s="828"/>
      <c r="I91" s="828"/>
      <c r="J91" s="828"/>
      <c r="K91" s="828"/>
      <c r="L91" s="828"/>
      <c r="M91" s="829"/>
      <c r="N91" s="52">
        <f>L88+L89+L90</f>
        <v>46723.375604109162</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7">
        <f>N83+N91</f>
        <v>202467.96095113971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0" t="s">
        <v>2221</v>
      </c>
      <c r="C124" s="392"/>
      <c r="D124" s="392"/>
      <c r="E124" s="57"/>
      <c r="F124" s="57"/>
      <c r="G124" s="57"/>
      <c r="H124" s="57"/>
      <c r="I124" s="57"/>
      <c r="J124" s="806"/>
      <c r="K124" s="806"/>
      <c r="L124" s="806"/>
      <c r="M124" s="806"/>
      <c r="N124" s="807"/>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1064</v>
      </c>
      <c r="C31" s="81" t="s">
        <v>1577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122065.49992318742</v>
      </c>
      <c r="L36" s="269"/>
      <c r="M36" s="270">
        <v>30</v>
      </c>
      <c r="N36" s="271">
        <f>K36/M36</f>
        <v>4068.8499974395809</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101721.24993598952</v>
      </c>
      <c r="L37" s="269"/>
      <c r="M37" s="270">
        <v>9</v>
      </c>
      <c r="N37" s="271">
        <f t="shared" ref="N37:N43" si="0">K37/M37</f>
        <v>11302.361103998835</v>
      </c>
    </row>
    <row r="38" spans="1:14">
      <c r="A38" t="s">
        <v>168</v>
      </c>
      <c r="B38" s="840" t="str">
        <f>VLOOKUP(A38,EQUIPOS!A8:D154,3,FALSE)</f>
        <v>Compactador tipo  POTENCIA: 105 HP, PESO: 6 ton</v>
      </c>
      <c r="C38" s="841"/>
      <c r="D38" s="841"/>
      <c r="E38" s="841"/>
      <c r="F38" s="841"/>
      <c r="G38" s="841"/>
      <c r="H38" s="842"/>
      <c r="I38" s="266"/>
      <c r="J38" s="267"/>
      <c r="K38" s="268">
        <f>VLOOKUP(A38,EQUIPOS!A8:D165,4,FALSE)</f>
        <v>81376.999948791621</v>
      </c>
      <c r="L38" s="269"/>
      <c r="M38" s="270">
        <v>9</v>
      </c>
      <c r="N38" s="271">
        <f t="shared" si="0"/>
        <v>9041.8888831990698</v>
      </c>
    </row>
    <row r="39" spans="1:14">
      <c r="A39" t="s">
        <v>286</v>
      </c>
      <c r="B39" s="840" t="str">
        <f>VLOOKUP(A39,EQUIPOS!A9:D154,3,FALSE)</f>
        <v>Planta de asfalto en frio</v>
      </c>
      <c r="C39" s="841"/>
      <c r="D39" s="841"/>
      <c r="E39" s="841"/>
      <c r="F39" s="841"/>
      <c r="G39" s="841"/>
      <c r="H39" s="842"/>
      <c r="I39" s="266"/>
      <c r="J39" s="267"/>
      <c r="K39" s="268">
        <f>VLOOKUP(A39,EQUIPOS!A9:D166,4,FALSE)</f>
        <v>171738.67767528971</v>
      </c>
      <c r="L39" s="269"/>
      <c r="M39" s="270">
        <v>9</v>
      </c>
      <c r="N39" s="271">
        <f t="shared" si="0"/>
        <v>19082.075297254414</v>
      </c>
    </row>
    <row r="40" spans="1:14">
      <c r="A40" t="s">
        <v>290</v>
      </c>
      <c r="B40" s="840" t="str">
        <f>VLOOKUP(A40,EQUIPOS!A10:D154,3,FALSE)</f>
        <v>Planta trituradora</v>
      </c>
      <c r="C40" s="841"/>
      <c r="D40" s="841"/>
      <c r="E40" s="841"/>
      <c r="F40" s="841"/>
      <c r="G40" s="841"/>
      <c r="H40" s="842"/>
      <c r="I40" s="266"/>
      <c r="J40" s="267"/>
      <c r="K40" s="268">
        <f>VLOOKUP(A40,EQUIPOS!A10:D167,4,FALSE)</f>
        <v>406884.99974395806</v>
      </c>
      <c r="L40" s="269"/>
      <c r="M40" s="270">
        <v>30</v>
      </c>
      <c r="N40" s="271">
        <f t="shared" si="0"/>
        <v>13562.833324798603</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122065.49992318742</v>
      </c>
      <c r="L41" s="269"/>
      <c r="M41" s="270">
        <v>30</v>
      </c>
      <c r="N41" s="271">
        <f t="shared" si="0"/>
        <v>4068.8499974395809</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203442.49987197903</v>
      </c>
      <c r="L42" s="269"/>
      <c r="M42" s="270">
        <v>9</v>
      </c>
      <c r="N42" s="271">
        <f t="shared" si="0"/>
        <v>22604.722207997671</v>
      </c>
    </row>
    <row r="43" spans="1:14">
      <c r="A43" t="s">
        <v>373</v>
      </c>
      <c r="B43" s="840" t="str">
        <f>VLOOKUP(A43,EQUIPOS!A13:D157,3,FALSE)</f>
        <v>Volqueta 6 m3</v>
      </c>
      <c r="C43" s="841"/>
      <c r="D43" s="841"/>
      <c r="E43" s="841"/>
      <c r="F43" s="841"/>
      <c r="G43" s="841"/>
      <c r="H43" s="842"/>
      <c r="I43" s="266"/>
      <c r="J43" s="267"/>
      <c r="K43" s="268">
        <f>VLOOKUP(A43,EQUIPOS!A13:D170,4,FALSE)</f>
        <v>70484.13291448509</v>
      </c>
      <c r="L43" s="269"/>
      <c r="M43" s="270">
        <v>9</v>
      </c>
      <c r="N43" s="271">
        <f t="shared" si="0"/>
        <v>7831.5703238316764</v>
      </c>
    </row>
    <row r="44" spans="1:14">
      <c r="B44" s="319"/>
      <c r="C44" s="320"/>
      <c r="D44" s="320"/>
      <c r="E44" s="320"/>
      <c r="F44" s="320"/>
      <c r="G44" s="320"/>
      <c r="H44" s="321"/>
      <c r="I44" s="266"/>
      <c r="J44" s="267"/>
      <c r="K44" s="268"/>
      <c r="L44" s="269"/>
      <c r="M44" s="270"/>
      <c r="N44" s="271"/>
    </row>
    <row r="45" spans="1:14">
      <c r="B45" s="840"/>
      <c r="C45" s="841"/>
      <c r="D45" s="841"/>
      <c r="E45" s="841"/>
      <c r="F45" s="841"/>
      <c r="G45" s="841"/>
      <c r="H45" s="842"/>
      <c r="I45" s="843"/>
      <c r="J45" s="824"/>
      <c r="K45" s="268"/>
      <c r="L45" s="844"/>
      <c r="M45" s="845"/>
      <c r="N45" s="271"/>
    </row>
    <row r="46" spans="1:14">
      <c r="B46" s="840"/>
      <c r="C46" s="841"/>
      <c r="D46" s="841"/>
      <c r="E46" s="841"/>
      <c r="F46" s="841"/>
      <c r="G46" s="841"/>
      <c r="H46" s="842"/>
      <c r="I46" s="36"/>
      <c r="J46" s="37"/>
      <c r="K46" s="273"/>
      <c r="L46" s="275"/>
      <c r="M46" s="276"/>
      <c r="N46" s="277"/>
    </row>
    <row r="47" spans="1:14">
      <c r="B47" s="847" t="s">
        <v>952</v>
      </c>
      <c r="C47" s="960"/>
      <c r="D47" s="960"/>
      <c r="E47" s="38"/>
      <c r="F47" s="39"/>
      <c r="G47" s="39"/>
      <c r="H47" s="40"/>
      <c r="I47" s="36"/>
      <c r="J47" s="37"/>
      <c r="K47" s="278"/>
      <c r="L47" s="275"/>
      <c r="M47" s="400">
        <v>0.1</v>
      </c>
      <c r="N47" s="343">
        <f>N81*M47</f>
        <v>971.8939014389166</v>
      </c>
    </row>
    <row r="48" spans="1:14" ht="15.75" thickBot="1">
      <c r="B48" s="961"/>
      <c r="C48" s="962"/>
      <c r="D48" s="962"/>
      <c r="E48" s="962"/>
      <c r="F48" s="962"/>
      <c r="G48" s="962"/>
      <c r="H48" s="963"/>
      <c r="I48" s="849"/>
      <c r="J48" s="850"/>
      <c r="K48" s="41"/>
      <c r="L48" s="851"/>
      <c r="M48" s="964"/>
      <c r="N48" s="105"/>
    </row>
    <row r="49" spans="1:14" ht="15.75" thickBot="1">
      <c r="B49" s="827" t="s">
        <v>953</v>
      </c>
      <c r="C49" s="828"/>
      <c r="D49" s="828"/>
      <c r="E49" s="828"/>
      <c r="F49" s="828"/>
      <c r="G49" s="828"/>
      <c r="H49" s="828"/>
      <c r="I49" s="828"/>
      <c r="J49" s="828"/>
      <c r="K49" s="828"/>
      <c r="L49" s="828"/>
      <c r="M49" s="829"/>
      <c r="N49" s="393">
        <f>SUM(N36:N48)</f>
        <v>92535.045037398362</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4" t="s">
        <v>945</v>
      </c>
      <c r="K53" s="85" t="s">
        <v>946</v>
      </c>
      <c r="L53" s="821" t="s">
        <v>955</v>
      </c>
      <c r="M53" s="820"/>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26031.940679017607</v>
      </c>
      <c r="N54" s="271">
        <f>K54*M54</f>
        <v>36444.71695062465</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43.73366034074958</v>
      </c>
      <c r="N55" s="271">
        <f>K55*M55</f>
        <v>1093.3415085187396</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3">
        <f>SUM(N54:N58)</f>
        <v>37538.058459143387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1">
        <f>VLOOKUP(A64,TRANSPORTE!A5:D117,4,FALSE)</f>
        <v>812.88531247861022</v>
      </c>
      <c r="M64" s="832"/>
      <c r="N64" s="286">
        <f>K64*L64</f>
        <v>1138.0394374700543</v>
      </c>
    </row>
    <row r="65" spans="1:15">
      <c r="A65" t="s">
        <v>1350</v>
      </c>
      <c r="B65" s="46" t="str">
        <f>VLOOKUP(A65,TRANSPORTE!A6:D117,3,FALSE)</f>
        <v>Transporte de Mezcla en Frio  MAF-19</v>
      </c>
      <c r="C65" s="47"/>
      <c r="D65" s="47"/>
      <c r="E65" s="47"/>
      <c r="F65" s="47"/>
      <c r="G65" s="47"/>
      <c r="H65" s="310" t="s">
        <v>1468</v>
      </c>
      <c r="I65" s="278">
        <v>1.25</v>
      </c>
      <c r="J65" s="285">
        <v>1</v>
      </c>
      <c r="K65" s="278">
        <f>I65*J65</f>
        <v>1.25</v>
      </c>
      <c r="L65" s="831">
        <f>VLOOKUP(A65,TRANSPORTE!A6:D117,4,FALSE)</f>
        <v>759.78838183221592</v>
      </c>
      <c r="M65" s="832"/>
      <c r="N65" s="286">
        <f>K65*L65</f>
        <v>949.73547729026996</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2087.7749147603245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72</v>
      </c>
      <c r="N75" s="394">
        <f>K75/M75</f>
        <v>6014.5555555555557</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72</v>
      </c>
      <c r="N76" s="394">
        <f>K76/M76</f>
        <v>1481.7533835334443</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8">
        <v>72</v>
      </c>
      <c r="N77" s="394">
        <f>K77/M77</f>
        <v>2222.630075300166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0">
        <f>SUM(N75:N80)</f>
        <v>9718.9390143891651</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141879.81742569123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3"/>
      <c r="J87" s="333"/>
      <c r="K87" s="301" t="s">
        <v>970</v>
      </c>
      <c r="L87" s="857" t="s">
        <v>971</v>
      </c>
      <c r="M87" s="858"/>
      <c r="N87" s="302"/>
    </row>
    <row r="88" spans="1:14">
      <c r="B88" s="859" t="s">
        <v>972</v>
      </c>
      <c r="C88" s="860"/>
      <c r="D88" s="860"/>
      <c r="E88" s="860"/>
      <c r="F88" s="860"/>
      <c r="G88" s="860"/>
      <c r="H88" s="860"/>
      <c r="I88" s="87"/>
      <c r="J88" s="88"/>
      <c r="K88" s="303">
        <v>0.2</v>
      </c>
      <c r="L88" s="861">
        <f>N83*K88</f>
        <v>28375.963485138247</v>
      </c>
      <c r="M88" s="862"/>
      <c r="N88" s="51"/>
    </row>
    <row r="89" spans="1:14">
      <c r="B89" s="89" t="s">
        <v>973</v>
      </c>
      <c r="C89" s="90"/>
      <c r="D89" s="90"/>
      <c r="E89" s="90"/>
      <c r="F89" s="90"/>
      <c r="G89" s="90"/>
      <c r="H89" s="90"/>
      <c r="I89" s="87"/>
      <c r="J89" s="88"/>
      <c r="K89" s="303">
        <v>0.05</v>
      </c>
      <c r="L89" s="861">
        <f>N83*K89</f>
        <v>7093.9908712845618</v>
      </c>
      <c r="M89" s="862"/>
      <c r="N89" s="51"/>
    </row>
    <row r="90" spans="1:14" ht="15.75" thickBot="1">
      <c r="B90" s="91" t="s">
        <v>974</v>
      </c>
      <c r="C90" s="92"/>
      <c r="D90" s="92"/>
      <c r="E90" s="92"/>
      <c r="F90" s="92"/>
      <c r="G90" s="92"/>
      <c r="H90" s="92"/>
      <c r="I90" s="93"/>
      <c r="J90" s="94"/>
      <c r="K90" s="304">
        <v>0.05</v>
      </c>
      <c r="L90" s="863">
        <f>N83*K90</f>
        <v>7093.9908712845618</v>
      </c>
      <c r="M90" s="864"/>
      <c r="N90" s="51"/>
    </row>
    <row r="91" spans="1:14" ht="15.75" thickBot="1">
      <c r="B91" s="827" t="s">
        <v>953</v>
      </c>
      <c r="C91" s="828"/>
      <c r="D91" s="828"/>
      <c r="E91" s="828"/>
      <c r="F91" s="828"/>
      <c r="G91" s="828"/>
      <c r="H91" s="828"/>
      <c r="I91" s="828"/>
      <c r="J91" s="828"/>
      <c r="K91" s="828"/>
      <c r="L91" s="828"/>
      <c r="M91" s="829"/>
      <c r="N91" s="52">
        <f>L88+L89+L90</f>
        <v>42563.945227707372</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7">
        <f>N83+N91</f>
        <v>184443.76265339862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0" t="s">
        <v>2221</v>
      </c>
      <c r="C124" s="392"/>
      <c r="D124" s="392"/>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1065</v>
      </c>
      <c r="C31" s="81" t="s">
        <v>1578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122065.49992318742</v>
      </c>
      <c r="L36" s="269"/>
      <c r="M36" s="270">
        <v>30</v>
      </c>
      <c r="N36" s="271">
        <f>K36/M36</f>
        <v>4068.8499974395809</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101721.24993598952</v>
      </c>
      <c r="L37" s="269"/>
      <c r="M37" s="270">
        <v>9</v>
      </c>
      <c r="N37" s="271">
        <f t="shared" ref="N37:N43" si="0">K37/M37</f>
        <v>11302.361103998835</v>
      </c>
    </row>
    <row r="38" spans="1:14">
      <c r="A38" t="s">
        <v>168</v>
      </c>
      <c r="B38" s="840" t="str">
        <f>VLOOKUP(A38,EQUIPOS!A8:D154,3,FALSE)</f>
        <v>Compactador tipo  POTENCIA: 105 HP, PESO: 6 ton</v>
      </c>
      <c r="C38" s="841"/>
      <c r="D38" s="841"/>
      <c r="E38" s="841"/>
      <c r="F38" s="841"/>
      <c r="G38" s="841"/>
      <c r="H38" s="842"/>
      <c r="I38" s="266"/>
      <c r="J38" s="267"/>
      <c r="K38" s="268">
        <f>VLOOKUP(A38,EQUIPOS!A8:D165,4,FALSE)</f>
        <v>81376.999948791621</v>
      </c>
      <c r="L38" s="269"/>
      <c r="M38" s="270">
        <v>9</v>
      </c>
      <c r="N38" s="271">
        <f t="shared" si="0"/>
        <v>9041.8888831990698</v>
      </c>
    </row>
    <row r="39" spans="1:14">
      <c r="A39" t="s">
        <v>286</v>
      </c>
      <c r="B39" s="840" t="str">
        <f>VLOOKUP(A39,EQUIPOS!A9:D154,3,FALSE)</f>
        <v>Planta de asfalto en frio</v>
      </c>
      <c r="C39" s="841"/>
      <c r="D39" s="841"/>
      <c r="E39" s="841"/>
      <c r="F39" s="841"/>
      <c r="G39" s="841"/>
      <c r="H39" s="842"/>
      <c r="I39" s="266"/>
      <c r="J39" s="267"/>
      <c r="K39" s="268">
        <f>VLOOKUP(A39,EQUIPOS!A9:D166,4,FALSE)</f>
        <v>171738.67767528971</v>
      </c>
      <c r="L39" s="269"/>
      <c r="M39" s="270">
        <v>9</v>
      </c>
      <c r="N39" s="271">
        <f t="shared" si="0"/>
        <v>19082.075297254414</v>
      </c>
    </row>
    <row r="40" spans="1:14">
      <c r="A40" t="s">
        <v>290</v>
      </c>
      <c r="B40" s="840" t="str">
        <f>VLOOKUP(A40,EQUIPOS!A10:D154,3,FALSE)</f>
        <v>Planta trituradora</v>
      </c>
      <c r="C40" s="841"/>
      <c r="D40" s="841"/>
      <c r="E40" s="841"/>
      <c r="F40" s="841"/>
      <c r="G40" s="841"/>
      <c r="H40" s="842"/>
      <c r="I40" s="266"/>
      <c r="J40" s="267"/>
      <c r="K40" s="268">
        <f>VLOOKUP(A40,EQUIPOS!A10:D167,4,FALSE)</f>
        <v>406884.99974395806</v>
      </c>
      <c r="L40" s="269"/>
      <c r="M40" s="270">
        <v>30</v>
      </c>
      <c r="N40" s="271">
        <f t="shared" si="0"/>
        <v>13562.833324798603</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122065.49992318742</v>
      </c>
      <c r="L41" s="269"/>
      <c r="M41" s="270">
        <v>30</v>
      </c>
      <c r="N41" s="271">
        <f t="shared" si="0"/>
        <v>4068.8499974395809</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203442.49987197903</v>
      </c>
      <c r="L42" s="269"/>
      <c r="M42" s="270">
        <v>9</v>
      </c>
      <c r="N42" s="271">
        <f t="shared" si="0"/>
        <v>22604.722207997671</v>
      </c>
    </row>
    <row r="43" spans="1:14">
      <c r="A43" t="s">
        <v>373</v>
      </c>
      <c r="B43" s="840" t="str">
        <f>VLOOKUP(A43,EQUIPOS!A13:D157,3,FALSE)</f>
        <v>Volqueta 6 m3</v>
      </c>
      <c r="C43" s="841"/>
      <c r="D43" s="841"/>
      <c r="E43" s="841"/>
      <c r="F43" s="841"/>
      <c r="G43" s="841"/>
      <c r="H43" s="842"/>
      <c r="I43" s="266"/>
      <c r="J43" s="267"/>
      <c r="K43" s="268">
        <f>VLOOKUP(A43,EQUIPOS!A13:D170,4,FALSE)</f>
        <v>70484.13291448509</v>
      </c>
      <c r="L43" s="269"/>
      <c r="M43" s="270">
        <v>9</v>
      </c>
      <c r="N43" s="271">
        <f t="shared" si="0"/>
        <v>7831.5703238316764</v>
      </c>
    </row>
    <row r="44" spans="1:14">
      <c r="B44" s="840"/>
      <c r="C44" s="841"/>
      <c r="D44" s="841"/>
      <c r="E44" s="841"/>
      <c r="F44" s="841"/>
      <c r="G44" s="841"/>
      <c r="H44" s="842"/>
      <c r="I44" s="843"/>
      <c r="J44" s="824"/>
      <c r="K44" s="268"/>
      <c r="L44" s="844"/>
      <c r="M44" s="845"/>
      <c r="N44" s="271"/>
    </row>
    <row r="45" spans="1:14">
      <c r="B45" s="840"/>
      <c r="C45" s="841"/>
      <c r="D45" s="841"/>
      <c r="E45" s="846"/>
      <c r="F45" s="841"/>
      <c r="G45" s="841"/>
      <c r="H45" s="842"/>
      <c r="I45" s="36"/>
      <c r="J45" s="37"/>
      <c r="K45" s="273"/>
      <c r="L45" s="275"/>
      <c r="M45" s="276"/>
      <c r="N45" s="277"/>
    </row>
    <row r="46" spans="1:14">
      <c r="B46" s="847" t="s">
        <v>952</v>
      </c>
      <c r="C46" s="848"/>
      <c r="D46" s="848"/>
      <c r="E46" s="38"/>
      <c r="F46" s="39"/>
      <c r="G46" s="39"/>
      <c r="H46" s="40"/>
      <c r="I46" s="36"/>
      <c r="J46" s="37"/>
      <c r="K46" s="278"/>
      <c r="L46" s="275"/>
      <c r="M46" s="400">
        <v>0.1</v>
      </c>
      <c r="N46" s="343">
        <f>N80*M46</f>
        <v>971.8939014389166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3">
        <f>SUM(N36:N47)</f>
        <v>92535.045037398362</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4" t="s">
        <v>945</v>
      </c>
      <c r="K52" s="85" t="s">
        <v>946</v>
      </c>
      <c r="L52" s="821" t="s">
        <v>955</v>
      </c>
      <c r="M52" s="820"/>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26031.940679017607</v>
      </c>
      <c r="N53" s="271">
        <f>K53*M53</f>
        <v>36444.71695062465</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43.73366034074958</v>
      </c>
      <c r="N54" s="271">
        <f>K54*M54</f>
        <v>1093.3415085187396</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3">
        <f>SUM(N53:N57)</f>
        <v>37538.058459143387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1">
        <f>VLOOKUP(A63,TRANSPORTE!A5:D117,4,FALSE)</f>
        <v>812.88531247861022</v>
      </c>
      <c r="M63" s="832"/>
      <c r="N63" s="286">
        <f>K63*L63</f>
        <v>1138.0394374700543</v>
      </c>
    </row>
    <row r="64" spans="1:14">
      <c r="A64" t="s">
        <v>1357</v>
      </c>
      <c r="B64" s="46" t="str">
        <f>VLOOKUP(A64,TRANSPORTE!A6:D117,3,FALSE)</f>
        <v>Transporte de Mezcla Abierta en Frio MAF-25</v>
      </c>
      <c r="C64" s="47"/>
      <c r="D64" s="47"/>
      <c r="E64" s="47"/>
      <c r="F64" s="47"/>
      <c r="G64" s="47"/>
      <c r="H64" s="310" t="s">
        <v>1468</v>
      </c>
      <c r="I64" s="278">
        <v>1.25</v>
      </c>
      <c r="J64" s="285">
        <v>1</v>
      </c>
      <c r="K64" s="278">
        <f>I64*J64</f>
        <v>1.25</v>
      </c>
      <c r="L64" s="831">
        <f>VLOOKUP(A64,TRANSPORTE!A6:D117,4,FALSE)</f>
        <v>1265.1643410474996</v>
      </c>
      <c r="M64" s="832"/>
      <c r="N64" s="286">
        <f>K64*L64</f>
        <v>1581.4554263093746</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2719.4948637794287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72</v>
      </c>
      <c r="N74" s="394">
        <f>K74/M74</f>
        <v>6014.5555555555557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8">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0">
        <f>SUM(N74:N79)</f>
        <v>9718.9390143891651</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142511.53737471031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3"/>
      <c r="J86" s="333"/>
      <c r="K86" s="301" t="s">
        <v>970</v>
      </c>
      <c r="L86" s="857" t="s">
        <v>971</v>
      </c>
      <c r="M86" s="858"/>
      <c r="N86" s="302"/>
    </row>
    <row r="87" spans="1:14">
      <c r="B87" s="859" t="s">
        <v>972</v>
      </c>
      <c r="C87" s="860"/>
      <c r="D87" s="860"/>
      <c r="E87" s="860"/>
      <c r="F87" s="860"/>
      <c r="G87" s="860"/>
      <c r="H87" s="860"/>
      <c r="I87" s="87"/>
      <c r="J87" s="88"/>
      <c r="K87" s="303">
        <v>0.2</v>
      </c>
      <c r="L87" s="861">
        <f>N82*K87</f>
        <v>28502.307474942063</v>
      </c>
      <c r="M87" s="862"/>
      <c r="N87" s="51"/>
    </row>
    <row r="88" spans="1:14">
      <c r="B88" s="89" t="s">
        <v>973</v>
      </c>
      <c r="C88" s="90"/>
      <c r="D88" s="90"/>
      <c r="E88" s="90"/>
      <c r="F88" s="90"/>
      <c r="G88" s="90"/>
      <c r="H88" s="90"/>
      <c r="I88" s="87"/>
      <c r="J88" s="88"/>
      <c r="K88" s="303">
        <v>0.05</v>
      </c>
      <c r="L88" s="861">
        <f>N82*K88</f>
        <v>7125.5768687355157</v>
      </c>
      <c r="M88" s="862"/>
      <c r="N88" s="51"/>
    </row>
    <row r="89" spans="1:14" ht="15.75" thickBot="1">
      <c r="B89" s="91" t="s">
        <v>974</v>
      </c>
      <c r="C89" s="92"/>
      <c r="D89" s="92"/>
      <c r="E89" s="92"/>
      <c r="F89" s="92"/>
      <c r="G89" s="92"/>
      <c r="H89" s="92"/>
      <c r="I89" s="93"/>
      <c r="J89" s="94"/>
      <c r="K89" s="304">
        <v>0.05</v>
      </c>
      <c r="L89" s="863">
        <f>N82*K89</f>
        <v>7125.5768687355157</v>
      </c>
      <c r="M89" s="864"/>
      <c r="N89" s="51"/>
    </row>
    <row r="90" spans="1:14" ht="15.75" thickBot="1">
      <c r="B90" s="827" t="s">
        <v>953</v>
      </c>
      <c r="C90" s="828"/>
      <c r="D90" s="828"/>
      <c r="E90" s="828"/>
      <c r="F90" s="828"/>
      <c r="G90" s="828"/>
      <c r="H90" s="828"/>
      <c r="I90" s="828"/>
      <c r="J90" s="828"/>
      <c r="K90" s="828"/>
      <c r="L90" s="828"/>
      <c r="M90" s="829"/>
      <c r="N90" s="52">
        <f>L87+L88+L89</f>
        <v>42753.461212413094</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7">
        <f>N82+N90</f>
        <v>185264.99858712341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0" t="s">
        <v>2221</v>
      </c>
      <c r="C123" s="392"/>
      <c r="D123" s="392"/>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1066</v>
      </c>
      <c r="C31" s="81" t="s">
        <v>1579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122065.49992318742</v>
      </c>
      <c r="L36" s="269"/>
      <c r="M36" s="270">
        <v>30</v>
      </c>
      <c r="N36" s="271">
        <f>K36/M36</f>
        <v>4068.8499974395809</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101721.24993598952</v>
      </c>
      <c r="L37" s="269"/>
      <c r="M37" s="270">
        <v>9</v>
      </c>
      <c r="N37" s="271">
        <f t="shared" ref="N37:N43" si="0">K37/M37</f>
        <v>11302.361103998835</v>
      </c>
    </row>
    <row r="38" spans="1:14">
      <c r="A38" t="s">
        <v>168</v>
      </c>
      <c r="B38" s="840" t="str">
        <f>VLOOKUP(A38,EQUIPOS!A8:D154,3,FALSE)</f>
        <v>Compactador tipo  POTENCIA: 105 HP, PESO: 6 ton</v>
      </c>
      <c r="C38" s="841"/>
      <c r="D38" s="841"/>
      <c r="E38" s="841"/>
      <c r="F38" s="841"/>
      <c r="G38" s="841"/>
      <c r="H38" s="842"/>
      <c r="I38" s="266"/>
      <c r="J38" s="267"/>
      <c r="K38" s="268">
        <f>VLOOKUP(A38,EQUIPOS!A8:D165,4,FALSE)</f>
        <v>81376.999948791621</v>
      </c>
      <c r="L38" s="269"/>
      <c r="M38" s="270">
        <v>9</v>
      </c>
      <c r="N38" s="271">
        <f t="shared" si="0"/>
        <v>9041.8888831990698</v>
      </c>
    </row>
    <row r="39" spans="1:14">
      <c r="A39" t="s">
        <v>286</v>
      </c>
      <c r="B39" s="840" t="str">
        <f>VLOOKUP(A39,EQUIPOS!A9:D154,3,FALSE)</f>
        <v>Planta de asfalto en frio</v>
      </c>
      <c r="C39" s="841"/>
      <c r="D39" s="841"/>
      <c r="E39" s="841"/>
      <c r="F39" s="841"/>
      <c r="G39" s="841"/>
      <c r="H39" s="842"/>
      <c r="I39" s="266"/>
      <c r="J39" s="267"/>
      <c r="K39" s="268">
        <f>VLOOKUP(A39,EQUIPOS!A9:D166,4,FALSE)</f>
        <v>171738.67767528971</v>
      </c>
      <c r="L39" s="269"/>
      <c r="M39" s="270">
        <v>9</v>
      </c>
      <c r="N39" s="271">
        <f t="shared" si="0"/>
        <v>19082.075297254414</v>
      </c>
    </row>
    <row r="40" spans="1:14">
      <c r="A40" t="s">
        <v>290</v>
      </c>
      <c r="B40" s="840" t="str">
        <f>VLOOKUP(A40,EQUIPOS!A10:D154,3,FALSE)</f>
        <v>Planta trituradora</v>
      </c>
      <c r="C40" s="841"/>
      <c r="D40" s="841"/>
      <c r="E40" s="841"/>
      <c r="F40" s="841"/>
      <c r="G40" s="841"/>
      <c r="H40" s="842"/>
      <c r="I40" s="266"/>
      <c r="J40" s="267"/>
      <c r="K40" s="268">
        <f>VLOOKUP(A40,EQUIPOS!A10:D167,4,FALSE)</f>
        <v>406884.99974395806</v>
      </c>
      <c r="L40" s="269"/>
      <c r="M40" s="270">
        <v>30</v>
      </c>
      <c r="N40" s="271">
        <f t="shared" si="0"/>
        <v>13562.833324798603</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122065.49992318742</v>
      </c>
      <c r="L41" s="269"/>
      <c r="M41" s="270">
        <v>30</v>
      </c>
      <c r="N41" s="271">
        <f t="shared" si="0"/>
        <v>4068.8499974395809</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203442.49987197903</v>
      </c>
      <c r="L42" s="269"/>
      <c r="M42" s="270">
        <v>9</v>
      </c>
      <c r="N42" s="271">
        <f t="shared" si="0"/>
        <v>22604.722207997671</v>
      </c>
    </row>
    <row r="43" spans="1:14">
      <c r="A43" t="s">
        <v>373</v>
      </c>
      <c r="B43" s="840" t="str">
        <f>VLOOKUP(A43,EQUIPOS!A13:D157,3,FALSE)</f>
        <v>Volqueta 6 m3</v>
      </c>
      <c r="C43" s="841"/>
      <c r="D43" s="841"/>
      <c r="E43" s="841"/>
      <c r="F43" s="841"/>
      <c r="G43" s="841"/>
      <c r="H43" s="842"/>
      <c r="I43" s="266"/>
      <c r="J43" s="267"/>
      <c r="K43" s="268">
        <f>VLOOKUP(A43,EQUIPOS!A13:D170,4,FALSE)</f>
        <v>70484.13291448509</v>
      </c>
      <c r="L43" s="269"/>
      <c r="M43" s="270">
        <v>9</v>
      </c>
      <c r="N43" s="271">
        <f t="shared" si="0"/>
        <v>7831.5703238316764</v>
      </c>
    </row>
    <row r="44" spans="1:14">
      <c r="B44" s="319"/>
      <c r="C44" s="320"/>
      <c r="D44" s="320"/>
      <c r="E44" s="320"/>
      <c r="F44" s="320"/>
      <c r="G44" s="320"/>
      <c r="H44" s="321"/>
      <c r="I44" s="266"/>
      <c r="J44" s="267"/>
      <c r="K44" s="268"/>
      <c r="L44" s="269"/>
      <c r="M44" s="270"/>
      <c r="N44" s="271"/>
    </row>
    <row r="45" spans="1:14">
      <c r="B45" s="840"/>
      <c r="C45" s="841"/>
      <c r="D45" s="841"/>
      <c r="E45" s="841"/>
      <c r="F45" s="841"/>
      <c r="G45" s="841"/>
      <c r="H45" s="842"/>
      <c r="I45" s="843"/>
      <c r="J45" s="824"/>
      <c r="K45" s="268"/>
      <c r="L45" s="844"/>
      <c r="M45" s="845"/>
      <c r="N45" s="271"/>
    </row>
    <row r="46" spans="1:14">
      <c r="B46" s="840"/>
      <c r="C46" s="841"/>
      <c r="D46" s="841"/>
      <c r="E46" s="841"/>
      <c r="F46" s="841"/>
      <c r="G46" s="841"/>
      <c r="H46" s="842"/>
      <c r="I46" s="36"/>
      <c r="J46" s="37"/>
      <c r="K46" s="273"/>
      <c r="L46" s="275"/>
      <c r="M46" s="276"/>
      <c r="N46" s="277"/>
    </row>
    <row r="47" spans="1:14">
      <c r="B47" s="847" t="s">
        <v>952</v>
      </c>
      <c r="C47" s="960"/>
      <c r="D47" s="960"/>
      <c r="E47" s="38"/>
      <c r="F47" s="39"/>
      <c r="G47" s="39"/>
      <c r="H47" s="40"/>
      <c r="I47" s="36"/>
      <c r="J47" s="37"/>
      <c r="K47" s="278"/>
      <c r="L47" s="275"/>
      <c r="M47" s="400">
        <v>0.1</v>
      </c>
      <c r="N47" s="343">
        <f>N81*M47</f>
        <v>971.8939014389166</v>
      </c>
    </row>
    <row r="48" spans="1:14" ht="15.75" thickBot="1">
      <c r="B48" s="961"/>
      <c r="C48" s="962"/>
      <c r="D48" s="962"/>
      <c r="E48" s="962"/>
      <c r="F48" s="962"/>
      <c r="G48" s="962"/>
      <c r="H48" s="963"/>
      <c r="I48" s="849"/>
      <c r="J48" s="850"/>
      <c r="K48" s="41"/>
      <c r="L48" s="851"/>
      <c r="M48" s="964"/>
      <c r="N48" s="105"/>
    </row>
    <row r="49" spans="1:14" ht="15.75" thickBot="1">
      <c r="B49" s="827" t="s">
        <v>953</v>
      </c>
      <c r="C49" s="828"/>
      <c r="D49" s="828"/>
      <c r="E49" s="828"/>
      <c r="F49" s="828"/>
      <c r="G49" s="828"/>
      <c r="H49" s="828"/>
      <c r="I49" s="828"/>
      <c r="J49" s="828"/>
      <c r="K49" s="828"/>
      <c r="L49" s="828"/>
      <c r="M49" s="829"/>
      <c r="N49" s="393">
        <f>SUM(N36:N48)</f>
        <v>92535.045037398362</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4" t="s">
        <v>945</v>
      </c>
      <c r="K53" s="85" t="s">
        <v>946</v>
      </c>
      <c r="L53" s="821" t="s">
        <v>955</v>
      </c>
      <c r="M53" s="820"/>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26031.940679017607</v>
      </c>
      <c r="N54" s="271">
        <f>K54*M54</f>
        <v>36444.71695062465</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43.73366034074958</v>
      </c>
      <c r="N55" s="271">
        <f>K55*M55</f>
        <v>1093.3415085187396</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3">
        <f>SUM(N54:N58)</f>
        <v>37538.058459143387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1">
        <f>VLOOKUP(A64,TRANSPORTE!A5:D117,4,FALSE)</f>
        <v>812.88531247861022</v>
      </c>
      <c r="M64" s="832"/>
      <c r="N64" s="286">
        <f>K64*L64</f>
        <v>1138.0394374700543</v>
      </c>
    </row>
    <row r="65" spans="1:15">
      <c r="A65" t="s">
        <v>1352</v>
      </c>
      <c r="B65" s="46" t="str">
        <f>VLOOKUP(A65,TRANSPORTE!A6:D117,3,FALSE)</f>
        <v xml:space="preserve">Transporte de Mezcla Abierta en Frio MAF-38 </v>
      </c>
      <c r="C65" s="47"/>
      <c r="D65" s="47"/>
      <c r="E65" s="47"/>
      <c r="F65" s="47"/>
      <c r="G65" s="47"/>
      <c r="H65" s="310" t="s">
        <v>1468</v>
      </c>
      <c r="I65" s="278">
        <v>1.25</v>
      </c>
      <c r="J65" s="285">
        <v>1</v>
      </c>
      <c r="K65" s="278">
        <f>I65*J65</f>
        <v>1.25</v>
      </c>
      <c r="L65" s="831">
        <f>VLOOKUP(A65,TRANSPORTE!A6:D117,4,FALSE)</f>
        <v>759.78838183221592</v>
      </c>
      <c r="M65" s="832"/>
      <c r="N65" s="286">
        <f>K65*L65</f>
        <v>949.73547729026996</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308"/>
      <c r="C69" s="309"/>
      <c r="D69" s="309"/>
      <c r="E69" s="309"/>
      <c r="F69" s="309"/>
      <c r="G69" s="309"/>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2087.7749147603245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72</v>
      </c>
      <c r="N75" s="394">
        <f>K75/M75</f>
        <v>6014.5555555555557</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72</v>
      </c>
      <c r="N76" s="394">
        <f>K76/M76</f>
        <v>1481.7533835334443</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72</v>
      </c>
      <c r="N77" s="394">
        <f>K77/M77</f>
        <v>2222.630075300166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0">
        <f>SUM(N75:N80)</f>
        <v>9718.9390143891651</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141879.81742569123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3"/>
      <c r="J87" s="333"/>
      <c r="K87" s="301" t="s">
        <v>970</v>
      </c>
      <c r="L87" s="857" t="s">
        <v>971</v>
      </c>
      <c r="M87" s="858"/>
      <c r="N87" s="302"/>
    </row>
    <row r="88" spans="1:14">
      <c r="B88" s="859" t="s">
        <v>972</v>
      </c>
      <c r="C88" s="860"/>
      <c r="D88" s="860"/>
      <c r="E88" s="860"/>
      <c r="F88" s="860"/>
      <c r="G88" s="860"/>
      <c r="H88" s="860"/>
      <c r="I88" s="87"/>
      <c r="J88" s="88"/>
      <c r="K88" s="303">
        <v>0.2</v>
      </c>
      <c r="L88" s="861">
        <f>N83*K88</f>
        <v>28375.963485138247</v>
      </c>
      <c r="M88" s="862"/>
      <c r="N88" s="51"/>
    </row>
    <row r="89" spans="1:14">
      <c r="B89" s="89" t="s">
        <v>973</v>
      </c>
      <c r="C89" s="90"/>
      <c r="D89" s="90"/>
      <c r="E89" s="90"/>
      <c r="F89" s="90"/>
      <c r="G89" s="90"/>
      <c r="H89" s="90"/>
      <c r="I89" s="87"/>
      <c r="J89" s="88"/>
      <c r="K89" s="303">
        <v>0.05</v>
      </c>
      <c r="L89" s="861">
        <f>N83*K89</f>
        <v>7093.9908712845618</v>
      </c>
      <c r="M89" s="862"/>
      <c r="N89" s="51"/>
    </row>
    <row r="90" spans="1:14" ht="15.75" thickBot="1">
      <c r="B90" s="91" t="s">
        <v>974</v>
      </c>
      <c r="C90" s="92"/>
      <c r="D90" s="92"/>
      <c r="E90" s="92"/>
      <c r="F90" s="92"/>
      <c r="G90" s="92"/>
      <c r="H90" s="92"/>
      <c r="I90" s="93"/>
      <c r="J90" s="94"/>
      <c r="K90" s="304">
        <v>0.05</v>
      </c>
      <c r="L90" s="863">
        <f>N83*K90</f>
        <v>7093.9908712845618</v>
      </c>
      <c r="M90" s="864"/>
      <c r="N90" s="51"/>
    </row>
    <row r="91" spans="1:14" ht="15.75" thickBot="1">
      <c r="B91" s="827" t="s">
        <v>953</v>
      </c>
      <c r="C91" s="828"/>
      <c r="D91" s="828"/>
      <c r="E91" s="828"/>
      <c r="F91" s="828"/>
      <c r="G91" s="828"/>
      <c r="H91" s="828"/>
      <c r="I91" s="828"/>
      <c r="J91" s="828"/>
      <c r="K91" s="828"/>
      <c r="L91" s="828"/>
      <c r="M91" s="829"/>
      <c r="N91" s="52">
        <f>L88+L89+L90</f>
        <v>42563.945227707372</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7">
        <f>N83+N91</f>
        <v>184443.76265339862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0" t="s">
        <v>2221</v>
      </c>
      <c r="C124" s="392"/>
      <c r="D124" s="392"/>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 customHeight="1" thickBot="1">
      <c r="A31" t="s">
        <v>1845</v>
      </c>
      <c r="B31" s="80" t="s">
        <v>1067</v>
      </c>
      <c r="C31" s="965" t="s">
        <v>1580</v>
      </c>
      <c r="D31" s="965"/>
      <c r="E31" s="965"/>
      <c r="F31" s="966"/>
      <c r="G31" s="966"/>
      <c r="H31" s="966"/>
      <c r="I31" s="966"/>
      <c r="J31" s="966"/>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122065.49992318742</v>
      </c>
      <c r="L36" s="269"/>
      <c r="M36" s="270">
        <v>30</v>
      </c>
      <c r="N36" s="271">
        <f>K36/M36</f>
        <v>4068.8499974395809</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101721.24993598952</v>
      </c>
      <c r="L37" s="269"/>
      <c r="M37" s="270">
        <v>7</v>
      </c>
      <c r="N37" s="271">
        <f t="shared" ref="N37:N43" si="0">K37/M37</f>
        <v>14531.607133712789</v>
      </c>
    </row>
    <row r="38" spans="1:14">
      <c r="A38" t="s">
        <v>168</v>
      </c>
      <c r="B38" s="840" t="str">
        <f>VLOOKUP(A38,EQUIPOS!A8:D154,3,FALSE)</f>
        <v>Compactador tipo  POTENCIA: 105 HP, PESO: 6 ton</v>
      </c>
      <c r="C38" s="841"/>
      <c r="D38" s="841"/>
      <c r="E38" s="841"/>
      <c r="F38" s="841"/>
      <c r="G38" s="841"/>
      <c r="H38" s="842"/>
      <c r="I38" s="266"/>
      <c r="J38" s="267"/>
      <c r="K38" s="268">
        <f>VLOOKUP(A38,EQUIPOS!A8:D165,4,FALSE)</f>
        <v>81376.999948791621</v>
      </c>
      <c r="L38" s="269"/>
      <c r="M38" s="270">
        <v>7</v>
      </c>
      <c r="N38" s="271">
        <f t="shared" si="0"/>
        <v>11625.285706970231</v>
      </c>
    </row>
    <row r="39" spans="1:14">
      <c r="A39" t="s">
        <v>286</v>
      </c>
      <c r="B39" s="840" t="str">
        <f>VLOOKUP(A39,EQUIPOS!A9:D154,3,FALSE)</f>
        <v>Planta de asfalto en frio</v>
      </c>
      <c r="C39" s="841"/>
      <c r="D39" s="841"/>
      <c r="E39" s="841"/>
      <c r="F39" s="841"/>
      <c r="G39" s="841"/>
      <c r="H39" s="842"/>
      <c r="I39" s="266"/>
      <c r="J39" s="267"/>
      <c r="K39" s="268">
        <f>VLOOKUP(A39,EQUIPOS!A9:D166,4,FALSE)</f>
        <v>171738.67767528971</v>
      </c>
      <c r="L39" s="269"/>
      <c r="M39" s="270">
        <v>9</v>
      </c>
      <c r="N39" s="271">
        <f t="shared" si="0"/>
        <v>19082.075297254414</v>
      </c>
    </row>
    <row r="40" spans="1:14">
      <c r="A40" t="s">
        <v>290</v>
      </c>
      <c r="B40" s="840" t="str">
        <f>VLOOKUP(A40,EQUIPOS!A10:D154,3,FALSE)</f>
        <v>Planta trituradora</v>
      </c>
      <c r="C40" s="841"/>
      <c r="D40" s="841"/>
      <c r="E40" s="841"/>
      <c r="F40" s="841"/>
      <c r="G40" s="841"/>
      <c r="H40" s="842"/>
      <c r="I40" s="266"/>
      <c r="J40" s="267"/>
      <c r="K40" s="268">
        <f>VLOOKUP(A40,EQUIPOS!A10:D167,4,FALSE)</f>
        <v>406884.99974395806</v>
      </c>
      <c r="L40" s="269"/>
      <c r="M40" s="270">
        <v>30</v>
      </c>
      <c r="N40" s="271">
        <f t="shared" si="0"/>
        <v>13562.833324798603</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122065.49992318742</v>
      </c>
      <c r="L41" s="269"/>
      <c r="M41" s="270">
        <v>30</v>
      </c>
      <c r="N41" s="271">
        <f t="shared" si="0"/>
        <v>4068.8499974395809</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203442.49987197903</v>
      </c>
      <c r="L42" s="269"/>
      <c r="M42" s="270">
        <v>7</v>
      </c>
      <c r="N42" s="271">
        <f t="shared" si="0"/>
        <v>29063.214267425577</v>
      </c>
    </row>
    <row r="43" spans="1:14">
      <c r="A43" t="s">
        <v>373</v>
      </c>
      <c r="B43" s="840" t="str">
        <f>VLOOKUP(A43,EQUIPOS!A13:D157,3,FALSE)</f>
        <v>Volqueta 6 m3</v>
      </c>
      <c r="C43" s="841"/>
      <c r="D43" s="841"/>
      <c r="E43" s="841"/>
      <c r="F43" s="841"/>
      <c r="G43" s="841"/>
      <c r="H43" s="842"/>
      <c r="I43" s="266"/>
      <c r="J43" s="267"/>
      <c r="K43" s="268">
        <f>VLOOKUP(A43,EQUIPOS!A13:D170,4,FALSE)</f>
        <v>70484.13291448509</v>
      </c>
      <c r="L43" s="269"/>
      <c r="M43" s="270">
        <v>9</v>
      </c>
      <c r="N43" s="271">
        <f t="shared" si="0"/>
        <v>7831.5703238316764</v>
      </c>
    </row>
    <row r="44" spans="1:14">
      <c r="B44" s="840"/>
      <c r="C44" s="841"/>
      <c r="D44" s="841"/>
      <c r="E44" s="841"/>
      <c r="F44" s="841"/>
      <c r="G44" s="841"/>
      <c r="H44" s="842"/>
      <c r="I44" s="843"/>
      <c r="J44" s="824"/>
      <c r="K44" s="268"/>
      <c r="L44" s="844"/>
      <c r="M44" s="845"/>
      <c r="N44" s="271"/>
    </row>
    <row r="45" spans="1:14">
      <c r="B45" s="840"/>
      <c r="C45" s="841"/>
      <c r="D45" s="841"/>
      <c r="E45" s="846"/>
      <c r="F45" s="841"/>
      <c r="G45" s="841"/>
      <c r="H45" s="842"/>
      <c r="I45" s="36"/>
      <c r="J45" s="37"/>
      <c r="K45" s="273"/>
      <c r="L45" s="275"/>
      <c r="M45" s="276"/>
      <c r="N45" s="277"/>
    </row>
    <row r="46" spans="1:14">
      <c r="B46" s="847" t="s">
        <v>952</v>
      </c>
      <c r="C46" s="848"/>
      <c r="D46" s="848"/>
      <c r="E46" s="38"/>
      <c r="F46" s="39"/>
      <c r="G46" s="39"/>
      <c r="H46" s="40"/>
      <c r="I46" s="36"/>
      <c r="J46" s="37"/>
      <c r="K46" s="278"/>
      <c r="L46" s="275"/>
      <c r="M46" s="400">
        <v>0.1</v>
      </c>
      <c r="N46" s="343">
        <f>N80*M46</f>
        <v>1110.7358873587618</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3">
        <f>SUM(N36:N47)</f>
        <v>104945.02193623121</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4" t="s">
        <v>945</v>
      </c>
      <c r="K52" s="85" t="s">
        <v>946</v>
      </c>
      <c r="L52" s="821" t="s">
        <v>955</v>
      </c>
      <c r="M52" s="820"/>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26031.940679017607</v>
      </c>
      <c r="N53" s="271">
        <f>K53*M53</f>
        <v>36444.71695062465</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43.73366034074958</v>
      </c>
      <c r="N54" s="271">
        <f>K54*M54</f>
        <v>1093.3415085187396</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3">
        <f>SUM(N53:N57)</f>
        <v>37538.058459143387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1">
        <f>VLOOKUP(A63,TRANSPORTE!A5:D117,4,FALSE)</f>
        <v>812.88531247861022</v>
      </c>
      <c r="M63" s="832"/>
      <c r="N63" s="286">
        <f>K63*L63</f>
        <v>1138.0394374700543</v>
      </c>
    </row>
    <row r="64" spans="1:14">
      <c r="A64" t="s">
        <v>1352</v>
      </c>
      <c r="B64" s="46" t="str">
        <f>VLOOKUP(A64,TRANSPORTE!A6:D117,3,FALSE)</f>
        <v xml:space="preserve">Transporte de Mezcla Abierta en Frio MAF-38 </v>
      </c>
      <c r="C64" s="47"/>
      <c r="D64" s="47"/>
      <c r="E64" s="47"/>
      <c r="F64" s="47"/>
      <c r="G64" s="47"/>
      <c r="H64" s="310" t="s">
        <v>1468</v>
      </c>
      <c r="I64" s="278">
        <v>1.25</v>
      </c>
      <c r="J64" s="285">
        <v>1</v>
      </c>
      <c r="K64" s="278">
        <f>I64*J64</f>
        <v>1.25</v>
      </c>
      <c r="L64" s="831">
        <f>VLOOKUP(A64,TRANSPORTE!A6:D117,4,FALSE)</f>
        <v>759.78838183221592</v>
      </c>
      <c r="M64" s="832"/>
      <c r="N64" s="286">
        <f>K64*L64</f>
        <v>949.73547729026996</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308"/>
      <c r="C68" s="309"/>
      <c r="D68" s="309"/>
      <c r="E68" s="309"/>
      <c r="F68" s="309"/>
      <c r="G68" s="309"/>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2087.7749147603245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63</v>
      </c>
      <c r="N74" s="394">
        <f>K74/M74</f>
        <v>6873.7777777777774</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63</v>
      </c>
      <c r="N75" s="394">
        <f>K75/M75</f>
        <v>1693.4324383239361</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63</v>
      </c>
      <c r="N76" s="394">
        <f>K76/M76</f>
        <v>2540.1486574859041</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0">
        <f>SUM(N74:N79)</f>
        <v>11107.358873587618</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155678.21418372254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3"/>
      <c r="J86" s="333"/>
      <c r="K86" s="301" t="s">
        <v>970</v>
      </c>
      <c r="L86" s="857" t="s">
        <v>971</v>
      </c>
      <c r="M86" s="858"/>
      <c r="N86" s="302"/>
    </row>
    <row r="87" spans="1:14">
      <c r="B87" s="859" t="s">
        <v>972</v>
      </c>
      <c r="C87" s="860"/>
      <c r="D87" s="860"/>
      <c r="E87" s="860"/>
      <c r="F87" s="860"/>
      <c r="G87" s="860"/>
      <c r="H87" s="860"/>
      <c r="I87" s="87"/>
      <c r="J87" s="88"/>
      <c r="K87" s="303">
        <v>0.2</v>
      </c>
      <c r="L87" s="861">
        <f>N82*K87</f>
        <v>31135.642836744508</v>
      </c>
      <c r="M87" s="862"/>
      <c r="N87" s="51"/>
    </row>
    <row r="88" spans="1:14">
      <c r="B88" s="89" t="s">
        <v>973</v>
      </c>
      <c r="C88" s="90"/>
      <c r="D88" s="90"/>
      <c r="E88" s="90"/>
      <c r="F88" s="90"/>
      <c r="G88" s="90"/>
      <c r="H88" s="90"/>
      <c r="I88" s="87"/>
      <c r="J88" s="88"/>
      <c r="K88" s="303">
        <v>0.05</v>
      </c>
      <c r="L88" s="861">
        <f>N82*K88</f>
        <v>7783.910709186127</v>
      </c>
      <c r="M88" s="862"/>
      <c r="N88" s="51"/>
    </row>
    <row r="89" spans="1:14" ht="15.75" thickBot="1">
      <c r="B89" s="91" t="s">
        <v>974</v>
      </c>
      <c r="C89" s="92"/>
      <c r="D89" s="92"/>
      <c r="E89" s="92"/>
      <c r="F89" s="92"/>
      <c r="G89" s="92"/>
      <c r="H89" s="92"/>
      <c r="I89" s="93"/>
      <c r="J89" s="94"/>
      <c r="K89" s="304">
        <v>0.05</v>
      </c>
      <c r="L89" s="863">
        <f>N82*K89</f>
        <v>7783.910709186127</v>
      </c>
      <c r="M89" s="864"/>
      <c r="N89" s="51"/>
    </row>
    <row r="90" spans="1:14" ht="15.75" thickBot="1">
      <c r="B90" s="827" t="s">
        <v>953</v>
      </c>
      <c r="C90" s="828"/>
      <c r="D90" s="828"/>
      <c r="E90" s="828"/>
      <c r="F90" s="828"/>
      <c r="G90" s="828"/>
      <c r="H90" s="828"/>
      <c r="I90" s="828"/>
      <c r="J90" s="828"/>
      <c r="K90" s="828"/>
      <c r="L90" s="828"/>
      <c r="M90" s="829"/>
      <c r="N90" s="52">
        <f>L87+L88+L89</f>
        <v>46703.464255116764</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7">
        <f>N82+N90</f>
        <v>202381.6784388393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0" t="s">
        <v>2221</v>
      </c>
      <c r="C123" s="392"/>
      <c r="D123" s="392"/>
      <c r="E123" s="57"/>
      <c r="F123" s="57"/>
      <c r="G123" s="57"/>
      <c r="H123" s="57"/>
      <c r="I123" s="57"/>
      <c r="J123" s="806"/>
      <c r="K123" s="806"/>
      <c r="L123" s="806"/>
      <c r="M123" s="806"/>
      <c r="N123" s="807"/>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topLeftCell="A31" zoomScale="78" zoomScaleNormal="78" workbookViewId="0">
      <selection activeCell="K39" sqref="K39"/>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1068</v>
      </c>
      <c r="C31" s="81" t="s">
        <v>2067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122065.49992318742</v>
      </c>
      <c r="L36" s="269"/>
      <c r="M36" s="270">
        <v>30</v>
      </c>
      <c r="N36" s="271">
        <f>K36/M36</f>
        <v>4068.8499974395809</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101721.24993598952</v>
      </c>
      <c r="L37" s="269"/>
      <c r="M37" s="270">
        <v>10</v>
      </c>
      <c r="N37" s="271">
        <f t="shared" ref="N37:N43" si="0">K37/M37</f>
        <v>10172.124993598951</v>
      </c>
    </row>
    <row r="38" spans="1:14">
      <c r="A38" t="s">
        <v>166</v>
      </c>
      <c r="B38" s="840" t="str">
        <f>VLOOKUP(A38,EQUIPOS!A8:D154,3,FALSE)</f>
        <v>Compactador de Rodillo POTENCIA: 99HP, PESO: 8 ton</v>
      </c>
      <c r="C38" s="841"/>
      <c r="D38" s="841"/>
      <c r="E38" s="841"/>
      <c r="F38" s="841"/>
      <c r="G38" s="841"/>
      <c r="H38" s="842"/>
      <c r="I38" s="266"/>
      <c r="J38" s="267"/>
      <c r="K38" s="268">
        <f>VLOOKUP(A38,EQUIPOS!A8:D165,4,FALSE)</f>
        <v>101721.24993598952</v>
      </c>
      <c r="L38" s="269"/>
      <c r="M38" s="270">
        <v>10</v>
      </c>
      <c r="N38" s="271">
        <f t="shared" si="0"/>
        <v>10172.124993598951</v>
      </c>
    </row>
    <row r="39" spans="1:14">
      <c r="A39" t="s">
        <v>284</v>
      </c>
      <c r="B39" s="840" t="str">
        <f>VLOOKUP(A39,EQUIPOS!A9:D154,3,FALSE)</f>
        <v>Planta de asfalto en caliente</v>
      </c>
      <c r="C39" s="841"/>
      <c r="D39" s="841"/>
      <c r="E39" s="841"/>
      <c r="F39" s="841"/>
      <c r="G39" s="841"/>
      <c r="H39" s="842"/>
      <c r="I39" s="266"/>
      <c r="J39" s="267"/>
      <c r="K39" s="268">
        <f>VLOOKUP(A39,EQUIPOS!A9:D166,4,FALSE)</f>
        <v>366196.49976956227</v>
      </c>
      <c r="L39" s="269"/>
      <c r="M39" s="270">
        <v>10</v>
      </c>
      <c r="N39" s="271">
        <f t="shared" si="0"/>
        <v>36619.649976956229</v>
      </c>
    </row>
    <row r="40" spans="1:14">
      <c r="A40" t="s">
        <v>290</v>
      </c>
      <c r="B40" s="840" t="str">
        <f>VLOOKUP(A40,EQUIPOS!A10:D154,3,FALSE)</f>
        <v>Planta trituradora</v>
      </c>
      <c r="C40" s="841"/>
      <c r="D40" s="841"/>
      <c r="E40" s="841"/>
      <c r="F40" s="841"/>
      <c r="G40" s="841"/>
      <c r="H40" s="842"/>
      <c r="I40" s="266"/>
      <c r="J40" s="267"/>
      <c r="K40" s="268">
        <f>VLOOKUP(A40,EQUIPOS!A10:D167,4,FALSE)</f>
        <v>406884.99974395806</v>
      </c>
      <c r="L40" s="269"/>
      <c r="M40" s="270">
        <v>30</v>
      </c>
      <c r="N40" s="271">
        <f t="shared" si="0"/>
        <v>13562.833324798603</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122065.49992318742</v>
      </c>
      <c r="L41" s="269"/>
      <c r="M41" s="270">
        <v>30</v>
      </c>
      <c r="N41" s="271">
        <f t="shared" si="0"/>
        <v>4068.8499974395809</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203442.49987197903</v>
      </c>
      <c r="L42" s="269"/>
      <c r="M42" s="270">
        <v>10</v>
      </c>
      <c r="N42" s="271">
        <f t="shared" si="0"/>
        <v>20344.249987197902</v>
      </c>
    </row>
    <row r="43" spans="1:14">
      <c r="A43" t="s">
        <v>373</v>
      </c>
      <c r="B43" s="840" t="str">
        <f>VLOOKUP(A43,EQUIPOS!A13:D157,3,FALSE)</f>
        <v>Volqueta 6 m3</v>
      </c>
      <c r="C43" s="841"/>
      <c r="D43" s="841"/>
      <c r="E43" s="841"/>
      <c r="F43" s="841"/>
      <c r="G43" s="841"/>
      <c r="H43" s="842"/>
      <c r="I43" s="266"/>
      <c r="J43" s="267"/>
      <c r="K43" s="268">
        <f>VLOOKUP(A43,EQUIPOS!A13:D170,4,FALSE)</f>
        <v>70484.13291448509</v>
      </c>
      <c r="L43" s="269"/>
      <c r="M43" s="270">
        <v>10</v>
      </c>
      <c r="N43" s="271">
        <f t="shared" si="0"/>
        <v>7048.413291448509</v>
      </c>
    </row>
    <row r="44" spans="1:14">
      <c r="B44" s="319"/>
      <c r="C44" s="320"/>
      <c r="D44" s="320"/>
      <c r="E44" s="320"/>
      <c r="F44" s="320"/>
      <c r="G44" s="320"/>
      <c r="H44" s="321"/>
      <c r="I44" s="266"/>
      <c r="J44" s="267"/>
      <c r="K44" s="268"/>
      <c r="L44" s="269"/>
      <c r="M44" s="270"/>
      <c r="N44" s="271"/>
    </row>
    <row r="45" spans="1:14">
      <c r="B45" s="319"/>
      <c r="C45" s="320"/>
      <c r="D45" s="320"/>
      <c r="E45" s="320"/>
      <c r="F45" s="320"/>
      <c r="G45" s="320"/>
      <c r="H45" s="321"/>
      <c r="I45" s="266"/>
      <c r="J45" s="267"/>
      <c r="K45" s="268"/>
      <c r="L45" s="269"/>
      <c r="M45" s="270"/>
      <c r="N45" s="271"/>
    </row>
    <row r="46" spans="1:14">
      <c r="B46" s="319"/>
      <c r="C46" s="320"/>
      <c r="D46" s="320"/>
      <c r="E46" s="320"/>
      <c r="F46" s="320"/>
      <c r="G46" s="320"/>
      <c r="H46" s="321"/>
      <c r="I46" s="266"/>
      <c r="J46" s="267"/>
      <c r="K46" s="268"/>
      <c r="L46" s="269"/>
      <c r="M46" s="270"/>
      <c r="N46" s="271"/>
    </row>
    <row r="47" spans="1:14">
      <c r="B47" s="840"/>
      <c r="C47" s="841"/>
      <c r="D47" s="841"/>
      <c r="E47" s="841"/>
      <c r="F47" s="841"/>
      <c r="G47" s="841"/>
      <c r="H47" s="842"/>
      <c r="I47" s="843"/>
      <c r="J47" s="824"/>
      <c r="K47" s="268"/>
      <c r="L47" s="844"/>
      <c r="M47" s="845"/>
      <c r="N47" s="271"/>
    </row>
    <row r="48" spans="1:14">
      <c r="B48" s="840"/>
      <c r="C48" s="841"/>
      <c r="D48" s="841"/>
      <c r="E48" s="846"/>
      <c r="F48" s="841"/>
      <c r="G48" s="841"/>
      <c r="H48" s="842"/>
      <c r="I48" s="36"/>
      <c r="J48" s="37"/>
      <c r="K48" s="273"/>
      <c r="L48" s="275"/>
      <c r="M48" s="276"/>
      <c r="N48" s="277"/>
    </row>
    <row r="49" spans="1:14">
      <c r="B49" s="847" t="s">
        <v>952</v>
      </c>
      <c r="C49" s="848"/>
      <c r="D49" s="848"/>
      <c r="E49" s="38"/>
      <c r="F49" s="39"/>
      <c r="G49" s="39"/>
      <c r="H49" s="40"/>
      <c r="I49" s="36"/>
      <c r="J49" s="37"/>
      <c r="K49" s="278"/>
      <c r="L49" s="275"/>
      <c r="M49" s="400">
        <v>0.1</v>
      </c>
      <c r="N49" s="343">
        <f>N83*M49</f>
        <v>874.7045112950251</v>
      </c>
    </row>
    <row r="50" spans="1:14" ht="15.75" thickBot="1">
      <c r="B50" s="840"/>
      <c r="C50" s="841"/>
      <c r="D50" s="841"/>
      <c r="E50" s="841"/>
      <c r="F50" s="841"/>
      <c r="G50" s="841"/>
      <c r="H50" s="842"/>
      <c r="I50" s="849"/>
      <c r="J50" s="850"/>
      <c r="K50" s="41"/>
      <c r="L50" s="851"/>
      <c r="M50" s="852"/>
      <c r="N50" s="105"/>
    </row>
    <row r="51" spans="1:14" ht="15.75" thickBot="1">
      <c r="B51" s="827" t="s">
        <v>953</v>
      </c>
      <c r="C51" s="828"/>
      <c r="D51" s="828"/>
      <c r="E51" s="828"/>
      <c r="F51" s="828"/>
      <c r="G51" s="828"/>
      <c r="H51" s="828"/>
      <c r="I51" s="828"/>
      <c r="J51" s="828"/>
      <c r="K51" s="828"/>
      <c r="L51" s="828"/>
      <c r="M51" s="829"/>
      <c r="N51" s="393">
        <f>SUM(N36:N50)</f>
        <v>106931.80107377333</v>
      </c>
    </row>
    <row r="52" spans="1:14">
      <c r="B52" s="279"/>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18" t="s">
        <v>944</v>
      </c>
      <c r="C55" s="819"/>
      <c r="D55" s="819"/>
      <c r="E55" s="819"/>
      <c r="F55" s="819"/>
      <c r="G55" s="819"/>
      <c r="H55" s="819"/>
      <c r="I55" s="820"/>
      <c r="J55" s="314" t="s">
        <v>945</v>
      </c>
      <c r="K55" s="85" t="s">
        <v>946</v>
      </c>
      <c r="L55" s="821" t="s">
        <v>955</v>
      </c>
      <c r="M55" s="820"/>
      <c r="N55" s="86" t="s">
        <v>951</v>
      </c>
    </row>
    <row r="56" spans="1:14">
      <c r="A56" t="s">
        <v>772</v>
      </c>
      <c r="B56" s="43" t="str">
        <f>VLOOKUP(A56,MATERIALES!A5:D373,3,FALSE)</f>
        <v>Agregado Petreo para Triturar (Crudo)</v>
      </c>
      <c r="C56" s="280"/>
      <c r="D56" s="280"/>
      <c r="E56" s="280"/>
      <c r="F56" s="280"/>
      <c r="G56" s="280"/>
      <c r="H56" s="280"/>
      <c r="I56" s="267"/>
      <c r="J56" s="223" t="str">
        <f>VLOOKUP(A56,MATERIALES!A10:D648,2,FALSE)</f>
        <v>m3</v>
      </c>
      <c r="K56" s="281">
        <v>1.4</v>
      </c>
      <c r="L56" s="266"/>
      <c r="M56" s="401">
        <f>VLOOKUP(A56,MATERIALES!A5:D396,4,FALSE)</f>
        <v>26031.940679017607</v>
      </c>
      <c r="N56" s="271">
        <f>K56*M56</f>
        <v>36444.71695062465</v>
      </c>
    </row>
    <row r="57" spans="1:14">
      <c r="A57" s="108" t="s">
        <v>774</v>
      </c>
      <c r="B57" s="43" t="str">
        <f>VLOOKUP(A57,MATERIALES!A6:D373,3,FALSE)</f>
        <v>Agua</v>
      </c>
      <c r="C57" s="280"/>
      <c r="D57" s="280"/>
      <c r="E57" s="280"/>
      <c r="F57" s="280"/>
      <c r="G57" s="280"/>
      <c r="H57" s="280"/>
      <c r="I57" s="267"/>
      <c r="J57" s="223" t="str">
        <f>VLOOKUP(A57,MATERIALES!A11:D649,2,FALSE)</f>
        <v>lt</v>
      </c>
      <c r="K57" s="281">
        <v>25</v>
      </c>
      <c r="L57" s="266"/>
      <c r="M57" s="401">
        <f>VLOOKUP(A57,MATERIALES!A6:D397,4,FALSE)</f>
        <v>43.73366034074958</v>
      </c>
      <c r="N57" s="271">
        <f>K57*M57</f>
        <v>1093.3415085187396</v>
      </c>
    </row>
    <row r="58" spans="1:14">
      <c r="B58" s="43"/>
      <c r="C58" s="280"/>
      <c r="D58" s="280"/>
      <c r="E58" s="280"/>
      <c r="F58" s="280"/>
      <c r="G58" s="280"/>
      <c r="H58" s="280"/>
      <c r="I58" s="267"/>
      <c r="J58" s="223"/>
      <c r="K58" s="281"/>
      <c r="L58" s="266"/>
      <c r="M58" s="282"/>
      <c r="N58" s="283"/>
    </row>
    <row r="59" spans="1:14">
      <c r="B59" s="43"/>
      <c r="C59" s="280"/>
      <c r="D59" s="280"/>
      <c r="E59" s="280"/>
      <c r="F59" s="280"/>
      <c r="G59" s="280"/>
      <c r="H59" s="280"/>
      <c r="I59" s="267"/>
      <c r="J59" s="223"/>
      <c r="K59" s="281"/>
      <c r="L59" s="266"/>
      <c r="M59" s="282"/>
      <c r="N59" s="283"/>
    </row>
    <row r="60" spans="1:14" ht="15.75" thickBot="1">
      <c r="B60" s="822"/>
      <c r="C60" s="823"/>
      <c r="D60" s="823"/>
      <c r="E60" s="823"/>
      <c r="F60" s="823"/>
      <c r="G60" s="823"/>
      <c r="H60" s="823"/>
      <c r="I60" s="824"/>
      <c r="J60" s="42"/>
      <c r="K60" s="44"/>
      <c r="L60" s="825"/>
      <c r="M60" s="826"/>
      <c r="N60" s="45"/>
    </row>
    <row r="61" spans="1:14" ht="15.75" thickBot="1">
      <c r="B61" s="827" t="s">
        <v>953</v>
      </c>
      <c r="C61" s="828"/>
      <c r="D61" s="828"/>
      <c r="E61" s="828"/>
      <c r="F61" s="828"/>
      <c r="G61" s="828"/>
      <c r="H61" s="828"/>
      <c r="I61" s="828"/>
      <c r="J61" s="828"/>
      <c r="K61" s="828"/>
      <c r="L61" s="828"/>
      <c r="M61" s="829"/>
      <c r="N61" s="393">
        <f>SUM(N56:N60)</f>
        <v>37538.058459143387</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2" t="s">
        <v>957</v>
      </c>
      <c r="C65" s="313"/>
      <c r="D65" s="313"/>
      <c r="E65" s="313"/>
      <c r="F65" s="313"/>
      <c r="G65" s="313"/>
      <c r="H65" s="73" t="s">
        <v>945</v>
      </c>
      <c r="I65" s="74" t="s">
        <v>958</v>
      </c>
      <c r="J65" s="75" t="s">
        <v>959</v>
      </c>
      <c r="K65" s="73" t="s">
        <v>960</v>
      </c>
      <c r="L65" s="830" t="s">
        <v>961</v>
      </c>
      <c r="M65" s="803"/>
      <c r="N65" s="76" t="s">
        <v>951</v>
      </c>
    </row>
    <row r="66" spans="1:15">
      <c r="A66" t="s">
        <v>1269</v>
      </c>
      <c r="B66" s="46" t="str">
        <f>VLOOKUP(A66,TRANSPORTE!A5:D117,3,FALSE)</f>
        <v>Transporte de Material Crudo de Rio</v>
      </c>
      <c r="C66" s="316"/>
      <c r="D66" s="316"/>
      <c r="E66" s="316"/>
      <c r="F66" s="316"/>
      <c r="G66" s="316"/>
      <c r="H66" s="310" t="s">
        <v>1468</v>
      </c>
      <c r="I66" s="278">
        <v>1.4</v>
      </c>
      <c r="J66" s="285">
        <v>1</v>
      </c>
      <c r="K66" s="278">
        <f>I66*J66</f>
        <v>1.4</v>
      </c>
      <c r="L66" s="831">
        <f>VLOOKUP(A66,TRANSPORTE!A5:D117,4,FALSE)</f>
        <v>812.88531247861022</v>
      </c>
      <c r="M66" s="832"/>
      <c r="N66" s="286">
        <f>K66*L66</f>
        <v>1138.0394374700543</v>
      </c>
    </row>
    <row r="67" spans="1:15">
      <c r="A67" t="s">
        <v>1364</v>
      </c>
      <c r="B67" s="46" t="str">
        <f>VLOOKUP(A67,TRANSPORTE!A6:D117,3,FALSE)</f>
        <v>Transporte de Mezcla densa en Caliente MDC-25</v>
      </c>
      <c r="C67" s="47"/>
      <c r="D67" s="47"/>
      <c r="E67" s="47"/>
      <c r="F67" s="47"/>
      <c r="G67" s="47"/>
      <c r="H67" s="310" t="s">
        <v>1468</v>
      </c>
      <c r="I67" s="278">
        <v>1.25</v>
      </c>
      <c r="J67" s="285">
        <v>1</v>
      </c>
      <c r="K67" s="278">
        <f>I67*J67</f>
        <v>1.25</v>
      </c>
      <c r="L67" s="831">
        <f>VLOOKUP(A67,TRANSPORTE!A6:D117,4,FALSE)</f>
        <v>759.78838183221592</v>
      </c>
      <c r="M67" s="832"/>
      <c r="N67" s="286">
        <f>K67*L67</f>
        <v>949.73547729026996</v>
      </c>
    </row>
    <row r="68" spans="1:15">
      <c r="B68" s="46"/>
      <c r="C68" s="47"/>
      <c r="D68" s="47"/>
      <c r="E68" s="47"/>
      <c r="F68" s="47"/>
      <c r="G68" s="47"/>
      <c r="H68" s="287"/>
      <c r="I68" s="278"/>
      <c r="J68" s="278"/>
      <c r="K68" s="278"/>
      <c r="L68" s="288"/>
      <c r="M68" s="289"/>
      <c r="N68" s="290"/>
    </row>
    <row r="69" spans="1:15">
      <c r="B69" s="46"/>
      <c r="C69" s="47"/>
      <c r="D69" s="47"/>
      <c r="E69" s="47"/>
      <c r="F69" s="47"/>
      <c r="G69" s="47"/>
      <c r="H69" s="287"/>
      <c r="I69" s="278"/>
      <c r="J69" s="278"/>
      <c r="K69" s="278"/>
      <c r="L69" s="288"/>
      <c r="M69" s="289"/>
      <c r="N69" s="290"/>
    </row>
    <row r="70" spans="1:15">
      <c r="B70" s="46"/>
      <c r="C70" s="47"/>
      <c r="D70" s="47"/>
      <c r="E70" s="47"/>
      <c r="F70" s="47"/>
      <c r="G70" s="47"/>
      <c r="H70" s="287"/>
      <c r="I70" s="278"/>
      <c r="J70" s="278"/>
      <c r="K70" s="278"/>
      <c r="L70" s="288"/>
      <c r="M70" s="289"/>
      <c r="N70" s="290"/>
    </row>
    <row r="71" spans="1:15" ht="15.75" thickBot="1">
      <c r="B71" s="308"/>
      <c r="C71" s="309"/>
      <c r="D71" s="309"/>
      <c r="E71" s="309"/>
      <c r="F71" s="309"/>
      <c r="G71" s="309"/>
      <c r="H71" s="48"/>
      <c r="I71" s="126"/>
      <c r="J71" s="126"/>
      <c r="K71" s="126"/>
      <c r="L71" s="816"/>
      <c r="M71" s="817"/>
      <c r="N71" s="127"/>
    </row>
    <row r="72" spans="1:15" ht="15.75" thickBot="1">
      <c r="B72" s="833" t="s">
        <v>953</v>
      </c>
      <c r="C72" s="834"/>
      <c r="D72" s="834"/>
      <c r="E72" s="834"/>
      <c r="F72" s="834"/>
      <c r="G72" s="834"/>
      <c r="H72" s="834"/>
      <c r="I72" s="834"/>
      <c r="J72" s="834"/>
      <c r="K72" s="834"/>
      <c r="L72" s="834"/>
      <c r="M72" s="835"/>
      <c r="N72" s="104">
        <f>N66+N67+N68+N69+N70</f>
        <v>2087.7749147603245</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3" t="s">
        <v>963</v>
      </c>
      <c r="C76" s="854"/>
      <c r="D76" s="854"/>
      <c r="E76" s="854"/>
      <c r="F76" s="854"/>
      <c r="G76" s="854"/>
      <c r="H76" s="854"/>
      <c r="I76" s="73" t="s">
        <v>964</v>
      </c>
      <c r="J76" s="75" t="s">
        <v>1410</v>
      </c>
      <c r="K76" s="74" t="s">
        <v>966</v>
      </c>
      <c r="L76" s="855" t="s">
        <v>950</v>
      </c>
      <c r="M76" s="856"/>
      <c r="N76" s="98" t="s">
        <v>951</v>
      </c>
    </row>
    <row r="77" spans="1:15">
      <c r="A77" t="s">
        <v>19</v>
      </c>
      <c r="B77" s="49" t="str">
        <f>VLOOKUP(A77,'MANO DE OBRA'!A8:D68,3,FALSE)</f>
        <v>Obrero (8)</v>
      </c>
      <c r="C77" s="47"/>
      <c r="D77" s="47"/>
      <c r="E77" s="47"/>
      <c r="F77" s="47"/>
      <c r="G77" s="47"/>
      <c r="H77" s="47"/>
      <c r="I77" s="291">
        <f>K77/J77*100</f>
        <v>234080.00000000003</v>
      </c>
      <c r="J77" s="292">
        <v>185</v>
      </c>
      <c r="K77" s="293">
        <f>VLOOKUP(A77,'MANO DE OBRA'!A8:D99,4,FALSE)</f>
        <v>433048</v>
      </c>
      <c r="L77" s="50"/>
      <c r="M77" s="294">
        <v>80</v>
      </c>
      <c r="N77" s="394">
        <f>K77/M77</f>
        <v>5413.1</v>
      </c>
      <c r="O77" s="106"/>
    </row>
    <row r="78" spans="1:15">
      <c r="A78" t="s">
        <v>30</v>
      </c>
      <c r="B78" s="49" t="str">
        <f>VLOOKUP(A78,'MANO DE OBRA'!A8:D69,3,FALSE)</f>
        <v>Oficial</v>
      </c>
      <c r="C78" s="47"/>
      <c r="D78" s="47"/>
      <c r="E78" s="47"/>
      <c r="F78" s="47"/>
      <c r="G78" s="47"/>
      <c r="H78" s="47"/>
      <c r="I78" s="291">
        <f>K78/J78*100</f>
        <v>57668.23979157189</v>
      </c>
      <c r="J78" s="292">
        <v>185</v>
      </c>
      <c r="K78" s="293">
        <f>VLOOKUP(A78,'MANO DE OBRA'!A8:D100,4,FALSE)</f>
        <v>106686.24361440798</v>
      </c>
      <c r="L78" s="50"/>
      <c r="M78" s="298">
        <v>80</v>
      </c>
      <c r="N78" s="394">
        <f>K78/M78</f>
        <v>1333.5780451800997</v>
      </c>
    </row>
    <row r="79" spans="1:15">
      <c r="A79" t="s">
        <v>54</v>
      </c>
      <c r="B79" s="49" t="str">
        <f>VLOOKUP(A79,'MANO DE OBRA'!A9:D70,3,FALSE)</f>
        <v>Rastrilleros (2)</v>
      </c>
      <c r="C79" s="47"/>
      <c r="D79" s="47"/>
      <c r="E79" s="47"/>
      <c r="F79" s="47"/>
      <c r="G79" s="47"/>
      <c r="H79" s="47"/>
      <c r="I79" s="291">
        <f>K79/J79*100</f>
        <v>86502.359687357821</v>
      </c>
      <c r="J79" s="292">
        <v>185</v>
      </c>
      <c r="K79" s="293">
        <f>VLOOKUP(A79,'MANO DE OBRA'!A9:D101,4,FALSE)</f>
        <v>160029.36542161196</v>
      </c>
      <c r="L79" s="50"/>
      <c r="M79" s="299">
        <v>80</v>
      </c>
      <c r="N79" s="394">
        <f>K79/M79</f>
        <v>2000.3670677701496</v>
      </c>
    </row>
    <row r="80" spans="1:15">
      <c r="B80" s="49"/>
      <c r="C80" s="47"/>
      <c r="D80" s="47"/>
      <c r="E80" s="47"/>
      <c r="F80" s="47"/>
      <c r="G80" s="47"/>
      <c r="H80" s="47"/>
      <c r="I80" s="278"/>
      <c r="J80" s="296"/>
      <c r="K80" s="297"/>
      <c r="L80" s="317"/>
      <c r="M80" s="299"/>
      <c r="N80" s="295"/>
    </row>
    <row r="81" spans="1:14">
      <c r="B81" s="49"/>
      <c r="C81" s="47"/>
      <c r="D81" s="47"/>
      <c r="E81" s="47"/>
      <c r="F81" s="47"/>
      <c r="G81" s="47"/>
      <c r="H81" s="47"/>
      <c r="I81" s="278"/>
      <c r="J81" s="296"/>
      <c r="K81" s="297"/>
      <c r="L81" s="317"/>
      <c r="M81" s="299"/>
      <c r="N81" s="295"/>
    </row>
    <row r="82" spans="1:14" ht="15.75" thickBot="1">
      <c r="B82" s="814"/>
      <c r="C82" s="815"/>
      <c r="D82" s="815"/>
      <c r="E82" s="815"/>
      <c r="F82" s="815"/>
      <c r="G82" s="815"/>
      <c r="H82" s="815"/>
      <c r="I82" s="126"/>
      <c r="J82" s="126"/>
      <c r="K82" s="126"/>
      <c r="L82" s="915"/>
      <c r="M82" s="915"/>
      <c r="N82" s="45"/>
    </row>
    <row r="83" spans="1:14" ht="15.75" thickBot="1">
      <c r="B83" s="833" t="s">
        <v>953</v>
      </c>
      <c r="C83" s="834"/>
      <c r="D83" s="834"/>
      <c r="E83" s="834"/>
      <c r="F83" s="834"/>
      <c r="G83" s="834"/>
      <c r="H83" s="834"/>
      <c r="I83" s="834"/>
      <c r="J83" s="834"/>
      <c r="K83" s="834"/>
      <c r="L83" s="834"/>
      <c r="M83" s="835"/>
      <c r="N83" s="300">
        <f>SUM(N77:N82)</f>
        <v>8747.0451129502508</v>
      </c>
    </row>
    <row r="84" spans="1:14" ht="15.75" thickBot="1">
      <c r="B84" s="33"/>
      <c r="C84" s="34"/>
      <c r="D84" s="34"/>
      <c r="E84" s="34"/>
      <c r="F84" s="34"/>
      <c r="G84" s="34"/>
      <c r="H84" s="34"/>
      <c r="I84" s="34"/>
      <c r="J84" s="34"/>
      <c r="K84" s="34"/>
      <c r="L84" s="34"/>
      <c r="M84" s="34"/>
      <c r="N84" s="35"/>
    </row>
    <row r="85" spans="1:14" ht="15.75" thickBot="1">
      <c r="B85" s="827" t="s">
        <v>967</v>
      </c>
      <c r="C85" s="828"/>
      <c r="D85" s="828"/>
      <c r="E85" s="828"/>
      <c r="F85" s="828"/>
      <c r="G85" s="828"/>
      <c r="H85" s="828"/>
      <c r="I85" s="828"/>
      <c r="J85" s="828"/>
      <c r="K85" s="828"/>
      <c r="L85" s="828"/>
      <c r="M85" s="829"/>
      <c r="N85" s="99">
        <f>N51+N61+N72+N83</f>
        <v>155304.67956062729</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8" t="s">
        <v>969</v>
      </c>
      <c r="C89" s="819"/>
      <c r="D89" s="819"/>
      <c r="E89" s="819"/>
      <c r="F89" s="819"/>
      <c r="G89" s="819"/>
      <c r="H89" s="819"/>
      <c r="I89" s="313"/>
      <c r="J89" s="333"/>
      <c r="K89" s="301" t="s">
        <v>970</v>
      </c>
      <c r="L89" s="857" t="s">
        <v>971</v>
      </c>
      <c r="M89" s="858"/>
      <c r="N89" s="302"/>
    </row>
    <row r="90" spans="1:14">
      <c r="B90" s="859" t="s">
        <v>972</v>
      </c>
      <c r="C90" s="860"/>
      <c r="D90" s="860"/>
      <c r="E90" s="860"/>
      <c r="F90" s="860"/>
      <c r="G90" s="860"/>
      <c r="H90" s="860"/>
      <c r="I90" s="87"/>
      <c r="J90" s="88"/>
      <c r="K90" s="303">
        <v>0.2</v>
      </c>
      <c r="L90" s="861">
        <f>N85*K90</f>
        <v>31060.93591212546</v>
      </c>
      <c r="M90" s="862"/>
      <c r="N90" s="51"/>
    </row>
    <row r="91" spans="1:14">
      <c r="B91" s="89" t="s">
        <v>973</v>
      </c>
      <c r="C91" s="90"/>
      <c r="D91" s="90"/>
      <c r="E91" s="90"/>
      <c r="F91" s="90"/>
      <c r="G91" s="90"/>
      <c r="H91" s="90"/>
      <c r="I91" s="87"/>
      <c r="J91" s="88"/>
      <c r="K91" s="303">
        <v>0.05</v>
      </c>
      <c r="L91" s="861">
        <f>N85*K91</f>
        <v>7765.233978031365</v>
      </c>
      <c r="M91" s="862"/>
      <c r="N91" s="51"/>
    </row>
    <row r="92" spans="1:14" ht="15.75" thickBot="1">
      <c r="B92" s="91" t="s">
        <v>974</v>
      </c>
      <c r="C92" s="92"/>
      <c r="D92" s="92"/>
      <c r="E92" s="92"/>
      <c r="F92" s="92"/>
      <c r="G92" s="92"/>
      <c r="H92" s="92"/>
      <c r="I92" s="93"/>
      <c r="J92" s="94"/>
      <c r="K92" s="304">
        <v>0.05</v>
      </c>
      <c r="L92" s="863">
        <f>N85*K92</f>
        <v>7765.233978031365</v>
      </c>
      <c r="M92" s="864"/>
      <c r="N92" s="51"/>
    </row>
    <row r="93" spans="1:14" ht="15.75" thickBot="1">
      <c r="B93" s="827" t="s">
        <v>953</v>
      </c>
      <c r="C93" s="828"/>
      <c r="D93" s="828"/>
      <c r="E93" s="828"/>
      <c r="F93" s="828"/>
      <c r="G93" s="828"/>
      <c r="H93" s="828"/>
      <c r="I93" s="828"/>
      <c r="J93" s="828"/>
      <c r="K93" s="828"/>
      <c r="L93" s="828"/>
      <c r="M93" s="829"/>
      <c r="N93" s="52">
        <f>L90+L91+L92</f>
        <v>46591.403868188187</v>
      </c>
    </row>
    <row r="94" spans="1:14" ht="15.75" thickBot="1">
      <c r="B94" s="33"/>
      <c r="C94" s="34"/>
      <c r="D94" s="34"/>
      <c r="E94" s="34"/>
      <c r="F94" s="34"/>
      <c r="G94" s="34"/>
      <c r="H94" s="34"/>
      <c r="I94" s="34"/>
      <c r="J94" s="34"/>
      <c r="K94" s="34"/>
      <c r="L94" s="34"/>
      <c r="M94" s="34"/>
      <c r="N94" s="35"/>
    </row>
    <row r="95" spans="1:14" ht="15.75" thickBot="1">
      <c r="A95" t="s">
        <v>2016</v>
      </c>
      <c r="B95" s="827" t="s">
        <v>975</v>
      </c>
      <c r="C95" s="828"/>
      <c r="D95" s="828"/>
      <c r="E95" s="828"/>
      <c r="F95" s="828"/>
      <c r="G95" s="828"/>
      <c r="H95" s="828"/>
      <c r="I95" s="828"/>
      <c r="J95" s="828"/>
      <c r="K95" s="828"/>
      <c r="L95" s="828"/>
      <c r="M95" s="829"/>
      <c r="N95" s="187">
        <f>N85+N93</f>
        <v>201896.08342881547</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6" t="s">
        <v>2216</v>
      </c>
      <c r="C105" s="227"/>
      <c r="D105" s="227"/>
      <c r="E105" s="227"/>
      <c r="F105" s="227"/>
      <c r="G105" s="227"/>
      <c r="H105" s="227"/>
      <c r="I105" s="227"/>
      <c r="J105" s="227"/>
      <c r="K105" s="227"/>
      <c r="L105" s="227"/>
      <c r="M105" s="227"/>
      <c r="N105" s="228"/>
    </row>
    <row r="106" spans="2:14">
      <c r="B106" s="229"/>
      <c r="C106" s="230"/>
      <c r="D106" s="230"/>
      <c r="E106" s="230"/>
      <c r="F106" s="230"/>
      <c r="G106" s="230"/>
      <c r="H106" s="230"/>
      <c r="I106" s="230"/>
      <c r="J106" s="230"/>
      <c r="K106" s="230"/>
      <c r="L106" s="230"/>
      <c r="M106" s="230"/>
      <c r="N106" s="231"/>
    </row>
    <row r="107" spans="2:14">
      <c r="B107" s="229"/>
      <c r="C107" s="230"/>
      <c r="D107" s="230"/>
      <c r="E107" s="230"/>
      <c r="F107" s="230"/>
      <c r="G107" s="230"/>
      <c r="H107" s="230"/>
      <c r="I107" s="230"/>
      <c r="J107" s="230"/>
      <c r="K107" s="230"/>
      <c r="L107" s="230"/>
      <c r="M107" s="230"/>
      <c r="N107" s="231"/>
    </row>
    <row r="108" spans="2:14">
      <c r="B108" s="229"/>
      <c r="C108" s="230"/>
      <c r="D108" s="230"/>
      <c r="E108" s="230"/>
      <c r="F108" s="230"/>
      <c r="G108" s="230"/>
      <c r="H108" s="230"/>
      <c r="I108" s="230"/>
      <c r="J108" s="230"/>
      <c r="K108" s="230"/>
      <c r="L108" s="230"/>
      <c r="M108" s="230"/>
      <c r="N108" s="231"/>
    </row>
    <row r="109" spans="2:14" ht="15.75" thickBot="1">
      <c r="B109" s="232"/>
      <c r="C109" s="233"/>
      <c r="D109" s="233"/>
      <c r="E109" s="233"/>
      <c r="F109" s="233"/>
      <c r="G109" s="233"/>
      <c r="H109" s="233"/>
      <c r="I109" s="233"/>
      <c r="J109" s="233"/>
      <c r="K109" s="233"/>
      <c r="L109" s="233"/>
      <c r="M109" s="233"/>
      <c r="N109" s="234"/>
    </row>
    <row r="110" spans="2:14">
      <c r="B110" s="235"/>
      <c r="C110" s="236"/>
      <c r="D110" s="236"/>
      <c r="E110" s="236"/>
      <c r="F110" s="236"/>
      <c r="G110" s="236"/>
      <c r="H110" s="236"/>
      <c r="I110" s="236"/>
      <c r="J110" s="236"/>
      <c r="K110" s="236"/>
      <c r="L110" s="236"/>
      <c r="M110" s="236"/>
      <c r="N110" s="237"/>
    </row>
    <row r="111" spans="2:14">
      <c r="B111" s="221" t="s">
        <v>2217</v>
      </c>
      <c r="C111" s="31"/>
      <c r="D111" s="31"/>
      <c r="E111" s="31"/>
      <c r="F111" s="31"/>
      <c r="G111" s="31"/>
      <c r="H111" s="31"/>
      <c r="I111" s="31"/>
      <c r="J111" s="31"/>
      <c r="K111" s="31"/>
      <c r="L111" s="31"/>
      <c r="M111" s="31"/>
      <c r="N111" s="32"/>
    </row>
    <row r="112" spans="2:14" ht="15" customHeight="1">
      <c r="B112" s="865" t="s">
        <v>2218</v>
      </c>
      <c r="C112" s="866"/>
      <c r="D112" s="866"/>
      <c r="E112" s="866"/>
      <c r="F112" s="866"/>
      <c r="G112" s="866"/>
      <c r="H112" s="866"/>
      <c r="I112" s="866"/>
      <c r="J112" s="866"/>
      <c r="K112" s="866"/>
      <c r="L112" s="866"/>
      <c r="M112" s="866"/>
      <c r="N112" s="867"/>
    </row>
    <row r="113" spans="2:14" ht="15" customHeight="1">
      <c r="B113" s="865"/>
      <c r="C113" s="866"/>
      <c r="D113" s="866"/>
      <c r="E113" s="866"/>
      <c r="F113" s="866"/>
      <c r="G113" s="866"/>
      <c r="H113" s="866"/>
      <c r="I113" s="866"/>
      <c r="J113" s="866"/>
      <c r="K113" s="866"/>
      <c r="L113" s="866"/>
      <c r="M113" s="866"/>
      <c r="N113" s="867"/>
    </row>
    <row r="114" spans="2:14" ht="30" customHeight="1">
      <c r="B114" s="868" t="s">
        <v>2219</v>
      </c>
      <c r="C114" s="869"/>
      <c r="D114" s="869"/>
      <c r="E114" s="869"/>
      <c r="F114" s="869"/>
      <c r="G114" s="869"/>
      <c r="H114" s="869"/>
      <c r="I114" s="869"/>
      <c r="J114" s="869"/>
      <c r="K114" s="869"/>
      <c r="L114" s="869"/>
      <c r="M114" s="869"/>
      <c r="N114" s="870"/>
    </row>
    <row r="115" spans="2:14">
      <c r="B115" s="868"/>
      <c r="C115" s="869"/>
      <c r="D115" s="869"/>
      <c r="E115" s="869"/>
      <c r="F115" s="869"/>
      <c r="G115" s="869"/>
      <c r="H115" s="869"/>
      <c r="I115" s="869"/>
      <c r="J115" s="869"/>
      <c r="K115" s="869"/>
      <c r="L115" s="869"/>
      <c r="M115" s="869"/>
      <c r="N115" s="870"/>
    </row>
    <row r="116" spans="2:14">
      <c r="B116" s="330"/>
      <c r="C116" s="331"/>
      <c r="D116" s="331"/>
      <c r="E116" s="331"/>
      <c r="F116" s="331"/>
      <c r="G116" s="331"/>
      <c r="H116" s="331"/>
      <c r="I116" s="331"/>
      <c r="J116" s="331"/>
      <c r="K116" s="331"/>
      <c r="L116" s="331"/>
      <c r="M116" s="331"/>
      <c r="N116" s="332"/>
    </row>
    <row r="117" spans="2:14">
      <c r="B117" s="330"/>
      <c r="C117" s="331"/>
      <c r="D117" s="331"/>
      <c r="E117" s="331"/>
      <c r="F117" s="331"/>
      <c r="G117" s="331"/>
      <c r="H117" s="331"/>
      <c r="I117" s="331"/>
      <c r="J117" s="331"/>
      <c r="K117" s="331"/>
      <c r="L117" s="331"/>
      <c r="M117" s="331"/>
      <c r="N117" s="332"/>
    </row>
    <row r="118" spans="2:14">
      <c r="B118" s="330"/>
      <c r="C118" s="331"/>
      <c r="D118" s="331"/>
      <c r="E118" s="331"/>
      <c r="F118" s="331"/>
      <c r="G118" s="331"/>
      <c r="H118" s="331"/>
      <c r="I118" s="331"/>
      <c r="J118" s="331"/>
      <c r="K118" s="331"/>
      <c r="L118" s="331"/>
      <c r="M118" s="331"/>
      <c r="N118" s="332"/>
    </row>
    <row r="119" spans="2:14">
      <c r="B119" s="221"/>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04"/>
      <c r="K125" s="804"/>
      <c r="L125" s="804"/>
      <c r="M125" s="804"/>
      <c r="N125" s="805"/>
    </row>
    <row r="126" spans="2:14" ht="15.75" thickBot="1">
      <c r="B126" s="260" t="s">
        <v>2221</v>
      </c>
      <c r="C126" s="392"/>
      <c r="D126" s="392"/>
      <c r="E126" s="57"/>
      <c r="F126" s="57"/>
      <c r="G126" s="57"/>
      <c r="H126" s="57"/>
      <c r="I126" s="57"/>
      <c r="J126" s="806"/>
      <c r="K126" s="806"/>
      <c r="L126" s="806"/>
      <c r="M126" s="806"/>
      <c r="N126"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1069</v>
      </c>
      <c r="C31" s="81" t="s">
        <v>2068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122065.49992318742</v>
      </c>
      <c r="L36" s="269"/>
      <c r="M36" s="270">
        <v>30</v>
      </c>
      <c r="N36" s="271">
        <f>K36/M36</f>
        <v>4068.8499974395809</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101721.24993598952</v>
      </c>
      <c r="L37" s="269"/>
      <c r="M37" s="270">
        <v>10</v>
      </c>
      <c r="N37" s="271">
        <f t="shared" ref="N37:N43" si="0">K37/M37</f>
        <v>10172.124993598951</v>
      </c>
    </row>
    <row r="38" spans="1:14">
      <c r="A38" t="s">
        <v>166</v>
      </c>
      <c r="B38" s="840" t="str">
        <f>VLOOKUP(A38,EQUIPOS!A8:D154,3,FALSE)</f>
        <v>Compactador de Rodillo POTENCIA: 99HP, PESO: 8 ton</v>
      </c>
      <c r="C38" s="841"/>
      <c r="D38" s="841"/>
      <c r="E38" s="841"/>
      <c r="F38" s="841"/>
      <c r="G38" s="841"/>
      <c r="H38" s="842"/>
      <c r="I38" s="266"/>
      <c r="J38" s="267"/>
      <c r="K38" s="268">
        <f>VLOOKUP(A38,EQUIPOS!A8:D165,4,FALSE)</f>
        <v>101721.24993598952</v>
      </c>
      <c r="L38" s="269"/>
      <c r="M38" s="270">
        <v>10</v>
      </c>
      <c r="N38" s="271">
        <f t="shared" si="0"/>
        <v>10172.124993598951</v>
      </c>
    </row>
    <row r="39" spans="1:14">
      <c r="A39" t="s">
        <v>284</v>
      </c>
      <c r="B39" s="840" t="str">
        <f>VLOOKUP(A39,EQUIPOS!A9:D154,3,FALSE)</f>
        <v>Planta de asfalto en caliente</v>
      </c>
      <c r="C39" s="841"/>
      <c r="D39" s="841"/>
      <c r="E39" s="841"/>
      <c r="F39" s="841"/>
      <c r="G39" s="841"/>
      <c r="H39" s="842"/>
      <c r="I39" s="266"/>
      <c r="J39" s="267"/>
      <c r="K39" s="268">
        <f>VLOOKUP(A39,EQUIPOS!A9:D166,4,FALSE)</f>
        <v>366196.49976956227</v>
      </c>
      <c r="L39" s="269"/>
      <c r="M39" s="270">
        <v>10</v>
      </c>
      <c r="N39" s="271">
        <f t="shared" si="0"/>
        <v>36619.649976956229</v>
      </c>
    </row>
    <row r="40" spans="1:14">
      <c r="A40" t="s">
        <v>290</v>
      </c>
      <c r="B40" s="840" t="str">
        <f>VLOOKUP(A40,EQUIPOS!A10:D154,3,FALSE)</f>
        <v>Planta trituradora</v>
      </c>
      <c r="C40" s="841"/>
      <c r="D40" s="841"/>
      <c r="E40" s="841"/>
      <c r="F40" s="841"/>
      <c r="G40" s="841"/>
      <c r="H40" s="842"/>
      <c r="I40" s="266"/>
      <c r="J40" s="267"/>
      <c r="K40" s="268">
        <f>VLOOKUP(A40,EQUIPOS!A10:D167,4,FALSE)</f>
        <v>406884.99974395806</v>
      </c>
      <c r="L40" s="269"/>
      <c r="M40" s="270">
        <v>30</v>
      </c>
      <c r="N40" s="271">
        <f t="shared" si="0"/>
        <v>13562.833324798603</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122065.49992318742</v>
      </c>
      <c r="L41" s="269"/>
      <c r="M41" s="270">
        <v>30</v>
      </c>
      <c r="N41" s="271">
        <f t="shared" si="0"/>
        <v>4068.8499974395809</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203442.49987197903</v>
      </c>
      <c r="L42" s="269"/>
      <c r="M42" s="270">
        <v>10</v>
      </c>
      <c r="N42" s="271">
        <f t="shared" si="0"/>
        <v>20344.249987197902</v>
      </c>
    </row>
    <row r="43" spans="1:14">
      <c r="A43" t="s">
        <v>373</v>
      </c>
      <c r="B43" s="840" t="str">
        <f>VLOOKUP(A43,EQUIPOS!A13:D157,3,FALSE)</f>
        <v>Volqueta 6 m3</v>
      </c>
      <c r="C43" s="841"/>
      <c r="D43" s="841"/>
      <c r="E43" s="841"/>
      <c r="F43" s="841"/>
      <c r="G43" s="841"/>
      <c r="H43" s="842"/>
      <c r="I43" s="266"/>
      <c r="J43" s="267"/>
      <c r="K43" s="268">
        <f>VLOOKUP(A43,EQUIPOS!A13:D170,4,FALSE)</f>
        <v>70484.13291448509</v>
      </c>
      <c r="L43" s="269"/>
      <c r="M43" s="270">
        <v>10</v>
      </c>
      <c r="N43" s="271">
        <f t="shared" si="0"/>
        <v>7048.413291448509</v>
      </c>
    </row>
    <row r="44" spans="1:14">
      <c r="B44" s="319"/>
      <c r="C44" s="320"/>
      <c r="D44" s="320"/>
      <c r="E44" s="320"/>
      <c r="F44" s="320"/>
      <c r="G44" s="320"/>
      <c r="H44" s="321"/>
      <c r="I44" s="266"/>
      <c r="J44" s="267"/>
      <c r="K44" s="268"/>
      <c r="L44" s="269"/>
      <c r="M44" s="270"/>
      <c r="N44" s="271"/>
    </row>
    <row r="45" spans="1:14">
      <c r="B45" s="840"/>
      <c r="C45" s="841"/>
      <c r="D45" s="841"/>
      <c r="E45" s="841"/>
      <c r="F45" s="841"/>
      <c r="G45" s="841"/>
      <c r="H45" s="842"/>
      <c r="I45" s="843"/>
      <c r="J45" s="824"/>
      <c r="K45" s="268"/>
      <c r="L45" s="844"/>
      <c r="M45" s="845"/>
      <c r="N45" s="271"/>
    </row>
    <row r="46" spans="1:14">
      <c r="B46" s="840"/>
      <c r="C46" s="841"/>
      <c r="D46" s="841"/>
      <c r="E46" s="846"/>
      <c r="F46" s="841"/>
      <c r="G46" s="841"/>
      <c r="H46" s="842"/>
      <c r="I46" s="36"/>
      <c r="J46" s="37"/>
      <c r="K46" s="273"/>
      <c r="L46" s="275"/>
      <c r="M46" s="276"/>
      <c r="N46" s="277"/>
    </row>
    <row r="47" spans="1:14">
      <c r="B47" s="847" t="s">
        <v>952</v>
      </c>
      <c r="C47" s="848"/>
      <c r="D47" s="848"/>
      <c r="E47" s="38"/>
      <c r="F47" s="39"/>
      <c r="G47" s="39"/>
      <c r="H47" s="40"/>
      <c r="I47" s="36"/>
      <c r="J47" s="37"/>
      <c r="K47" s="278"/>
      <c r="L47" s="275"/>
      <c r="M47" s="400">
        <v>0.1</v>
      </c>
      <c r="N47" s="343">
        <f>N81*M47</f>
        <v>874.7045112950251</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3">
        <f>SUM(N36:N48)</f>
        <v>106931.80107377333</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4" t="s">
        <v>945</v>
      </c>
      <c r="K53" s="85" t="s">
        <v>946</v>
      </c>
      <c r="L53" s="821" t="s">
        <v>955</v>
      </c>
      <c r="M53" s="820"/>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26031.940679017607</v>
      </c>
      <c r="N54" s="271">
        <f>K54*M54</f>
        <v>36444.71695062465</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43.73366034074958</v>
      </c>
      <c r="N55" s="271">
        <f>K55*M55</f>
        <v>1093.3415085187396</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3">
        <f>SUM(N54:N58)</f>
        <v>37538.058459143387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1">
        <f>VLOOKUP(A64,TRANSPORTE!A5:D117,4,FALSE)</f>
        <v>812.88531247861022</v>
      </c>
      <c r="M64" s="832"/>
      <c r="N64" s="286">
        <f>K64*L64</f>
        <v>1138.0394374700543</v>
      </c>
    </row>
    <row r="65" spans="1:15">
      <c r="A65" t="s">
        <v>1362</v>
      </c>
      <c r="B65" s="46" t="str">
        <f>VLOOKUP(A65,TRANSPORTE!A6:D117,3,FALSE)</f>
        <v>Transporte de Mezcla Densa en Caliente MDC-19</v>
      </c>
      <c r="C65" s="47"/>
      <c r="D65" s="47"/>
      <c r="E65" s="47"/>
      <c r="F65" s="47"/>
      <c r="G65" s="47"/>
      <c r="H65" s="310" t="s">
        <v>1468</v>
      </c>
      <c r="I65" s="278">
        <v>1.25</v>
      </c>
      <c r="J65" s="285">
        <v>1</v>
      </c>
      <c r="K65" s="278">
        <f>I65*J65</f>
        <v>1.25</v>
      </c>
      <c r="L65" s="831">
        <f>VLOOKUP(A65,TRANSPORTE!A6:D117,4,FALSE)</f>
        <v>759.78838183221592</v>
      </c>
      <c r="M65" s="832"/>
      <c r="N65" s="286">
        <f>K65*L65</f>
        <v>949.73547729026996</v>
      </c>
    </row>
    <row r="66" spans="1:15">
      <c r="B66" s="46"/>
      <c r="C66" s="47"/>
      <c r="D66" s="47"/>
      <c r="E66" s="47"/>
      <c r="F66" s="47"/>
      <c r="G66" s="47"/>
      <c r="H66" s="287"/>
      <c r="I66" s="278"/>
      <c r="J66" s="278"/>
      <c r="K66" s="278"/>
      <c r="L66" s="831"/>
      <c r="M66" s="832"/>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2087.7749147603245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8">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0">
        <f>SUM(N75:N80)</f>
        <v>8747.0451129502508</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155304.67956062729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3"/>
      <c r="J87" s="333"/>
      <c r="K87" s="301" t="s">
        <v>970</v>
      </c>
      <c r="L87" s="857" t="s">
        <v>971</v>
      </c>
      <c r="M87" s="858"/>
      <c r="N87" s="302"/>
    </row>
    <row r="88" spans="1:14">
      <c r="B88" s="859" t="s">
        <v>972</v>
      </c>
      <c r="C88" s="860"/>
      <c r="D88" s="860"/>
      <c r="E88" s="860"/>
      <c r="F88" s="860"/>
      <c r="G88" s="860"/>
      <c r="H88" s="860"/>
      <c r="I88" s="87"/>
      <c r="J88" s="88"/>
      <c r="K88" s="303">
        <v>0.2</v>
      </c>
      <c r="L88" s="861">
        <f>N83*K88</f>
        <v>31060.93591212546</v>
      </c>
      <c r="M88" s="862"/>
      <c r="N88" s="51"/>
    </row>
    <row r="89" spans="1:14">
      <c r="B89" s="89" t="s">
        <v>973</v>
      </c>
      <c r="C89" s="90"/>
      <c r="D89" s="90"/>
      <c r="E89" s="90"/>
      <c r="F89" s="90"/>
      <c r="G89" s="90"/>
      <c r="H89" s="90"/>
      <c r="I89" s="87"/>
      <c r="J89" s="88"/>
      <c r="K89" s="303">
        <v>0.05</v>
      </c>
      <c r="L89" s="861">
        <f>N83*K89</f>
        <v>7765.233978031365</v>
      </c>
      <c r="M89" s="862"/>
      <c r="N89" s="51"/>
    </row>
    <row r="90" spans="1:14" ht="15.75" thickBot="1">
      <c r="B90" s="91" t="s">
        <v>974</v>
      </c>
      <c r="C90" s="92"/>
      <c r="D90" s="92"/>
      <c r="E90" s="92"/>
      <c r="F90" s="92"/>
      <c r="G90" s="92"/>
      <c r="H90" s="92"/>
      <c r="I90" s="93"/>
      <c r="J90" s="94"/>
      <c r="K90" s="304">
        <v>0.05</v>
      </c>
      <c r="L90" s="863">
        <f>N83*K90</f>
        <v>7765.233978031365</v>
      </c>
      <c r="M90" s="864"/>
      <c r="N90" s="51"/>
    </row>
    <row r="91" spans="1:14" ht="15.75" thickBot="1">
      <c r="B91" s="827" t="s">
        <v>953</v>
      </c>
      <c r="C91" s="828"/>
      <c r="D91" s="828"/>
      <c r="E91" s="828"/>
      <c r="F91" s="828"/>
      <c r="G91" s="828"/>
      <c r="H91" s="828"/>
      <c r="I91" s="828"/>
      <c r="J91" s="828"/>
      <c r="K91" s="828"/>
      <c r="L91" s="828"/>
      <c r="M91" s="829"/>
      <c r="N91" s="52">
        <f>L88+L89+L90</f>
        <v>46591.403868188187</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7">
        <f>N83+N91</f>
        <v>201896.08342881547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0" t="s">
        <v>2221</v>
      </c>
      <c r="C124" s="392"/>
      <c r="D124" s="392"/>
      <c r="E124" s="57"/>
      <c r="F124" s="57"/>
      <c r="G124" s="57"/>
      <c r="H124" s="57"/>
      <c r="I124" s="57"/>
      <c r="J124" s="806"/>
      <c r="K124" s="806"/>
      <c r="L124" s="806"/>
      <c r="M124" s="806"/>
      <c r="N124" s="807"/>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1070</v>
      </c>
      <c r="C31" s="81" t="s">
        <v>2069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122065.49992318742</v>
      </c>
      <c r="L36" s="269"/>
      <c r="M36" s="270">
        <v>30</v>
      </c>
      <c r="N36" s="271">
        <f>K36/M36</f>
        <v>4068.8499974395809</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101721.24993598952</v>
      </c>
      <c r="L37" s="269"/>
      <c r="M37" s="270">
        <v>10</v>
      </c>
      <c r="N37" s="271">
        <f t="shared" ref="N37:N43" si="0">K37/M37</f>
        <v>10172.124993598951</v>
      </c>
    </row>
    <row r="38" spans="1:14">
      <c r="A38" t="s">
        <v>166</v>
      </c>
      <c r="B38" s="840" t="str">
        <f>VLOOKUP(A38,EQUIPOS!A8:D154,3,FALSE)</f>
        <v>Compactador de Rodillo POTENCIA: 99HP, PESO: 8 ton</v>
      </c>
      <c r="C38" s="841"/>
      <c r="D38" s="841"/>
      <c r="E38" s="841"/>
      <c r="F38" s="841"/>
      <c r="G38" s="841"/>
      <c r="H38" s="842"/>
      <c r="I38" s="266"/>
      <c r="J38" s="267"/>
      <c r="K38" s="268">
        <f>VLOOKUP(A38,EQUIPOS!A8:D165,4,FALSE)</f>
        <v>101721.24993598952</v>
      </c>
      <c r="L38" s="269"/>
      <c r="M38" s="270">
        <v>10</v>
      </c>
      <c r="N38" s="271">
        <f t="shared" si="0"/>
        <v>10172.124993598951</v>
      </c>
    </row>
    <row r="39" spans="1:14">
      <c r="A39" t="s">
        <v>284</v>
      </c>
      <c r="B39" s="840" t="str">
        <f>VLOOKUP(A39,EQUIPOS!A9:D154,3,FALSE)</f>
        <v>Planta de asfalto en caliente</v>
      </c>
      <c r="C39" s="841"/>
      <c r="D39" s="841"/>
      <c r="E39" s="841"/>
      <c r="F39" s="841"/>
      <c r="G39" s="841"/>
      <c r="H39" s="842"/>
      <c r="I39" s="266"/>
      <c r="J39" s="267"/>
      <c r="K39" s="268">
        <f>VLOOKUP(A39,EQUIPOS!A9:D166,4,FALSE)</f>
        <v>366196.49976956227</v>
      </c>
      <c r="L39" s="269"/>
      <c r="M39" s="270">
        <v>10</v>
      </c>
      <c r="N39" s="271">
        <f t="shared" si="0"/>
        <v>36619.649976956229</v>
      </c>
    </row>
    <row r="40" spans="1:14">
      <c r="A40" t="s">
        <v>290</v>
      </c>
      <c r="B40" s="840" t="str">
        <f>VLOOKUP(A40,EQUIPOS!A10:D154,3,FALSE)</f>
        <v>Planta trituradora</v>
      </c>
      <c r="C40" s="841"/>
      <c r="D40" s="841"/>
      <c r="E40" s="841"/>
      <c r="F40" s="841"/>
      <c r="G40" s="841"/>
      <c r="H40" s="842"/>
      <c r="I40" s="266"/>
      <c r="J40" s="267"/>
      <c r="K40" s="268">
        <f>VLOOKUP(A40,EQUIPOS!A10:D167,4,FALSE)</f>
        <v>406884.99974395806</v>
      </c>
      <c r="L40" s="269"/>
      <c r="M40" s="270">
        <v>30</v>
      </c>
      <c r="N40" s="271">
        <f t="shared" si="0"/>
        <v>13562.833324798603</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122065.49992318742</v>
      </c>
      <c r="L41" s="269"/>
      <c r="M41" s="270">
        <v>30</v>
      </c>
      <c r="N41" s="271">
        <f t="shared" si="0"/>
        <v>4068.8499974395809</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203442.49987197903</v>
      </c>
      <c r="L42" s="269"/>
      <c r="M42" s="270">
        <v>10</v>
      </c>
      <c r="N42" s="271">
        <f t="shared" si="0"/>
        <v>20344.249987197902</v>
      </c>
    </row>
    <row r="43" spans="1:14">
      <c r="A43" t="s">
        <v>373</v>
      </c>
      <c r="B43" s="840" t="str">
        <f>VLOOKUP(A43,EQUIPOS!A13:D157,3,FALSE)</f>
        <v>Volqueta 6 m3</v>
      </c>
      <c r="C43" s="841"/>
      <c r="D43" s="841"/>
      <c r="E43" s="841"/>
      <c r="F43" s="841"/>
      <c r="G43" s="841"/>
      <c r="H43" s="842"/>
      <c r="I43" s="266"/>
      <c r="J43" s="267"/>
      <c r="K43" s="268">
        <f>VLOOKUP(A43,EQUIPOS!A13:D170,4,FALSE)</f>
        <v>70484.13291448509</v>
      </c>
      <c r="L43" s="269"/>
      <c r="M43" s="270">
        <v>10</v>
      </c>
      <c r="N43" s="271">
        <f t="shared" si="0"/>
        <v>7048.413291448509</v>
      </c>
    </row>
    <row r="44" spans="1:14">
      <c r="B44" s="319"/>
      <c r="C44" s="320"/>
      <c r="D44" s="320"/>
      <c r="E44" s="320"/>
      <c r="F44" s="320"/>
      <c r="G44" s="320"/>
      <c r="H44" s="321"/>
      <c r="I44" s="266"/>
      <c r="J44" s="267"/>
      <c r="K44" s="268"/>
      <c r="L44" s="269"/>
      <c r="M44" s="270"/>
      <c r="N44" s="271"/>
    </row>
    <row r="45" spans="1:14">
      <c r="B45" s="840"/>
      <c r="C45" s="841"/>
      <c r="D45" s="841"/>
      <c r="E45" s="841"/>
      <c r="F45" s="841"/>
      <c r="G45" s="841"/>
      <c r="H45" s="842"/>
      <c r="I45" s="843"/>
      <c r="J45" s="824"/>
      <c r="K45" s="268"/>
      <c r="L45" s="844"/>
      <c r="M45" s="845"/>
      <c r="N45" s="271"/>
    </row>
    <row r="46" spans="1:14">
      <c r="B46" s="840"/>
      <c r="C46" s="841"/>
      <c r="D46" s="841"/>
      <c r="E46" s="846"/>
      <c r="F46" s="841"/>
      <c r="G46" s="841"/>
      <c r="H46" s="842"/>
      <c r="I46" s="36"/>
      <c r="J46" s="37"/>
      <c r="K46" s="273"/>
      <c r="L46" s="275"/>
      <c r="M46" s="276"/>
      <c r="N46" s="277"/>
    </row>
    <row r="47" spans="1:14">
      <c r="B47" s="847" t="s">
        <v>952</v>
      </c>
      <c r="C47" s="848"/>
      <c r="D47" s="848"/>
      <c r="E47" s="38"/>
      <c r="F47" s="39"/>
      <c r="G47" s="39"/>
      <c r="H47" s="40"/>
      <c r="I47" s="36"/>
      <c r="J47" s="37"/>
      <c r="K47" s="278"/>
      <c r="L47" s="275"/>
      <c r="M47" s="400">
        <v>0.1</v>
      </c>
      <c r="N47" s="343">
        <f>N81*M47</f>
        <v>874.7045112950251</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3">
        <f>SUM(N36:N48)</f>
        <v>106931.80107377333</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4" t="s">
        <v>945</v>
      </c>
      <c r="K53" s="85" t="s">
        <v>946</v>
      </c>
      <c r="L53" s="821" t="s">
        <v>955</v>
      </c>
      <c r="M53" s="820"/>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26031.940679017607</v>
      </c>
      <c r="N54" s="271">
        <f>K54*M54</f>
        <v>36444.71695062465</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43.73366034074958</v>
      </c>
      <c r="N55" s="271">
        <f>K55*M55</f>
        <v>1093.3415085187396</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3">
        <f>SUM(N54:N58)</f>
        <v>37538.058459143387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1">
        <f>VLOOKUP(A64,TRANSPORTE!A5:D117,4,FALSE)</f>
        <v>812.88531247861022</v>
      </c>
      <c r="M64" s="832"/>
      <c r="N64" s="286">
        <f>K64*L64</f>
        <v>1138.0394374700543</v>
      </c>
    </row>
    <row r="65" spans="1:15">
      <c r="A65" t="s">
        <v>1376</v>
      </c>
      <c r="B65" s="46" t="str">
        <f>VLOOKUP(A65,TRANSPORTE!A6:D117,3,FALSE)</f>
        <v>Transporte de Mezcla Densa en Caliente MDC-10</v>
      </c>
      <c r="C65" s="47"/>
      <c r="D65" s="47"/>
      <c r="E65" s="47"/>
      <c r="F65" s="47"/>
      <c r="G65" s="47"/>
      <c r="H65" s="310" t="s">
        <v>1468</v>
      </c>
      <c r="I65" s="278">
        <v>1.25</v>
      </c>
      <c r="J65" s="285">
        <v>1</v>
      </c>
      <c r="K65" s="278">
        <f>I65*J65</f>
        <v>1.25</v>
      </c>
      <c r="L65" s="831">
        <f>VLOOKUP(A65,TRANSPORTE!A6:D117,4,FALSE)</f>
        <v>759.78838183221592</v>
      </c>
      <c r="M65" s="832"/>
      <c r="N65" s="286">
        <f>K65*L65</f>
        <v>949.73547729026996</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2087.7749147603245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8">
        <v>80</v>
      </c>
      <c r="N77" s="394">
        <f>K77/M77</f>
        <v>2000.3670677701496</v>
      </c>
    </row>
    <row r="78" spans="1:15">
      <c r="B78" s="49"/>
      <c r="C78" s="47"/>
      <c r="D78" s="47"/>
      <c r="E78" s="47"/>
      <c r="F78" s="47"/>
      <c r="G78" s="47"/>
      <c r="H78" s="47"/>
      <c r="I78" s="278"/>
      <c r="J78" s="296"/>
      <c r="K78" s="297"/>
      <c r="L78" s="317"/>
      <c r="M78" s="299"/>
      <c r="N78" s="394"/>
    </row>
    <row r="79" spans="1:15">
      <c r="B79" s="49"/>
      <c r="C79" s="47"/>
      <c r="D79" s="47"/>
      <c r="E79" s="47"/>
      <c r="F79" s="47"/>
      <c r="G79" s="47"/>
      <c r="H79" s="47"/>
      <c r="I79" s="278"/>
      <c r="J79" s="296"/>
      <c r="K79" s="297"/>
      <c r="L79" s="317"/>
      <c r="M79" s="299"/>
      <c r="N79" s="295"/>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0">
        <f>SUM(N75:N80)</f>
        <v>8747.0451129502508</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155304.67956062729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3"/>
      <c r="J87" s="333"/>
      <c r="K87" s="301" t="s">
        <v>970</v>
      </c>
      <c r="L87" s="857" t="s">
        <v>971</v>
      </c>
      <c r="M87" s="858"/>
      <c r="N87" s="302"/>
    </row>
    <row r="88" spans="1:14">
      <c r="B88" s="859" t="s">
        <v>972</v>
      </c>
      <c r="C88" s="860"/>
      <c r="D88" s="860"/>
      <c r="E88" s="860"/>
      <c r="F88" s="860"/>
      <c r="G88" s="860"/>
      <c r="H88" s="860"/>
      <c r="I88" s="87"/>
      <c r="J88" s="88"/>
      <c r="K88" s="303">
        <v>0.2</v>
      </c>
      <c r="L88" s="861">
        <f>N83*K88</f>
        <v>31060.93591212546</v>
      </c>
      <c r="M88" s="862"/>
      <c r="N88" s="51"/>
    </row>
    <row r="89" spans="1:14">
      <c r="B89" s="89" t="s">
        <v>973</v>
      </c>
      <c r="C89" s="90"/>
      <c r="D89" s="90"/>
      <c r="E89" s="90"/>
      <c r="F89" s="90"/>
      <c r="G89" s="90"/>
      <c r="H89" s="90"/>
      <c r="I89" s="87"/>
      <c r="J89" s="88"/>
      <c r="K89" s="303">
        <v>0.05</v>
      </c>
      <c r="L89" s="861">
        <f>N83*K89</f>
        <v>7765.233978031365</v>
      </c>
      <c r="M89" s="862"/>
      <c r="N89" s="51"/>
    </row>
    <row r="90" spans="1:14" ht="15.75" thickBot="1">
      <c r="B90" s="91" t="s">
        <v>974</v>
      </c>
      <c r="C90" s="92"/>
      <c r="D90" s="92"/>
      <c r="E90" s="92"/>
      <c r="F90" s="92"/>
      <c r="G90" s="92"/>
      <c r="H90" s="92"/>
      <c r="I90" s="93"/>
      <c r="J90" s="94"/>
      <c r="K90" s="304">
        <v>0.05</v>
      </c>
      <c r="L90" s="863">
        <f>N83*K90</f>
        <v>7765.233978031365</v>
      </c>
      <c r="M90" s="864"/>
      <c r="N90" s="51"/>
    </row>
    <row r="91" spans="1:14" ht="15.75" thickBot="1">
      <c r="B91" s="827" t="s">
        <v>953</v>
      </c>
      <c r="C91" s="828"/>
      <c r="D91" s="828"/>
      <c r="E91" s="828"/>
      <c r="F91" s="828"/>
      <c r="G91" s="828"/>
      <c r="H91" s="828"/>
      <c r="I91" s="828"/>
      <c r="J91" s="828"/>
      <c r="K91" s="828"/>
      <c r="L91" s="828"/>
      <c r="M91" s="829"/>
      <c r="N91" s="52">
        <f>L88+L89+L90</f>
        <v>46591.403868188187</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7">
        <f>N83+N91</f>
        <v>201896.08342881547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0" t="s">
        <v>2221</v>
      </c>
      <c r="C124" s="392"/>
      <c r="D124" s="392"/>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 customHeight="1" thickBot="1">
      <c r="A31" t="s">
        <v>1845</v>
      </c>
      <c r="B31" s="80" t="s">
        <v>1071</v>
      </c>
      <c r="C31" s="81" t="s">
        <v>2070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122065.49992318742</v>
      </c>
      <c r="L36" s="269"/>
      <c r="M36" s="270">
        <v>30</v>
      </c>
      <c r="N36" s="271">
        <f>K36/M36</f>
        <v>4068.8499974395809</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101721.24993598952</v>
      </c>
      <c r="L37" s="269"/>
      <c r="M37" s="270">
        <v>10</v>
      </c>
      <c r="N37" s="271">
        <f t="shared" ref="N37:N43" si="0">K37/M37</f>
        <v>10172.124993598951</v>
      </c>
    </row>
    <row r="38" spans="1:14">
      <c r="A38" t="s">
        <v>166</v>
      </c>
      <c r="B38" s="840" t="str">
        <f>VLOOKUP(A38,EQUIPOS!A8:D154,3,FALSE)</f>
        <v>Compactador de Rodillo POTENCIA: 99HP, PESO: 8 ton</v>
      </c>
      <c r="C38" s="841"/>
      <c r="D38" s="841"/>
      <c r="E38" s="841"/>
      <c r="F38" s="841"/>
      <c r="G38" s="841"/>
      <c r="H38" s="842"/>
      <c r="I38" s="266"/>
      <c r="J38" s="267"/>
      <c r="K38" s="268">
        <f>VLOOKUP(A38,EQUIPOS!A8:D165,4,FALSE)</f>
        <v>101721.24993598952</v>
      </c>
      <c r="L38" s="269"/>
      <c r="M38" s="270">
        <v>10</v>
      </c>
      <c r="N38" s="271">
        <f t="shared" si="0"/>
        <v>10172.124993598951</v>
      </c>
    </row>
    <row r="39" spans="1:14">
      <c r="A39" t="s">
        <v>284</v>
      </c>
      <c r="B39" s="840" t="str">
        <f>VLOOKUP(A39,EQUIPOS!A9:D154,3,FALSE)</f>
        <v>Planta de asfalto en caliente</v>
      </c>
      <c r="C39" s="841"/>
      <c r="D39" s="841"/>
      <c r="E39" s="841"/>
      <c r="F39" s="841"/>
      <c r="G39" s="841"/>
      <c r="H39" s="842"/>
      <c r="I39" s="266"/>
      <c r="J39" s="267"/>
      <c r="K39" s="268">
        <f>VLOOKUP(A39,EQUIPOS!A9:D166,4,FALSE)</f>
        <v>366196.49976956227</v>
      </c>
      <c r="L39" s="269"/>
      <c r="M39" s="270">
        <v>10</v>
      </c>
      <c r="N39" s="271">
        <f t="shared" si="0"/>
        <v>36619.649976956229</v>
      </c>
    </row>
    <row r="40" spans="1:14">
      <c r="A40" t="s">
        <v>290</v>
      </c>
      <c r="B40" s="840" t="str">
        <f>VLOOKUP(A40,EQUIPOS!A10:D154,3,FALSE)</f>
        <v>Planta trituradora</v>
      </c>
      <c r="C40" s="841"/>
      <c r="D40" s="841"/>
      <c r="E40" s="841"/>
      <c r="F40" s="841"/>
      <c r="G40" s="841"/>
      <c r="H40" s="842"/>
      <c r="I40" s="266"/>
      <c r="J40" s="267"/>
      <c r="K40" s="268">
        <f>VLOOKUP(A40,EQUIPOS!A10:D167,4,FALSE)</f>
        <v>406884.99974395806</v>
      </c>
      <c r="L40" s="269"/>
      <c r="M40" s="270">
        <v>30</v>
      </c>
      <c r="N40" s="271">
        <f t="shared" si="0"/>
        <v>13562.833324798603</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122065.49992318742</v>
      </c>
      <c r="L41" s="269"/>
      <c r="M41" s="270">
        <v>30</v>
      </c>
      <c r="N41" s="271">
        <f t="shared" si="0"/>
        <v>4068.8499974395809</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203442.49987197903</v>
      </c>
      <c r="L42" s="269"/>
      <c r="M42" s="270">
        <v>10</v>
      </c>
      <c r="N42" s="271">
        <f t="shared" si="0"/>
        <v>20344.249987197902</v>
      </c>
    </row>
    <row r="43" spans="1:14">
      <c r="A43" t="s">
        <v>373</v>
      </c>
      <c r="B43" s="840" t="str">
        <f>VLOOKUP(A43,EQUIPOS!A13:D157,3,FALSE)</f>
        <v>Volqueta 6 m3</v>
      </c>
      <c r="C43" s="841"/>
      <c r="D43" s="841"/>
      <c r="E43" s="841"/>
      <c r="F43" s="841"/>
      <c r="G43" s="841"/>
      <c r="H43" s="842"/>
      <c r="I43" s="266"/>
      <c r="J43" s="267"/>
      <c r="K43" s="268">
        <f>VLOOKUP(A43,EQUIPOS!A13:D170,4,FALSE)</f>
        <v>70484.13291448509</v>
      </c>
      <c r="L43" s="269"/>
      <c r="M43" s="270">
        <v>10</v>
      </c>
      <c r="N43" s="271">
        <f t="shared" si="0"/>
        <v>7048.413291448509</v>
      </c>
    </row>
    <row r="44" spans="1:14" ht="15" customHeight="1">
      <c r="B44" s="840"/>
      <c r="C44" s="841"/>
      <c r="D44" s="841"/>
      <c r="E44" s="841"/>
      <c r="F44" s="841"/>
      <c r="G44" s="841"/>
      <c r="H44" s="842"/>
      <c r="I44" s="843"/>
      <c r="J44" s="824"/>
      <c r="K44" s="268"/>
      <c r="L44" s="844"/>
      <c r="M44" s="845"/>
      <c r="N44" s="271"/>
    </row>
    <row r="45" spans="1:14">
      <c r="B45" s="840"/>
      <c r="C45" s="841"/>
      <c r="D45" s="841"/>
      <c r="E45" s="846"/>
      <c r="F45" s="841"/>
      <c r="G45" s="841"/>
      <c r="H45" s="842"/>
      <c r="I45" s="36"/>
      <c r="J45" s="37"/>
      <c r="K45" s="273"/>
      <c r="L45" s="275"/>
      <c r="M45" s="276"/>
      <c r="N45" s="277"/>
    </row>
    <row r="46" spans="1:14">
      <c r="B46" s="847" t="s">
        <v>952</v>
      </c>
      <c r="C46" s="848"/>
      <c r="D46" s="848"/>
      <c r="E46" s="38"/>
      <c r="F46" s="39"/>
      <c r="G46" s="39"/>
      <c r="H46" s="40"/>
      <c r="I46" s="36"/>
      <c r="J46" s="37"/>
      <c r="K46" s="278"/>
      <c r="L46" s="275"/>
      <c r="M46" s="400">
        <v>0.1</v>
      </c>
      <c r="N46" s="343">
        <f>N80*M46</f>
        <v>874.7045112950251</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3">
        <f>SUM(N36:N47)</f>
        <v>106931.80107377333</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4" t="s">
        <v>945</v>
      </c>
      <c r="K52" s="85" t="s">
        <v>946</v>
      </c>
      <c r="L52" s="821" t="s">
        <v>955</v>
      </c>
      <c r="M52" s="820"/>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26031.940679017607</v>
      </c>
      <c r="N53" s="271">
        <f>K53*M53</f>
        <v>36444.71695062465</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43.73366034074958</v>
      </c>
      <c r="N54" s="271">
        <f>K54*M54</f>
        <v>1093.3415085187396</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3">
        <f>SUM(N53:N57)</f>
        <v>37538.058459143387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1">
        <f>VLOOKUP(A63,TRANSPORTE!A5:D117,4,FALSE)</f>
        <v>812.88531247861022</v>
      </c>
      <c r="M63" s="832"/>
      <c r="N63" s="286">
        <f>K63*L63</f>
        <v>1138.0394374700543</v>
      </c>
    </row>
    <row r="64" spans="1:14">
      <c r="A64" t="s">
        <v>1364</v>
      </c>
      <c r="B64" s="46" t="str">
        <f>VLOOKUP(A64,TRANSPORTE!A6:D117,3,FALSE)</f>
        <v>Transporte de Mezcla densa en Caliente MDC-25</v>
      </c>
      <c r="C64" s="47"/>
      <c r="D64" s="47"/>
      <c r="E64" s="47"/>
      <c r="F64" s="47"/>
      <c r="G64" s="47"/>
      <c r="H64" s="310" t="s">
        <v>1468</v>
      </c>
      <c r="I64" s="278">
        <v>1.25</v>
      </c>
      <c r="J64" s="285">
        <v>1</v>
      </c>
      <c r="K64" s="278">
        <f>I64*J64</f>
        <v>1.25</v>
      </c>
      <c r="L64" s="831">
        <f>VLOOKUP(A64,TRANSPORTE!A6:D117,4,FALSE)</f>
        <v>759.78838183221592</v>
      </c>
      <c r="M64" s="832"/>
      <c r="N64" s="286">
        <f>K64*L64</f>
        <v>949.73547729026996</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2087.7749147603245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80</v>
      </c>
      <c r="N74" s="394">
        <f>K74/M74</f>
        <v>5413.1</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0">
        <f>SUM(N74:N79)</f>
        <v>8747.0451129502508</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155304.67956062729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3"/>
      <c r="J86" s="333"/>
      <c r="K86" s="301" t="s">
        <v>970</v>
      </c>
      <c r="L86" s="857" t="s">
        <v>971</v>
      </c>
      <c r="M86" s="858"/>
      <c r="N86" s="302"/>
    </row>
    <row r="87" spans="1:14">
      <c r="B87" s="859" t="s">
        <v>972</v>
      </c>
      <c r="C87" s="860"/>
      <c r="D87" s="860"/>
      <c r="E87" s="860"/>
      <c r="F87" s="860"/>
      <c r="G87" s="860"/>
      <c r="H87" s="860"/>
      <c r="I87" s="87"/>
      <c r="J87" s="88"/>
      <c r="K87" s="303">
        <v>0.2</v>
      </c>
      <c r="L87" s="861">
        <f>N82*K87</f>
        <v>31060.93591212546</v>
      </c>
      <c r="M87" s="862"/>
      <c r="N87" s="51"/>
    </row>
    <row r="88" spans="1:14">
      <c r="B88" s="89" t="s">
        <v>973</v>
      </c>
      <c r="C88" s="90"/>
      <c r="D88" s="90"/>
      <c r="E88" s="90"/>
      <c r="F88" s="90"/>
      <c r="G88" s="90"/>
      <c r="H88" s="90"/>
      <c r="I88" s="87"/>
      <c r="J88" s="88"/>
      <c r="K88" s="303">
        <v>0.05</v>
      </c>
      <c r="L88" s="861">
        <f>N82*K88</f>
        <v>7765.233978031365</v>
      </c>
      <c r="M88" s="862"/>
      <c r="N88" s="51"/>
    </row>
    <row r="89" spans="1:14" ht="15.75" thickBot="1">
      <c r="B89" s="91" t="s">
        <v>974</v>
      </c>
      <c r="C89" s="92"/>
      <c r="D89" s="92"/>
      <c r="E89" s="92"/>
      <c r="F89" s="92"/>
      <c r="G89" s="92"/>
      <c r="H89" s="92"/>
      <c r="I89" s="93"/>
      <c r="J89" s="94"/>
      <c r="K89" s="304">
        <v>0.05</v>
      </c>
      <c r="L89" s="863">
        <f>N82*K89</f>
        <v>7765.233978031365</v>
      </c>
      <c r="M89" s="864"/>
      <c r="N89" s="51"/>
    </row>
    <row r="90" spans="1:14" ht="15.75" thickBot="1">
      <c r="B90" s="827" t="s">
        <v>953</v>
      </c>
      <c r="C90" s="828"/>
      <c r="D90" s="828"/>
      <c r="E90" s="828"/>
      <c r="F90" s="828"/>
      <c r="G90" s="828"/>
      <c r="H90" s="828"/>
      <c r="I90" s="828"/>
      <c r="J90" s="828"/>
      <c r="K90" s="828"/>
      <c r="L90" s="828"/>
      <c r="M90" s="829"/>
      <c r="N90" s="52">
        <f>L87+L88+L89</f>
        <v>46591.403868188187</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7">
        <f>N82+N90</f>
        <v>201896.08342881547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0" t="s">
        <v>2221</v>
      </c>
      <c r="C123" s="392"/>
      <c r="D123" s="392"/>
      <c r="E123" s="57"/>
      <c r="F123" s="57"/>
      <c r="G123" s="57"/>
      <c r="H123" s="57"/>
      <c r="I123" s="57"/>
      <c r="J123" s="806"/>
      <c r="K123" s="806"/>
      <c r="L123" s="806"/>
      <c r="M123" s="806"/>
      <c r="N123" s="807"/>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1072</v>
      </c>
      <c r="C31" s="81" t="s">
        <v>2071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122065.49992318742</v>
      </c>
      <c r="L36" s="269"/>
      <c r="M36" s="270">
        <v>30</v>
      </c>
      <c r="N36" s="271">
        <f>K36/M36</f>
        <v>4068.8499974395809</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101721.24993598952</v>
      </c>
      <c r="L37" s="269"/>
      <c r="M37" s="270">
        <v>10</v>
      </c>
      <c r="N37" s="271">
        <f t="shared" ref="N37:N43" si="0">K37/M37</f>
        <v>10172.124993598951</v>
      </c>
    </row>
    <row r="38" spans="1:14">
      <c r="A38" t="s">
        <v>166</v>
      </c>
      <c r="B38" s="840" t="str">
        <f>VLOOKUP(A38,EQUIPOS!A8:D154,3,FALSE)</f>
        <v>Compactador de Rodillo POTENCIA: 99HP, PESO: 8 ton</v>
      </c>
      <c r="C38" s="841"/>
      <c r="D38" s="841"/>
      <c r="E38" s="841"/>
      <c r="F38" s="841"/>
      <c r="G38" s="841"/>
      <c r="H38" s="842"/>
      <c r="I38" s="266"/>
      <c r="J38" s="267"/>
      <c r="K38" s="268">
        <f>VLOOKUP(A38,EQUIPOS!A8:D165,4,FALSE)</f>
        <v>101721.24993598952</v>
      </c>
      <c r="L38" s="269"/>
      <c r="M38" s="270">
        <v>10</v>
      </c>
      <c r="N38" s="271">
        <f t="shared" si="0"/>
        <v>10172.124993598951</v>
      </c>
    </row>
    <row r="39" spans="1:14">
      <c r="A39" t="s">
        <v>284</v>
      </c>
      <c r="B39" s="840" t="str">
        <f>VLOOKUP(A39,EQUIPOS!A9:D154,3,FALSE)</f>
        <v>Planta de asfalto en caliente</v>
      </c>
      <c r="C39" s="841"/>
      <c r="D39" s="841"/>
      <c r="E39" s="841"/>
      <c r="F39" s="841"/>
      <c r="G39" s="841"/>
      <c r="H39" s="842"/>
      <c r="I39" s="266"/>
      <c r="J39" s="267"/>
      <c r="K39" s="268">
        <f>VLOOKUP(A39,EQUIPOS!A9:D166,4,FALSE)</f>
        <v>366196.49976956227</v>
      </c>
      <c r="L39" s="269"/>
      <c r="M39" s="270">
        <v>10</v>
      </c>
      <c r="N39" s="271">
        <f t="shared" si="0"/>
        <v>36619.649976956229</v>
      </c>
    </row>
    <row r="40" spans="1:14">
      <c r="A40" t="s">
        <v>290</v>
      </c>
      <c r="B40" s="840" t="str">
        <f>VLOOKUP(A40,EQUIPOS!A10:D154,3,FALSE)</f>
        <v>Planta trituradora</v>
      </c>
      <c r="C40" s="841"/>
      <c r="D40" s="841"/>
      <c r="E40" s="841"/>
      <c r="F40" s="841"/>
      <c r="G40" s="841"/>
      <c r="H40" s="842"/>
      <c r="I40" s="266"/>
      <c r="J40" s="267"/>
      <c r="K40" s="268">
        <f>VLOOKUP(A40,EQUIPOS!A10:D167,4,FALSE)</f>
        <v>406884.99974395806</v>
      </c>
      <c r="L40" s="269"/>
      <c r="M40" s="270">
        <v>30</v>
      </c>
      <c r="N40" s="271">
        <f t="shared" si="0"/>
        <v>13562.833324798603</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122065.49992318742</v>
      </c>
      <c r="L41" s="269"/>
      <c r="M41" s="270">
        <v>30</v>
      </c>
      <c r="N41" s="271">
        <f t="shared" si="0"/>
        <v>4068.8499974395809</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203442.49987197903</v>
      </c>
      <c r="L42" s="269"/>
      <c r="M42" s="270">
        <v>10</v>
      </c>
      <c r="N42" s="271">
        <f t="shared" si="0"/>
        <v>20344.249987197902</v>
      </c>
    </row>
    <row r="43" spans="1:14">
      <c r="A43" t="s">
        <v>373</v>
      </c>
      <c r="B43" s="840" t="str">
        <f>VLOOKUP(A43,EQUIPOS!A13:D157,3,FALSE)</f>
        <v>Volqueta 6 m3</v>
      </c>
      <c r="C43" s="841"/>
      <c r="D43" s="841"/>
      <c r="E43" s="841"/>
      <c r="F43" s="841"/>
      <c r="G43" s="841"/>
      <c r="H43" s="842"/>
      <c r="I43" s="266"/>
      <c r="J43" s="267"/>
      <c r="K43" s="268">
        <f>VLOOKUP(A43,EQUIPOS!A13:D170,4,FALSE)</f>
        <v>70484.13291448509</v>
      </c>
      <c r="L43" s="269"/>
      <c r="M43" s="270">
        <v>10</v>
      </c>
      <c r="N43" s="271">
        <f t="shared" si="0"/>
        <v>7048.413291448509</v>
      </c>
    </row>
    <row r="44" spans="1:14">
      <c r="B44" s="840"/>
      <c r="C44" s="841"/>
      <c r="D44" s="841"/>
      <c r="E44" s="841"/>
      <c r="F44" s="841"/>
      <c r="G44" s="841"/>
      <c r="H44" s="842"/>
      <c r="I44" s="843"/>
      <c r="J44" s="824"/>
      <c r="K44" s="268"/>
      <c r="L44" s="844"/>
      <c r="M44" s="845"/>
      <c r="N44" s="271"/>
    </row>
    <row r="45" spans="1:14">
      <c r="B45" s="840"/>
      <c r="C45" s="841"/>
      <c r="D45" s="841"/>
      <c r="E45" s="846"/>
      <c r="F45" s="841"/>
      <c r="G45" s="841"/>
      <c r="H45" s="842"/>
      <c r="I45" s="36"/>
      <c r="J45" s="37"/>
      <c r="K45" s="273"/>
      <c r="L45" s="275"/>
      <c r="M45" s="276"/>
      <c r="N45" s="277"/>
    </row>
    <row r="46" spans="1:14">
      <c r="B46" s="847" t="s">
        <v>952</v>
      </c>
      <c r="C46" s="848"/>
      <c r="D46" s="848"/>
      <c r="E46" s="38"/>
      <c r="F46" s="39"/>
      <c r="G46" s="39"/>
      <c r="H46" s="40"/>
      <c r="I46" s="36"/>
      <c r="J46" s="37"/>
      <c r="K46" s="278"/>
      <c r="L46" s="275"/>
      <c r="M46" s="400">
        <v>0.1</v>
      </c>
      <c r="N46" s="343">
        <f>N80*M46</f>
        <v>874.7045112950251</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3">
        <f>SUM(N36:N47)</f>
        <v>106931.80107377333</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4" t="s">
        <v>945</v>
      </c>
      <c r="K52" s="85" t="s">
        <v>946</v>
      </c>
      <c r="L52" s="821" t="s">
        <v>955</v>
      </c>
      <c r="M52" s="820"/>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26031.940679017607</v>
      </c>
      <c r="N53" s="271">
        <f>K53*M53</f>
        <v>36444.71695062465</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43.73366034074958</v>
      </c>
      <c r="N54" s="271">
        <f>K54*M54</f>
        <v>1093.3415085187396</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3">
        <f>SUM(N53:N57)</f>
        <v>37538.058459143387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1">
        <f>VLOOKUP(A63,TRANSPORTE!A5:D117,4,FALSE)</f>
        <v>812.88531247861022</v>
      </c>
      <c r="M63" s="832"/>
      <c r="N63" s="286">
        <f>K63*L63</f>
        <v>1138.0394374700543</v>
      </c>
    </row>
    <row r="64" spans="1:14">
      <c r="A64" t="s">
        <v>1339</v>
      </c>
      <c r="B64" s="46" t="str">
        <f>VLOOKUP(A64,TRANSPORTE!A6:D117,3,FALSE)</f>
        <v>Transporte de Mezcla Semi- Densa en Caliente MSC-19</v>
      </c>
      <c r="C64" s="47"/>
      <c r="D64" s="47"/>
      <c r="E64" s="47"/>
      <c r="F64" s="47"/>
      <c r="G64" s="47"/>
      <c r="H64" s="310" t="s">
        <v>1468</v>
      </c>
      <c r="I64" s="278">
        <v>1.25</v>
      </c>
      <c r="J64" s="285">
        <v>1</v>
      </c>
      <c r="K64" s="278">
        <f>I64*J64</f>
        <v>1.25</v>
      </c>
      <c r="L64" s="831">
        <f>VLOOKUP(A64,TRANSPORTE!A6:D117,4,FALSE)</f>
        <v>759.78838183221592</v>
      </c>
      <c r="M64" s="832"/>
      <c r="N64" s="286">
        <f>K64*L64</f>
        <v>949.73547729026996</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308"/>
      <c r="C68" s="309"/>
      <c r="D68" s="447"/>
      <c r="E68" s="447"/>
      <c r="F68" s="447"/>
      <c r="G68" s="447"/>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2087.7749147603245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80</v>
      </c>
      <c r="N74" s="394">
        <f>K74/M74</f>
        <v>5413.1</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0">
        <f>SUM(N74:N79)</f>
        <v>8747.0451129502508</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155304.67956062729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3"/>
      <c r="J86" s="333"/>
      <c r="K86" s="301" t="s">
        <v>970</v>
      </c>
      <c r="L86" s="857" t="s">
        <v>971</v>
      </c>
      <c r="M86" s="858"/>
      <c r="N86" s="302"/>
    </row>
    <row r="87" spans="1:14">
      <c r="B87" s="859" t="s">
        <v>972</v>
      </c>
      <c r="C87" s="860"/>
      <c r="D87" s="860"/>
      <c r="E87" s="860"/>
      <c r="F87" s="860"/>
      <c r="G87" s="860"/>
      <c r="H87" s="860"/>
      <c r="I87" s="87"/>
      <c r="J87" s="88"/>
      <c r="K87" s="303">
        <v>0.2</v>
      </c>
      <c r="L87" s="861">
        <f>N82*K87</f>
        <v>31060.93591212546</v>
      </c>
      <c r="M87" s="862"/>
      <c r="N87" s="51"/>
    </row>
    <row r="88" spans="1:14">
      <c r="B88" s="89" t="s">
        <v>973</v>
      </c>
      <c r="C88" s="90"/>
      <c r="D88" s="90"/>
      <c r="E88" s="90"/>
      <c r="F88" s="90"/>
      <c r="G88" s="90"/>
      <c r="H88" s="90"/>
      <c r="I88" s="87"/>
      <c r="J88" s="88"/>
      <c r="K88" s="303">
        <v>0.05</v>
      </c>
      <c r="L88" s="861">
        <f>N82*K88</f>
        <v>7765.233978031365</v>
      </c>
      <c r="M88" s="862"/>
      <c r="N88" s="51"/>
    </row>
    <row r="89" spans="1:14" ht="15.75" thickBot="1">
      <c r="B89" s="91" t="s">
        <v>974</v>
      </c>
      <c r="C89" s="92"/>
      <c r="D89" s="92"/>
      <c r="E89" s="92"/>
      <c r="F89" s="92"/>
      <c r="G89" s="92"/>
      <c r="H89" s="92"/>
      <c r="I89" s="93"/>
      <c r="J89" s="94"/>
      <c r="K89" s="304">
        <v>0.05</v>
      </c>
      <c r="L89" s="863">
        <f>N82*K89</f>
        <v>7765.233978031365</v>
      </c>
      <c r="M89" s="864"/>
      <c r="N89" s="51"/>
    </row>
    <row r="90" spans="1:14" ht="15.75" thickBot="1">
      <c r="B90" s="827" t="s">
        <v>953</v>
      </c>
      <c r="C90" s="828"/>
      <c r="D90" s="828"/>
      <c r="E90" s="828"/>
      <c r="F90" s="828"/>
      <c r="G90" s="828"/>
      <c r="H90" s="828"/>
      <c r="I90" s="828"/>
      <c r="J90" s="828"/>
      <c r="K90" s="828"/>
      <c r="L90" s="828"/>
      <c r="M90" s="829"/>
      <c r="N90" s="52">
        <f>L87+L88+L89</f>
        <v>46591.403868188187</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7">
        <f>N82+N90</f>
        <v>201896.08342881547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0" t="s">
        <v>2221</v>
      </c>
      <c r="C123" s="392"/>
      <c r="D123" s="392"/>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5.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1073</v>
      </c>
      <c r="C31" s="81" t="s">
        <v>1581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122065.49992318742</v>
      </c>
      <c r="L36" s="269"/>
      <c r="M36" s="270">
        <v>30</v>
      </c>
      <c r="N36" s="271">
        <f>K36/M36</f>
        <v>4068.8499974395809</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101721.24993598952</v>
      </c>
      <c r="L37" s="269"/>
      <c r="M37" s="270">
        <v>10</v>
      </c>
      <c r="N37" s="271">
        <f t="shared" ref="N37:N43" si="0">K37/M37</f>
        <v>10172.124993598951</v>
      </c>
    </row>
    <row r="38" spans="1:14">
      <c r="A38" t="s">
        <v>166</v>
      </c>
      <c r="B38" s="840" t="str">
        <f>VLOOKUP(A38,EQUIPOS!A8:D154,3,FALSE)</f>
        <v>Compactador de Rodillo POTENCIA: 99HP, PESO: 8 ton</v>
      </c>
      <c r="C38" s="841"/>
      <c r="D38" s="841"/>
      <c r="E38" s="841"/>
      <c r="F38" s="841"/>
      <c r="G38" s="841"/>
      <c r="H38" s="842"/>
      <c r="I38" s="266"/>
      <c r="J38" s="267"/>
      <c r="K38" s="268">
        <f>VLOOKUP(A38,EQUIPOS!A8:D165,4,FALSE)</f>
        <v>101721.24993598952</v>
      </c>
      <c r="L38" s="269"/>
      <c r="M38" s="270">
        <v>10</v>
      </c>
      <c r="N38" s="271">
        <f t="shared" si="0"/>
        <v>10172.124993598951</v>
      </c>
    </row>
    <row r="39" spans="1:14">
      <c r="A39" t="s">
        <v>284</v>
      </c>
      <c r="B39" s="840" t="str">
        <f>VLOOKUP(A39,EQUIPOS!A9:D154,3,FALSE)</f>
        <v>Planta de asfalto en caliente</v>
      </c>
      <c r="C39" s="841"/>
      <c r="D39" s="841"/>
      <c r="E39" s="841"/>
      <c r="F39" s="841"/>
      <c r="G39" s="841"/>
      <c r="H39" s="842"/>
      <c r="I39" s="266"/>
      <c r="J39" s="267"/>
      <c r="K39" s="268">
        <f>VLOOKUP(A39,EQUIPOS!A9:D166,4,FALSE)</f>
        <v>366196.49976956227</v>
      </c>
      <c r="L39" s="269"/>
      <c r="M39" s="270">
        <v>10</v>
      </c>
      <c r="N39" s="271">
        <f t="shared" si="0"/>
        <v>36619.649976956229</v>
      </c>
    </row>
    <row r="40" spans="1:14">
      <c r="A40" t="s">
        <v>290</v>
      </c>
      <c r="B40" s="840" t="str">
        <f>VLOOKUP(A40,EQUIPOS!A10:D154,3,FALSE)</f>
        <v>Planta trituradora</v>
      </c>
      <c r="C40" s="841"/>
      <c r="D40" s="841"/>
      <c r="E40" s="841"/>
      <c r="F40" s="841"/>
      <c r="G40" s="841"/>
      <c r="H40" s="842"/>
      <c r="I40" s="266"/>
      <c r="J40" s="267"/>
      <c r="K40" s="268">
        <f>VLOOKUP(A40,EQUIPOS!A10:D167,4,FALSE)</f>
        <v>406884.99974395806</v>
      </c>
      <c r="L40" s="269"/>
      <c r="M40" s="270">
        <v>30</v>
      </c>
      <c r="N40" s="271">
        <f t="shared" si="0"/>
        <v>13562.833324798603</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122065.49992318742</v>
      </c>
      <c r="L41" s="269"/>
      <c r="M41" s="270">
        <v>30</v>
      </c>
      <c r="N41" s="271">
        <f t="shared" si="0"/>
        <v>4068.8499974395809</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203442.49987197903</v>
      </c>
      <c r="L42" s="269"/>
      <c r="M42" s="270">
        <v>10</v>
      </c>
      <c r="N42" s="271">
        <f t="shared" si="0"/>
        <v>20344.249987197902</v>
      </c>
    </row>
    <row r="43" spans="1:14">
      <c r="A43" t="s">
        <v>373</v>
      </c>
      <c r="B43" s="840" t="str">
        <f>VLOOKUP(A43,EQUIPOS!A13:D157,3,FALSE)</f>
        <v>Volqueta 6 m3</v>
      </c>
      <c r="C43" s="841"/>
      <c r="D43" s="841"/>
      <c r="E43" s="841"/>
      <c r="F43" s="841"/>
      <c r="G43" s="841"/>
      <c r="H43" s="842"/>
      <c r="I43" s="266"/>
      <c r="J43" s="267"/>
      <c r="K43" s="268">
        <f>VLOOKUP(A43,EQUIPOS!A13:D170,4,FALSE)</f>
        <v>70484.13291448509</v>
      </c>
      <c r="L43" s="269"/>
      <c r="M43" s="270">
        <v>10</v>
      </c>
      <c r="N43" s="271">
        <f t="shared" si="0"/>
        <v>7048.413291448509</v>
      </c>
    </row>
    <row r="44" spans="1:14">
      <c r="B44" s="319"/>
      <c r="C44" s="320"/>
      <c r="D44" s="320"/>
      <c r="E44" s="320"/>
      <c r="F44" s="320"/>
      <c r="G44" s="320"/>
      <c r="H44" s="321"/>
      <c r="I44" s="266"/>
      <c r="J44" s="267"/>
      <c r="K44" s="268"/>
      <c r="L44" s="269"/>
      <c r="M44" s="270"/>
      <c r="N44" s="271"/>
    </row>
    <row r="45" spans="1:14">
      <c r="B45" s="840"/>
      <c r="C45" s="841"/>
      <c r="D45" s="841"/>
      <c r="E45" s="841"/>
      <c r="F45" s="841"/>
      <c r="G45" s="841"/>
      <c r="H45" s="842"/>
      <c r="I45" s="843"/>
      <c r="J45" s="824"/>
      <c r="K45" s="268"/>
      <c r="L45" s="844"/>
      <c r="M45" s="845"/>
      <c r="N45" s="271"/>
    </row>
    <row r="46" spans="1:14">
      <c r="B46" s="840"/>
      <c r="C46" s="841"/>
      <c r="D46" s="841"/>
      <c r="E46" s="846"/>
      <c r="F46" s="841"/>
      <c r="G46" s="841"/>
      <c r="H46" s="842"/>
      <c r="I46" s="36"/>
      <c r="J46" s="37"/>
      <c r="K46" s="273"/>
      <c r="L46" s="275"/>
      <c r="M46" s="276"/>
      <c r="N46" s="277"/>
    </row>
    <row r="47" spans="1:14">
      <c r="B47" s="847" t="s">
        <v>952</v>
      </c>
      <c r="C47" s="848"/>
      <c r="D47" s="848"/>
      <c r="E47" s="38"/>
      <c r="F47" s="39"/>
      <c r="G47" s="39"/>
      <c r="H47" s="40"/>
      <c r="I47" s="36"/>
      <c r="J47" s="37"/>
      <c r="K47" s="278"/>
      <c r="L47" s="275"/>
      <c r="M47" s="400">
        <v>0.1</v>
      </c>
      <c r="N47" s="343">
        <f>N81*M47</f>
        <v>874.7045112950251</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3">
        <f>SUM(N36:N48)</f>
        <v>106931.80107377333</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4" t="s">
        <v>945</v>
      </c>
      <c r="K53" s="85" t="s">
        <v>946</v>
      </c>
      <c r="L53" s="821" t="s">
        <v>955</v>
      </c>
      <c r="M53" s="820"/>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26031.940679017607</v>
      </c>
      <c r="N54" s="271">
        <f>K54*M54</f>
        <v>36444.71695062465</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43.73366034074958</v>
      </c>
      <c r="N55" s="271">
        <f>K55*M55</f>
        <v>1093.3415085187396</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3">
        <f>SUM(N54:N58)</f>
        <v>37538.058459143387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1">
        <f>VLOOKUP(A64,TRANSPORTE!A5:D117,4,FALSE)</f>
        <v>812.88531247861022</v>
      </c>
      <c r="M64" s="832"/>
      <c r="N64" s="286">
        <f>K64*L64</f>
        <v>1138.0394374700543</v>
      </c>
    </row>
    <row r="65" spans="1:15">
      <c r="A65" t="s">
        <v>1375</v>
      </c>
      <c r="B65" s="46" t="str">
        <f>VLOOKUP(A65,TRANSPORTE!A6:D117,3,FALSE)</f>
        <v>Transporte de mezcla gruesa en Caliente MGC</v>
      </c>
      <c r="C65" s="47"/>
      <c r="D65" s="47"/>
      <c r="E65" s="47"/>
      <c r="F65" s="47"/>
      <c r="G65" s="47"/>
      <c r="H65" s="310" t="s">
        <v>1468</v>
      </c>
      <c r="I65" s="278">
        <v>1.25</v>
      </c>
      <c r="J65" s="285">
        <v>1</v>
      </c>
      <c r="K65" s="278">
        <f>I65*J65</f>
        <v>1.25</v>
      </c>
      <c r="L65" s="831">
        <f>VLOOKUP(A65,TRANSPORTE!A6:D117,4,FALSE)</f>
        <v>759.78838183221592</v>
      </c>
      <c r="M65" s="832"/>
      <c r="N65" s="286">
        <f>K65*L65</f>
        <v>949.73547729026996</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2087.7749147603245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0">
        <f>SUM(N75:N80)</f>
        <v>8747.0451129502508</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155304.67956062729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3"/>
      <c r="J87" s="333"/>
      <c r="K87" s="301" t="s">
        <v>970</v>
      </c>
      <c r="L87" s="857" t="s">
        <v>971</v>
      </c>
      <c r="M87" s="858"/>
      <c r="N87" s="302"/>
    </row>
    <row r="88" spans="1:14">
      <c r="B88" s="859" t="s">
        <v>972</v>
      </c>
      <c r="C88" s="860"/>
      <c r="D88" s="860"/>
      <c r="E88" s="860"/>
      <c r="F88" s="860"/>
      <c r="G88" s="860"/>
      <c r="H88" s="860"/>
      <c r="I88" s="87"/>
      <c r="J88" s="88"/>
      <c r="K88" s="303">
        <v>0.2</v>
      </c>
      <c r="L88" s="861">
        <f>N83*K88</f>
        <v>31060.93591212546</v>
      </c>
      <c r="M88" s="862"/>
      <c r="N88" s="51"/>
    </row>
    <row r="89" spans="1:14">
      <c r="B89" s="89" t="s">
        <v>973</v>
      </c>
      <c r="C89" s="90"/>
      <c r="D89" s="90"/>
      <c r="E89" s="90"/>
      <c r="F89" s="90"/>
      <c r="G89" s="90"/>
      <c r="H89" s="90"/>
      <c r="I89" s="87"/>
      <c r="J89" s="88"/>
      <c r="K89" s="303">
        <v>0.05</v>
      </c>
      <c r="L89" s="861">
        <f>N83*K89</f>
        <v>7765.233978031365</v>
      </c>
      <c r="M89" s="862"/>
      <c r="N89" s="51"/>
    </row>
    <row r="90" spans="1:14" ht="15.75" thickBot="1">
      <c r="B90" s="91" t="s">
        <v>974</v>
      </c>
      <c r="C90" s="92"/>
      <c r="D90" s="92"/>
      <c r="E90" s="92"/>
      <c r="F90" s="92"/>
      <c r="G90" s="92"/>
      <c r="H90" s="92"/>
      <c r="I90" s="93"/>
      <c r="J90" s="94"/>
      <c r="K90" s="304">
        <v>0.05</v>
      </c>
      <c r="L90" s="863">
        <f>N83*K90</f>
        <v>7765.233978031365</v>
      </c>
      <c r="M90" s="864"/>
      <c r="N90" s="51"/>
    </row>
    <row r="91" spans="1:14" ht="15.75" thickBot="1">
      <c r="B91" s="827" t="s">
        <v>953</v>
      </c>
      <c r="C91" s="828"/>
      <c r="D91" s="828"/>
      <c r="E91" s="828"/>
      <c r="F91" s="828"/>
      <c r="G91" s="828"/>
      <c r="H91" s="828"/>
      <c r="I91" s="828"/>
      <c r="J91" s="828"/>
      <c r="K91" s="828"/>
      <c r="L91" s="828"/>
      <c r="M91" s="829"/>
      <c r="N91" s="52">
        <f>L88+L89+L90</f>
        <v>46591.403868188187</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7">
        <f>N83+N91</f>
        <v>201896.08342881547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0" t="s">
        <v>2221</v>
      </c>
      <c r="C124" s="392"/>
      <c r="D124" s="392"/>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1074</v>
      </c>
      <c r="C31" s="81" t="s">
        <v>1582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122065.49992318742</v>
      </c>
      <c r="L36" s="269"/>
      <c r="M36" s="270">
        <v>30</v>
      </c>
      <c r="N36" s="271">
        <f>K36/M36</f>
        <v>4068.8499974395809</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101721.24993598952</v>
      </c>
      <c r="L37" s="269"/>
      <c r="M37" s="270">
        <v>10</v>
      </c>
      <c r="N37" s="271">
        <f t="shared" ref="N37:N43" si="0">K37/M37</f>
        <v>10172.124993598951</v>
      </c>
    </row>
    <row r="38" spans="1:14">
      <c r="A38" t="s">
        <v>166</v>
      </c>
      <c r="B38" s="840" t="str">
        <f>VLOOKUP(A38,EQUIPOS!A8:D154,3,FALSE)</f>
        <v>Compactador de Rodillo POTENCIA: 99HP, PESO: 8 ton</v>
      </c>
      <c r="C38" s="841"/>
      <c r="D38" s="841"/>
      <c r="E38" s="841"/>
      <c r="F38" s="841"/>
      <c r="G38" s="841"/>
      <c r="H38" s="842"/>
      <c r="I38" s="266"/>
      <c r="J38" s="267"/>
      <c r="K38" s="268">
        <f>VLOOKUP(A38,EQUIPOS!A8:D165,4,FALSE)</f>
        <v>101721.24993598952</v>
      </c>
      <c r="L38" s="269"/>
      <c r="M38" s="270">
        <v>10</v>
      </c>
      <c r="N38" s="271">
        <f t="shared" si="0"/>
        <v>10172.124993598951</v>
      </c>
    </row>
    <row r="39" spans="1:14">
      <c r="A39" t="s">
        <v>284</v>
      </c>
      <c r="B39" s="840" t="str">
        <f>VLOOKUP(A39,EQUIPOS!A9:D154,3,FALSE)</f>
        <v>Planta de asfalto en caliente</v>
      </c>
      <c r="C39" s="841"/>
      <c r="D39" s="841"/>
      <c r="E39" s="841"/>
      <c r="F39" s="841"/>
      <c r="G39" s="841"/>
      <c r="H39" s="842"/>
      <c r="I39" s="266"/>
      <c r="J39" s="267"/>
      <c r="K39" s="268">
        <f>VLOOKUP(A39,EQUIPOS!A9:D166,4,FALSE)</f>
        <v>366196.49976956227</v>
      </c>
      <c r="L39" s="269"/>
      <c r="M39" s="270">
        <v>10</v>
      </c>
      <c r="N39" s="271">
        <f t="shared" si="0"/>
        <v>36619.649976956229</v>
      </c>
    </row>
    <row r="40" spans="1:14">
      <c r="A40" t="s">
        <v>290</v>
      </c>
      <c r="B40" s="840" t="str">
        <f>VLOOKUP(A40,EQUIPOS!A10:D154,3,FALSE)</f>
        <v>Planta trituradora</v>
      </c>
      <c r="C40" s="841"/>
      <c r="D40" s="841"/>
      <c r="E40" s="841"/>
      <c r="F40" s="841"/>
      <c r="G40" s="841"/>
      <c r="H40" s="842"/>
      <c r="I40" s="266"/>
      <c r="J40" s="267"/>
      <c r="K40" s="268">
        <f>VLOOKUP(A40,EQUIPOS!A10:D167,4,FALSE)</f>
        <v>406884.99974395806</v>
      </c>
      <c r="L40" s="269"/>
      <c r="M40" s="270">
        <v>30</v>
      </c>
      <c r="N40" s="271">
        <f t="shared" si="0"/>
        <v>13562.833324798603</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122065.49992318742</v>
      </c>
      <c r="L41" s="269"/>
      <c r="M41" s="270">
        <v>30</v>
      </c>
      <c r="N41" s="271">
        <f t="shared" si="0"/>
        <v>4068.8499974395809</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203442.49987197903</v>
      </c>
      <c r="L42" s="269"/>
      <c r="M42" s="270">
        <v>10</v>
      </c>
      <c r="N42" s="271">
        <f t="shared" si="0"/>
        <v>20344.249987197902</v>
      </c>
    </row>
    <row r="43" spans="1:14">
      <c r="A43" t="s">
        <v>373</v>
      </c>
      <c r="B43" s="840" t="str">
        <f>VLOOKUP(A43,EQUIPOS!A13:D157,3,FALSE)</f>
        <v>Volqueta 6 m3</v>
      </c>
      <c r="C43" s="841"/>
      <c r="D43" s="841"/>
      <c r="E43" s="841"/>
      <c r="F43" s="841"/>
      <c r="G43" s="841"/>
      <c r="H43" s="842"/>
      <c r="I43" s="266"/>
      <c r="J43" s="267"/>
      <c r="K43" s="268">
        <f>VLOOKUP(A43,EQUIPOS!A13:D170,4,FALSE)</f>
        <v>70484.13291448509</v>
      </c>
      <c r="L43" s="269"/>
      <c r="M43" s="270">
        <v>10</v>
      </c>
      <c r="N43" s="271">
        <f t="shared" si="0"/>
        <v>7048.413291448509</v>
      </c>
    </row>
    <row r="44" spans="1:14">
      <c r="B44" s="319"/>
      <c r="C44" s="320"/>
      <c r="D44" s="320"/>
      <c r="E44" s="320"/>
      <c r="F44" s="320"/>
      <c r="G44" s="320"/>
      <c r="H44" s="321"/>
      <c r="I44" s="266"/>
      <c r="J44" s="267"/>
      <c r="K44" s="268"/>
      <c r="L44" s="269"/>
      <c r="M44" s="270"/>
      <c r="N44" s="271"/>
    </row>
    <row r="45" spans="1:14">
      <c r="B45" s="840"/>
      <c r="C45" s="841"/>
      <c r="D45" s="841"/>
      <c r="E45" s="841"/>
      <c r="F45" s="841"/>
      <c r="G45" s="841"/>
      <c r="H45" s="842"/>
      <c r="I45" s="843"/>
      <c r="J45" s="824"/>
      <c r="K45" s="268"/>
      <c r="L45" s="844"/>
      <c r="M45" s="845"/>
      <c r="N45" s="271"/>
    </row>
    <row r="46" spans="1:14">
      <c r="B46" s="840"/>
      <c r="C46" s="841"/>
      <c r="D46" s="841"/>
      <c r="E46" s="846"/>
      <c r="F46" s="841"/>
      <c r="G46" s="841"/>
      <c r="H46" s="842"/>
      <c r="I46" s="36"/>
      <c r="J46" s="37"/>
      <c r="K46" s="273"/>
      <c r="L46" s="275"/>
      <c r="M46" s="276"/>
      <c r="N46" s="277"/>
    </row>
    <row r="47" spans="1:14">
      <c r="B47" s="847" t="s">
        <v>952</v>
      </c>
      <c r="C47" s="848"/>
      <c r="D47" s="848"/>
      <c r="E47" s="38"/>
      <c r="F47" s="39"/>
      <c r="G47" s="39"/>
      <c r="H47" s="40"/>
      <c r="I47" s="36"/>
      <c r="J47" s="37"/>
      <c r="K47" s="278"/>
      <c r="L47" s="275"/>
      <c r="M47" s="400">
        <v>0.1</v>
      </c>
      <c r="N47" s="343">
        <f>N81*M47</f>
        <v>874.7045112950251</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3">
        <f>SUM(N36:N48)</f>
        <v>106931.80107377333</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4" t="s">
        <v>945</v>
      </c>
      <c r="K53" s="85" t="s">
        <v>946</v>
      </c>
      <c r="L53" s="821" t="s">
        <v>955</v>
      </c>
      <c r="M53" s="820"/>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26031.940679017607</v>
      </c>
      <c r="N54" s="271">
        <f>K54*M54</f>
        <v>36444.71695062465</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43.73366034074958</v>
      </c>
      <c r="N55" s="271">
        <f>K55*M55</f>
        <v>1093.3415085187396</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3">
        <f>SUM(N54:N58)</f>
        <v>37538.058459143387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1">
        <f>VLOOKUP(A64,TRANSPORTE!A5:D117,4,FALSE)</f>
        <v>812.88531247861022</v>
      </c>
      <c r="M64" s="832"/>
      <c r="N64" s="286">
        <f>K64*L64</f>
        <v>1138.0394374700543</v>
      </c>
    </row>
    <row r="65" spans="1:15">
      <c r="A65" t="s">
        <v>1375</v>
      </c>
      <c r="B65" s="46" t="str">
        <f>VLOOKUP(A65,TRANSPORTE!A6:D117,3,FALSE)</f>
        <v>Transporte de mezcla gruesa en Caliente MGC</v>
      </c>
      <c r="C65" s="47"/>
      <c r="D65" s="47"/>
      <c r="E65" s="47"/>
      <c r="F65" s="47"/>
      <c r="G65" s="47"/>
      <c r="H65" s="310" t="s">
        <v>1468</v>
      </c>
      <c r="I65" s="278">
        <v>1.25</v>
      </c>
      <c r="J65" s="285">
        <v>1</v>
      </c>
      <c r="K65" s="278">
        <f>I65*J65</f>
        <v>1.25</v>
      </c>
      <c r="L65" s="831">
        <f>VLOOKUP(A65,TRANSPORTE!A6:D117,4,FALSE)</f>
        <v>759.78838183221592</v>
      </c>
      <c r="M65" s="832"/>
      <c r="N65" s="286">
        <f>K65*L65</f>
        <v>949.73547729026996</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2087.7749147603245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0">
        <f>SUM(N75:N80)</f>
        <v>8747.0451129502508</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155304.67956062729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3"/>
      <c r="J87" s="333"/>
      <c r="K87" s="301" t="s">
        <v>970</v>
      </c>
      <c r="L87" s="857" t="s">
        <v>971</v>
      </c>
      <c r="M87" s="858"/>
      <c r="N87" s="302"/>
    </row>
    <row r="88" spans="1:14">
      <c r="B88" s="859" t="s">
        <v>972</v>
      </c>
      <c r="C88" s="860"/>
      <c r="D88" s="860"/>
      <c r="E88" s="860"/>
      <c r="F88" s="860"/>
      <c r="G88" s="860"/>
      <c r="H88" s="860"/>
      <c r="I88" s="87"/>
      <c r="J88" s="88"/>
      <c r="K88" s="303">
        <v>0.2</v>
      </c>
      <c r="L88" s="861">
        <f>N83*K88</f>
        <v>31060.93591212546</v>
      </c>
      <c r="M88" s="862"/>
      <c r="N88" s="51"/>
    </row>
    <row r="89" spans="1:14">
      <c r="B89" s="89" t="s">
        <v>973</v>
      </c>
      <c r="C89" s="90"/>
      <c r="D89" s="90"/>
      <c r="E89" s="90"/>
      <c r="F89" s="90"/>
      <c r="G89" s="90"/>
      <c r="H89" s="90"/>
      <c r="I89" s="87"/>
      <c r="J89" s="88"/>
      <c r="K89" s="303">
        <v>0.05</v>
      </c>
      <c r="L89" s="861">
        <f>N83*K89</f>
        <v>7765.233978031365</v>
      </c>
      <c r="M89" s="862"/>
      <c r="N89" s="51"/>
    </row>
    <row r="90" spans="1:14" ht="15.75" thickBot="1">
      <c r="B90" s="91" t="s">
        <v>974</v>
      </c>
      <c r="C90" s="92"/>
      <c r="D90" s="92"/>
      <c r="E90" s="92"/>
      <c r="F90" s="92"/>
      <c r="G90" s="92"/>
      <c r="H90" s="92"/>
      <c r="I90" s="93"/>
      <c r="J90" s="94"/>
      <c r="K90" s="304">
        <v>0.05</v>
      </c>
      <c r="L90" s="863">
        <f>N83*K90</f>
        <v>7765.233978031365</v>
      </c>
      <c r="M90" s="864"/>
      <c r="N90" s="51"/>
    </row>
    <row r="91" spans="1:14" ht="15.75" thickBot="1">
      <c r="B91" s="827" t="s">
        <v>953</v>
      </c>
      <c r="C91" s="828"/>
      <c r="D91" s="828"/>
      <c r="E91" s="828"/>
      <c r="F91" s="828"/>
      <c r="G91" s="828"/>
      <c r="H91" s="828"/>
      <c r="I91" s="828"/>
      <c r="J91" s="828"/>
      <c r="K91" s="828"/>
      <c r="L91" s="828"/>
      <c r="M91" s="829"/>
      <c r="N91" s="52">
        <f>L88+L89+L90</f>
        <v>46591.403868188187</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7">
        <f>N83+N91</f>
        <v>201896.08342881547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0" t="s">
        <v>2221</v>
      </c>
      <c r="C124" s="392"/>
      <c r="D124" s="392"/>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1075</v>
      </c>
      <c r="C31" s="81" t="s">
        <v>1583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122065.49992318742</v>
      </c>
      <c r="L36" s="269"/>
      <c r="M36" s="270">
        <v>30</v>
      </c>
      <c r="N36" s="271">
        <f>K36/M36</f>
        <v>4068.8499974395809</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101721.24993598952</v>
      </c>
      <c r="L37" s="269"/>
      <c r="M37" s="270">
        <v>10</v>
      </c>
      <c r="N37" s="271">
        <f t="shared" ref="N37:N43" si="0">K37/M37</f>
        <v>10172.124993598951</v>
      </c>
    </row>
    <row r="38" spans="1:14">
      <c r="A38" t="s">
        <v>166</v>
      </c>
      <c r="B38" s="840" t="str">
        <f>VLOOKUP(A38,EQUIPOS!A8:D154,3,FALSE)</f>
        <v>Compactador de Rodillo POTENCIA: 99HP, PESO: 8 ton</v>
      </c>
      <c r="C38" s="841"/>
      <c r="D38" s="841"/>
      <c r="E38" s="841"/>
      <c r="F38" s="841"/>
      <c r="G38" s="841"/>
      <c r="H38" s="842"/>
      <c r="I38" s="266"/>
      <c r="J38" s="267"/>
      <c r="K38" s="268">
        <f>VLOOKUP(A38,EQUIPOS!A8:D165,4,FALSE)</f>
        <v>101721.24993598952</v>
      </c>
      <c r="L38" s="269"/>
      <c r="M38" s="270">
        <v>10</v>
      </c>
      <c r="N38" s="271">
        <f t="shared" si="0"/>
        <v>10172.124993598951</v>
      </c>
    </row>
    <row r="39" spans="1:14">
      <c r="A39" t="s">
        <v>284</v>
      </c>
      <c r="B39" s="840" t="str">
        <f>VLOOKUP(A39,EQUIPOS!A9:D154,3,FALSE)</f>
        <v>Planta de asfalto en caliente</v>
      </c>
      <c r="C39" s="841"/>
      <c r="D39" s="841"/>
      <c r="E39" s="841"/>
      <c r="F39" s="841"/>
      <c r="G39" s="841"/>
      <c r="H39" s="842"/>
      <c r="I39" s="266"/>
      <c r="J39" s="267"/>
      <c r="K39" s="268">
        <f>VLOOKUP(A39,EQUIPOS!A9:D166,4,FALSE)</f>
        <v>366196.49976956227</v>
      </c>
      <c r="L39" s="269"/>
      <c r="M39" s="270">
        <v>10</v>
      </c>
      <c r="N39" s="271">
        <f t="shared" si="0"/>
        <v>36619.649976956229</v>
      </c>
    </row>
    <row r="40" spans="1:14">
      <c r="A40" t="s">
        <v>290</v>
      </c>
      <c r="B40" s="840" t="str">
        <f>VLOOKUP(A40,EQUIPOS!A10:D154,3,FALSE)</f>
        <v>Planta trituradora</v>
      </c>
      <c r="C40" s="841"/>
      <c r="D40" s="841"/>
      <c r="E40" s="841"/>
      <c r="F40" s="841"/>
      <c r="G40" s="841"/>
      <c r="H40" s="842"/>
      <c r="I40" s="266"/>
      <c r="J40" s="267"/>
      <c r="K40" s="268">
        <f>VLOOKUP(A40,EQUIPOS!A10:D167,4,FALSE)</f>
        <v>406884.99974395806</v>
      </c>
      <c r="L40" s="269"/>
      <c r="M40" s="270">
        <v>30</v>
      </c>
      <c r="N40" s="271">
        <f t="shared" si="0"/>
        <v>13562.833324798603</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122065.49992318742</v>
      </c>
      <c r="L41" s="269"/>
      <c r="M41" s="270">
        <v>30</v>
      </c>
      <c r="N41" s="271">
        <f t="shared" si="0"/>
        <v>4068.8499974395809</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203442.49987197903</v>
      </c>
      <c r="L42" s="269"/>
      <c r="M42" s="270">
        <v>10</v>
      </c>
      <c r="N42" s="271">
        <f t="shared" si="0"/>
        <v>20344.249987197902</v>
      </c>
    </row>
    <row r="43" spans="1:14">
      <c r="A43" t="s">
        <v>373</v>
      </c>
      <c r="B43" s="840" t="str">
        <f>VLOOKUP(A43,EQUIPOS!A13:D157,3,FALSE)</f>
        <v>Volqueta 6 m3</v>
      </c>
      <c r="C43" s="841"/>
      <c r="D43" s="841"/>
      <c r="E43" s="841"/>
      <c r="F43" s="841"/>
      <c r="G43" s="841"/>
      <c r="H43" s="842"/>
      <c r="I43" s="266"/>
      <c r="J43" s="267"/>
      <c r="K43" s="268">
        <f>VLOOKUP(A43,EQUIPOS!A13:D170,4,FALSE)</f>
        <v>70484.13291448509</v>
      </c>
      <c r="L43" s="269"/>
      <c r="M43" s="270">
        <v>10</v>
      </c>
      <c r="N43" s="271">
        <f t="shared" si="0"/>
        <v>7048.413291448509</v>
      </c>
    </row>
    <row r="44" spans="1:14">
      <c r="B44" s="319"/>
      <c r="C44" s="320"/>
      <c r="D44" s="320"/>
      <c r="E44" s="320"/>
      <c r="F44" s="320"/>
      <c r="G44" s="320"/>
      <c r="H44" s="321"/>
      <c r="I44" s="266"/>
      <c r="J44" s="267"/>
      <c r="K44" s="268"/>
      <c r="L44" s="269"/>
      <c r="M44" s="270"/>
      <c r="N44" s="271"/>
    </row>
    <row r="45" spans="1:14">
      <c r="B45" s="840"/>
      <c r="C45" s="841"/>
      <c r="D45" s="841"/>
      <c r="E45" s="841"/>
      <c r="F45" s="841"/>
      <c r="G45" s="841"/>
      <c r="H45" s="842"/>
      <c r="I45" s="843"/>
      <c r="J45" s="824"/>
      <c r="K45" s="268"/>
      <c r="L45" s="844"/>
      <c r="M45" s="845"/>
      <c r="N45" s="271"/>
    </row>
    <row r="46" spans="1:14">
      <c r="B46" s="840"/>
      <c r="C46" s="841"/>
      <c r="D46" s="841"/>
      <c r="E46" s="846"/>
      <c r="F46" s="841"/>
      <c r="G46" s="841"/>
      <c r="H46" s="842"/>
      <c r="I46" s="36"/>
      <c r="J46" s="37"/>
      <c r="K46" s="273"/>
      <c r="L46" s="275"/>
      <c r="M46" s="276"/>
      <c r="N46" s="277"/>
    </row>
    <row r="47" spans="1:14">
      <c r="B47" s="847" t="s">
        <v>952</v>
      </c>
      <c r="C47" s="848"/>
      <c r="D47" s="848"/>
      <c r="E47" s="38"/>
      <c r="F47" s="39"/>
      <c r="G47" s="39"/>
      <c r="H47" s="40"/>
      <c r="I47" s="36"/>
      <c r="J47" s="37"/>
      <c r="K47" s="278"/>
      <c r="L47" s="275"/>
      <c r="M47" s="400">
        <v>0.1</v>
      </c>
      <c r="N47" s="343">
        <f>N81*M47</f>
        <v>874.7045112950251</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3">
        <f>SUM(N36:N48)</f>
        <v>106931.80107377333</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4" t="s">
        <v>945</v>
      </c>
      <c r="K53" s="85" t="s">
        <v>946</v>
      </c>
      <c r="L53" s="821" t="s">
        <v>955</v>
      </c>
      <c r="M53" s="820"/>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26031.940679017607</v>
      </c>
      <c r="N54" s="271">
        <f>K54*M54</f>
        <v>36444.71695062465</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43.73366034074958</v>
      </c>
      <c r="N55" s="271">
        <f>K55*M55</f>
        <v>1093.3415085187396</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3">
        <f>SUM(N54:N58)</f>
        <v>37538.058459143387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1">
        <f>VLOOKUP(A64,TRANSPORTE!A5:D117,4,FALSE)</f>
        <v>812.88531247861022</v>
      </c>
      <c r="M64" s="832"/>
      <c r="N64" s="286">
        <f>K64*L64</f>
        <v>1138.0394374700543</v>
      </c>
    </row>
    <row r="65" spans="1:15">
      <c r="A65" t="s">
        <v>1293</v>
      </c>
      <c r="B65" s="46" t="str">
        <f>VLOOKUP(A65,TRANSPORTE!A6:D117,3,FALSE)</f>
        <v>Transporte de mezcla</v>
      </c>
      <c r="C65" s="47"/>
      <c r="D65" s="47"/>
      <c r="E65" s="47"/>
      <c r="F65" s="47"/>
      <c r="G65" s="47"/>
      <c r="H65" s="310" t="s">
        <v>1468</v>
      </c>
      <c r="I65" s="278">
        <v>1.25</v>
      </c>
      <c r="J65" s="285">
        <v>1</v>
      </c>
      <c r="K65" s="278">
        <f>I65*J65</f>
        <v>1.25</v>
      </c>
      <c r="L65" s="831">
        <f>VLOOKUP(A65,TRANSPORTE!A6:D117,4,FALSE)</f>
        <v>1265.1643410474996</v>
      </c>
      <c r="M65" s="832"/>
      <c r="N65" s="286">
        <f>K65*L65</f>
        <v>1581.4554263093746</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2719.4948637794287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0">
        <f>SUM(N75:N80)</f>
        <v>8747.0451129502508</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155936.39950964641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3"/>
      <c r="J87" s="333"/>
      <c r="K87" s="301" t="s">
        <v>970</v>
      </c>
      <c r="L87" s="857" t="s">
        <v>971</v>
      </c>
      <c r="M87" s="858"/>
      <c r="N87" s="302"/>
    </row>
    <row r="88" spans="1:14">
      <c r="B88" s="859" t="s">
        <v>972</v>
      </c>
      <c r="C88" s="860"/>
      <c r="D88" s="860"/>
      <c r="E88" s="860"/>
      <c r="F88" s="860"/>
      <c r="G88" s="860"/>
      <c r="H88" s="860"/>
      <c r="I88" s="87"/>
      <c r="J88" s="88"/>
      <c r="K88" s="303">
        <v>0.2</v>
      </c>
      <c r="L88" s="861">
        <f>N83*K88</f>
        <v>31187.279901929283</v>
      </c>
      <c r="M88" s="862"/>
      <c r="N88" s="51"/>
    </row>
    <row r="89" spans="1:14">
      <c r="B89" s="89" t="s">
        <v>973</v>
      </c>
      <c r="C89" s="90"/>
      <c r="D89" s="90"/>
      <c r="E89" s="90"/>
      <c r="F89" s="90"/>
      <c r="G89" s="90"/>
      <c r="H89" s="90"/>
      <c r="I89" s="87"/>
      <c r="J89" s="88"/>
      <c r="K89" s="303">
        <v>0.05</v>
      </c>
      <c r="L89" s="861">
        <f>N83*K89</f>
        <v>7796.8199754823208</v>
      </c>
      <c r="M89" s="862"/>
      <c r="N89" s="51"/>
    </row>
    <row r="90" spans="1:14" ht="15.75" thickBot="1">
      <c r="B90" s="91" t="s">
        <v>974</v>
      </c>
      <c r="C90" s="92"/>
      <c r="D90" s="92"/>
      <c r="E90" s="92"/>
      <c r="F90" s="92"/>
      <c r="G90" s="92"/>
      <c r="H90" s="92"/>
      <c r="I90" s="93"/>
      <c r="J90" s="94"/>
      <c r="K90" s="304">
        <v>0.05</v>
      </c>
      <c r="L90" s="863">
        <f>N83*K90</f>
        <v>7796.8199754823208</v>
      </c>
      <c r="M90" s="864"/>
      <c r="N90" s="51"/>
    </row>
    <row r="91" spans="1:14" ht="15.75" thickBot="1">
      <c r="B91" s="827" t="s">
        <v>953</v>
      </c>
      <c r="C91" s="828"/>
      <c r="D91" s="828"/>
      <c r="E91" s="828"/>
      <c r="F91" s="828"/>
      <c r="G91" s="828"/>
      <c r="H91" s="828"/>
      <c r="I91" s="828"/>
      <c r="J91" s="828"/>
      <c r="K91" s="828"/>
      <c r="L91" s="828"/>
      <c r="M91" s="829"/>
      <c r="N91" s="52">
        <f>L88+L89+L90</f>
        <v>46780.919852893923</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7">
        <f>N83+N91</f>
        <v>202717.31936254032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0" t="s">
        <v>2221</v>
      </c>
      <c r="C124" s="392"/>
      <c r="D124" s="392"/>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1584</v>
      </c>
      <c r="C31" s="81" t="s">
        <v>1585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122065.49992318742</v>
      </c>
      <c r="L36" s="269"/>
      <c r="M36" s="270">
        <v>30</v>
      </c>
      <c r="N36" s="271">
        <f>K36/M36</f>
        <v>4068.8499974395809</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101721.24993598952</v>
      </c>
      <c r="L37" s="269"/>
      <c r="M37" s="270">
        <v>8</v>
      </c>
      <c r="N37" s="271">
        <f t="shared" ref="N37:N43" si="0">K37/M37</f>
        <v>12715.156241998689</v>
      </c>
    </row>
    <row r="38" spans="1:14">
      <c r="A38" t="s">
        <v>166</v>
      </c>
      <c r="B38" s="840" t="str">
        <f>VLOOKUP(A38,EQUIPOS!A8:D154,3,FALSE)</f>
        <v>Compactador de Rodillo POTENCIA: 99HP, PESO: 8 ton</v>
      </c>
      <c r="C38" s="841"/>
      <c r="D38" s="841"/>
      <c r="E38" s="841"/>
      <c r="F38" s="841"/>
      <c r="G38" s="841"/>
      <c r="H38" s="842"/>
      <c r="I38" s="266"/>
      <c r="J38" s="267"/>
      <c r="K38" s="268">
        <f>VLOOKUP(A38,EQUIPOS!A8:D165,4,FALSE)</f>
        <v>101721.24993598952</v>
      </c>
      <c r="L38" s="269"/>
      <c r="M38" s="270">
        <v>8</v>
      </c>
      <c r="N38" s="271">
        <f t="shared" si="0"/>
        <v>12715.156241998689</v>
      </c>
    </row>
    <row r="39" spans="1:14">
      <c r="A39" t="s">
        <v>284</v>
      </c>
      <c r="B39" s="840" t="str">
        <f>VLOOKUP(A39,EQUIPOS!A9:D154,3,FALSE)</f>
        <v>Planta de asfalto en caliente</v>
      </c>
      <c r="C39" s="841"/>
      <c r="D39" s="841"/>
      <c r="E39" s="841"/>
      <c r="F39" s="841"/>
      <c r="G39" s="841"/>
      <c r="H39" s="842"/>
      <c r="I39" s="266"/>
      <c r="J39" s="267"/>
      <c r="K39" s="268">
        <f>VLOOKUP(A39,EQUIPOS!A9:D166,4,FALSE)</f>
        <v>366196.49976956227</v>
      </c>
      <c r="L39" s="269"/>
      <c r="M39" s="270">
        <v>8</v>
      </c>
      <c r="N39" s="271">
        <f t="shared" si="0"/>
        <v>45774.562471195284</v>
      </c>
    </row>
    <row r="40" spans="1:14">
      <c r="A40" t="s">
        <v>290</v>
      </c>
      <c r="B40" s="840" t="str">
        <f>VLOOKUP(A40,EQUIPOS!A10:D154,3,FALSE)</f>
        <v>Planta trituradora</v>
      </c>
      <c r="C40" s="841"/>
      <c r="D40" s="841"/>
      <c r="E40" s="841"/>
      <c r="F40" s="841"/>
      <c r="G40" s="841"/>
      <c r="H40" s="842"/>
      <c r="I40" s="266"/>
      <c r="J40" s="267"/>
      <c r="K40" s="268">
        <f>VLOOKUP(A40,EQUIPOS!A10:D167,4,FALSE)</f>
        <v>406884.99974395806</v>
      </c>
      <c r="L40" s="269"/>
      <c r="M40" s="270">
        <v>30</v>
      </c>
      <c r="N40" s="271">
        <f t="shared" si="0"/>
        <v>13562.833324798603</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122065.49992318742</v>
      </c>
      <c r="L41" s="269"/>
      <c r="M41" s="270">
        <v>30</v>
      </c>
      <c r="N41" s="271">
        <f t="shared" si="0"/>
        <v>4068.8499974395809</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203442.49987197903</v>
      </c>
      <c r="L42" s="269"/>
      <c r="M42" s="270">
        <v>8</v>
      </c>
      <c r="N42" s="271">
        <f t="shared" si="0"/>
        <v>25430.312483997379</v>
      </c>
    </row>
    <row r="43" spans="1:14">
      <c r="A43" t="s">
        <v>373</v>
      </c>
      <c r="B43" s="840" t="str">
        <f>VLOOKUP(A43,EQUIPOS!A13:D157,3,FALSE)</f>
        <v>Volqueta 6 m3</v>
      </c>
      <c r="C43" s="841"/>
      <c r="D43" s="841"/>
      <c r="E43" s="841"/>
      <c r="F43" s="841"/>
      <c r="G43" s="841"/>
      <c r="H43" s="842"/>
      <c r="I43" s="266"/>
      <c r="J43" s="267"/>
      <c r="K43" s="268">
        <f>VLOOKUP(A43,EQUIPOS!A13:D170,4,FALSE)</f>
        <v>70484.13291448509</v>
      </c>
      <c r="L43" s="269"/>
      <c r="M43" s="270">
        <v>8</v>
      </c>
      <c r="N43" s="271">
        <f t="shared" si="0"/>
        <v>8810.5166143106362</v>
      </c>
    </row>
    <row r="44" spans="1:14">
      <c r="B44" s="840"/>
      <c r="C44" s="841"/>
      <c r="D44" s="841"/>
      <c r="E44" s="841"/>
      <c r="F44" s="841"/>
      <c r="G44" s="841"/>
      <c r="H44" s="842"/>
      <c r="I44" s="843"/>
      <c r="J44" s="824"/>
      <c r="K44" s="268"/>
      <c r="L44" s="844"/>
      <c r="M44" s="845"/>
      <c r="N44" s="271"/>
    </row>
    <row r="45" spans="1:14">
      <c r="B45" s="840"/>
      <c r="C45" s="841"/>
      <c r="D45" s="841"/>
      <c r="E45" s="846"/>
      <c r="F45" s="841"/>
      <c r="G45" s="841"/>
      <c r="H45" s="842"/>
      <c r="I45" s="36"/>
      <c r="J45" s="37"/>
      <c r="K45" s="273"/>
      <c r="L45" s="275"/>
      <c r="M45" s="276"/>
      <c r="N45" s="277"/>
    </row>
    <row r="46" spans="1:14">
      <c r="B46" s="847" t="s">
        <v>952</v>
      </c>
      <c r="C46" s="848"/>
      <c r="D46" s="848"/>
      <c r="E46" s="38"/>
      <c r="F46" s="39"/>
      <c r="G46" s="39"/>
      <c r="H46" s="40"/>
      <c r="I46" s="36"/>
      <c r="J46" s="37"/>
      <c r="K46" s="278"/>
      <c r="L46" s="275"/>
      <c r="M46" s="400">
        <v>0.1</v>
      </c>
      <c r="N46" s="343">
        <f>N80*M46</f>
        <v>971.8939014389166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3">
        <f>SUM(N36:N47)</f>
        <v>128118.13127461735</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4" t="s">
        <v>945</v>
      </c>
      <c r="K52" s="85" t="s">
        <v>946</v>
      </c>
      <c r="L52" s="821" t="s">
        <v>955</v>
      </c>
      <c r="M52" s="820"/>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26031.940679017607</v>
      </c>
      <c r="N53" s="271">
        <f>K53*M53</f>
        <v>36444.71695062465</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43.73366034074958</v>
      </c>
      <c r="N54" s="271">
        <f>K54*M54</f>
        <v>1093.3415085187396</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3">
        <f>SUM(N53:N57)</f>
        <v>37538.058459143387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1">
        <f>VLOOKUP(A63,TRANSPORTE!A5:D117,4,FALSE)</f>
        <v>812.88531247861022</v>
      </c>
      <c r="M63" s="832"/>
      <c r="N63" s="286">
        <f>K63*L63</f>
        <v>1138.0394374700543</v>
      </c>
    </row>
    <row r="64" spans="1:14">
      <c r="A64" t="s">
        <v>1364</v>
      </c>
      <c r="B64" s="46" t="str">
        <f>VLOOKUP(A64,TRANSPORTE!A6:D117,3,FALSE)</f>
        <v>Transporte de Mezcla densa en Caliente MDC-25</v>
      </c>
      <c r="C64" s="47"/>
      <c r="D64" s="47"/>
      <c r="E64" s="47"/>
      <c r="F64" s="47"/>
      <c r="G64" s="47"/>
      <c r="H64" s="310" t="s">
        <v>1468</v>
      </c>
      <c r="I64" s="278">
        <v>1.25</v>
      </c>
      <c r="J64" s="285">
        <v>1</v>
      </c>
      <c r="K64" s="278">
        <f>I64*J64</f>
        <v>1.25</v>
      </c>
      <c r="L64" s="831">
        <f>VLOOKUP(A64,TRANSPORTE!A6:D117,4,FALSE)</f>
        <v>759.78838183221592</v>
      </c>
      <c r="M64" s="832"/>
      <c r="N64" s="286">
        <f>K64*L64</f>
        <v>949.73547729026996</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2087.7749147603245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72</v>
      </c>
      <c r="N74" s="394">
        <f>K74/M74</f>
        <v>6014.5555555555557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0">
        <f>SUM(N74:N79)</f>
        <v>9718.9390143891651</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177462.90366291022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3"/>
      <c r="J86" s="333"/>
      <c r="K86" s="301" t="s">
        <v>970</v>
      </c>
      <c r="L86" s="857" t="s">
        <v>971</v>
      </c>
      <c r="M86" s="858"/>
      <c r="N86" s="302"/>
    </row>
    <row r="87" spans="1:14">
      <c r="B87" s="859" t="s">
        <v>972</v>
      </c>
      <c r="C87" s="860"/>
      <c r="D87" s="860"/>
      <c r="E87" s="860"/>
      <c r="F87" s="860"/>
      <c r="G87" s="860"/>
      <c r="H87" s="860"/>
      <c r="I87" s="87"/>
      <c r="J87" s="88"/>
      <c r="K87" s="303">
        <v>0.2</v>
      </c>
      <c r="L87" s="861">
        <f>N82*K87</f>
        <v>35492.580732582042</v>
      </c>
      <c r="M87" s="862"/>
      <c r="N87" s="51"/>
    </row>
    <row r="88" spans="1:14">
      <c r="B88" s="89" t="s">
        <v>973</v>
      </c>
      <c r="C88" s="90"/>
      <c r="D88" s="90"/>
      <c r="E88" s="90"/>
      <c r="F88" s="90"/>
      <c r="G88" s="90"/>
      <c r="H88" s="90"/>
      <c r="I88" s="87"/>
      <c r="J88" s="88"/>
      <c r="K88" s="303">
        <v>0.05</v>
      </c>
      <c r="L88" s="861">
        <f>N82*K88</f>
        <v>8873.1451831455106</v>
      </c>
      <c r="M88" s="862"/>
      <c r="N88" s="51"/>
    </row>
    <row r="89" spans="1:14" ht="15.75" thickBot="1">
      <c r="B89" s="91" t="s">
        <v>974</v>
      </c>
      <c r="C89" s="92"/>
      <c r="D89" s="92"/>
      <c r="E89" s="92"/>
      <c r="F89" s="92"/>
      <c r="G89" s="92"/>
      <c r="H89" s="92"/>
      <c r="I89" s="93"/>
      <c r="J89" s="94"/>
      <c r="K89" s="304">
        <v>0.05</v>
      </c>
      <c r="L89" s="863">
        <f>N82*K89</f>
        <v>8873.1451831455106</v>
      </c>
      <c r="M89" s="864"/>
      <c r="N89" s="51"/>
    </row>
    <row r="90" spans="1:14" ht="15.75" thickBot="1">
      <c r="B90" s="827" t="s">
        <v>953</v>
      </c>
      <c r="C90" s="828"/>
      <c r="D90" s="828"/>
      <c r="E90" s="828"/>
      <c r="F90" s="828"/>
      <c r="G90" s="828"/>
      <c r="H90" s="828"/>
      <c r="I90" s="828"/>
      <c r="J90" s="828"/>
      <c r="K90" s="828"/>
      <c r="L90" s="828"/>
      <c r="M90" s="829"/>
      <c r="N90" s="52">
        <f>L87+L88+L89</f>
        <v>53238.871098873067</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7">
        <f>N82+N90</f>
        <v>230701.77476178328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0" t="s">
        <v>2221</v>
      </c>
      <c r="C123" s="392"/>
      <c r="D123" s="392"/>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1586</v>
      </c>
      <c r="C31" s="81" t="s">
        <v>1587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122065.49992318742</v>
      </c>
      <c r="L36" s="269"/>
      <c r="M36" s="270">
        <v>30</v>
      </c>
      <c r="N36" s="271">
        <f>K36/M36</f>
        <v>4068.8499974395809</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101721.24993598952</v>
      </c>
      <c r="L37" s="269"/>
      <c r="M37" s="270">
        <v>8</v>
      </c>
      <c r="N37" s="271">
        <f t="shared" ref="N37:N43" si="0">K37/M37</f>
        <v>12715.156241998689</v>
      </c>
    </row>
    <row r="38" spans="1:14">
      <c r="A38" t="s">
        <v>166</v>
      </c>
      <c r="B38" s="840" t="str">
        <f>VLOOKUP(A38,EQUIPOS!A8:D154,3,FALSE)</f>
        <v>Compactador de Rodillo POTENCIA: 99HP, PESO: 8 ton</v>
      </c>
      <c r="C38" s="841"/>
      <c r="D38" s="841"/>
      <c r="E38" s="841"/>
      <c r="F38" s="841"/>
      <c r="G38" s="841"/>
      <c r="H38" s="842"/>
      <c r="I38" s="266"/>
      <c r="J38" s="267"/>
      <c r="K38" s="268">
        <f>VLOOKUP(A38,EQUIPOS!A8:D165,4,FALSE)</f>
        <v>101721.24993598952</v>
      </c>
      <c r="L38" s="269"/>
      <c r="M38" s="270">
        <v>8</v>
      </c>
      <c r="N38" s="271">
        <f t="shared" si="0"/>
        <v>12715.156241998689</v>
      </c>
    </row>
    <row r="39" spans="1:14">
      <c r="A39" t="s">
        <v>284</v>
      </c>
      <c r="B39" s="840" t="str">
        <f>VLOOKUP(A39,EQUIPOS!A9:D154,3,FALSE)</f>
        <v>Planta de asfalto en caliente</v>
      </c>
      <c r="C39" s="841"/>
      <c r="D39" s="841"/>
      <c r="E39" s="841"/>
      <c r="F39" s="841"/>
      <c r="G39" s="841"/>
      <c r="H39" s="842"/>
      <c r="I39" s="266"/>
      <c r="J39" s="267"/>
      <c r="K39" s="268">
        <f>VLOOKUP(A39,EQUIPOS!A9:D166,4,FALSE)</f>
        <v>366196.49976956227</v>
      </c>
      <c r="L39" s="269"/>
      <c r="M39" s="270">
        <v>8</v>
      </c>
      <c r="N39" s="271">
        <f t="shared" si="0"/>
        <v>45774.562471195284</v>
      </c>
    </row>
    <row r="40" spans="1:14">
      <c r="A40" t="s">
        <v>290</v>
      </c>
      <c r="B40" s="840" t="str">
        <f>VLOOKUP(A40,EQUIPOS!A10:D154,3,FALSE)</f>
        <v>Planta trituradora</v>
      </c>
      <c r="C40" s="841"/>
      <c r="D40" s="841"/>
      <c r="E40" s="841"/>
      <c r="F40" s="841"/>
      <c r="G40" s="841"/>
      <c r="H40" s="842"/>
      <c r="I40" s="266"/>
      <c r="J40" s="267"/>
      <c r="K40" s="268">
        <f>VLOOKUP(A40,EQUIPOS!A10:D167,4,FALSE)</f>
        <v>406884.99974395806</v>
      </c>
      <c r="L40" s="269"/>
      <c r="M40" s="270">
        <v>30</v>
      </c>
      <c r="N40" s="271">
        <f t="shared" si="0"/>
        <v>13562.833324798603</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122065.49992318742</v>
      </c>
      <c r="L41" s="269"/>
      <c r="M41" s="270">
        <v>30</v>
      </c>
      <c r="N41" s="271">
        <f t="shared" si="0"/>
        <v>4068.8499974395809</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203442.49987197903</v>
      </c>
      <c r="L42" s="269"/>
      <c r="M42" s="270">
        <v>8</v>
      </c>
      <c r="N42" s="271">
        <f t="shared" si="0"/>
        <v>25430.312483997379</v>
      </c>
    </row>
    <row r="43" spans="1:14">
      <c r="A43" t="s">
        <v>373</v>
      </c>
      <c r="B43" s="840" t="str">
        <f>VLOOKUP(A43,EQUIPOS!A13:D157,3,FALSE)</f>
        <v>Volqueta 6 m3</v>
      </c>
      <c r="C43" s="841"/>
      <c r="D43" s="841"/>
      <c r="E43" s="841"/>
      <c r="F43" s="841"/>
      <c r="G43" s="841"/>
      <c r="H43" s="842"/>
      <c r="I43" s="266"/>
      <c r="J43" s="267"/>
      <c r="K43" s="268">
        <f>VLOOKUP(A43,EQUIPOS!A13:D170,4,FALSE)</f>
        <v>70484.13291448509</v>
      </c>
      <c r="L43" s="269"/>
      <c r="M43" s="270">
        <v>8</v>
      </c>
      <c r="N43" s="271">
        <f t="shared" si="0"/>
        <v>8810.5166143106362</v>
      </c>
    </row>
    <row r="44" spans="1:14">
      <c r="B44" s="840"/>
      <c r="C44" s="841"/>
      <c r="D44" s="841"/>
      <c r="E44" s="841"/>
      <c r="F44" s="841"/>
      <c r="G44" s="841"/>
      <c r="H44" s="842"/>
      <c r="I44" s="843"/>
      <c r="J44" s="824"/>
      <c r="K44" s="268"/>
      <c r="L44" s="844"/>
      <c r="M44" s="845"/>
      <c r="N44" s="271"/>
    </row>
    <row r="45" spans="1:14">
      <c r="B45" s="840"/>
      <c r="C45" s="841"/>
      <c r="D45" s="841"/>
      <c r="E45" s="846"/>
      <c r="F45" s="841"/>
      <c r="G45" s="841"/>
      <c r="H45" s="842"/>
      <c r="I45" s="36"/>
      <c r="J45" s="37"/>
      <c r="K45" s="273"/>
      <c r="L45" s="275"/>
      <c r="M45" s="276"/>
      <c r="N45" s="277"/>
    </row>
    <row r="46" spans="1:14">
      <c r="B46" s="847" t="s">
        <v>952</v>
      </c>
      <c r="C46" s="848"/>
      <c r="D46" s="848"/>
      <c r="E46" s="38"/>
      <c r="F46" s="39"/>
      <c r="G46" s="39"/>
      <c r="H46" s="40"/>
      <c r="I46" s="36"/>
      <c r="J46" s="37"/>
      <c r="K46" s="278"/>
      <c r="L46" s="275"/>
      <c r="M46" s="400">
        <v>0.1</v>
      </c>
      <c r="N46" s="343">
        <f>N80*M46</f>
        <v>971.8939014389166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3">
        <f>SUM(N36:N47)</f>
        <v>128118.13127461735</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4" t="s">
        <v>945</v>
      </c>
      <c r="K52" s="85" t="s">
        <v>946</v>
      </c>
      <c r="L52" s="821" t="s">
        <v>955</v>
      </c>
      <c r="M52" s="820"/>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26031.940679017607</v>
      </c>
      <c r="N53" s="271">
        <f>K53*M53</f>
        <v>36444.71695062465</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43.73366034074958</v>
      </c>
      <c r="N54" s="271">
        <f>K54*M54</f>
        <v>1093.3415085187396</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3">
        <f>SUM(N53:N57)</f>
        <v>37538.058459143387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1">
        <f>VLOOKUP(A63,TRANSPORTE!A5:D117,4,FALSE)</f>
        <v>812.88531247861022</v>
      </c>
      <c r="M63" s="832"/>
      <c r="N63" s="286">
        <f>K63*L63</f>
        <v>1138.0394374700543</v>
      </c>
    </row>
    <row r="64" spans="1:14">
      <c r="A64" t="s">
        <v>1375</v>
      </c>
      <c r="B64" s="46" t="str">
        <f>VLOOKUP(A64,TRANSPORTE!A6:D117,3,FALSE)</f>
        <v>Transporte de mezcla gruesa en Caliente MGC</v>
      </c>
      <c r="C64" s="47"/>
      <c r="D64" s="47"/>
      <c r="E64" s="47"/>
      <c r="F64" s="47"/>
      <c r="G64" s="47"/>
      <c r="H64" s="310" t="s">
        <v>1468</v>
      </c>
      <c r="I64" s="278">
        <v>1.25</v>
      </c>
      <c r="J64" s="285">
        <v>1</v>
      </c>
      <c r="K64" s="278">
        <f>I64*J64</f>
        <v>1.25</v>
      </c>
      <c r="L64" s="831">
        <f>VLOOKUP(A64,TRANSPORTE!A6:D117,4,FALSE)</f>
        <v>759.78838183221592</v>
      </c>
      <c r="M64" s="832"/>
      <c r="N64" s="286">
        <f>K64*L64</f>
        <v>949.73547729026996</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308"/>
      <c r="C68" s="309"/>
      <c r="D68" s="447"/>
      <c r="E68" s="447"/>
      <c r="F68" s="447"/>
      <c r="G68" s="447"/>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2087.7749147603245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72</v>
      </c>
      <c r="N74" s="394">
        <f>K74/M74</f>
        <v>6014.5555555555557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4"/>
      <c r="C79" s="815"/>
      <c r="D79" s="815"/>
      <c r="E79" s="815"/>
      <c r="F79" s="815"/>
      <c r="G79" s="815"/>
      <c r="H79" s="815"/>
      <c r="I79" s="126"/>
      <c r="J79" s="126"/>
      <c r="K79" s="126"/>
      <c r="L79" s="915"/>
      <c r="M79" s="915"/>
      <c r="N79" s="127"/>
    </row>
    <row r="80" spans="1:15" ht="15.75" thickBot="1">
      <c r="B80" s="833" t="s">
        <v>953</v>
      </c>
      <c r="C80" s="834"/>
      <c r="D80" s="834"/>
      <c r="E80" s="834"/>
      <c r="F80" s="834"/>
      <c r="G80" s="834"/>
      <c r="H80" s="834"/>
      <c r="I80" s="834"/>
      <c r="J80" s="834"/>
      <c r="K80" s="834"/>
      <c r="L80" s="834"/>
      <c r="M80" s="835"/>
      <c r="N80" s="459">
        <f>SUM(N74:N79)</f>
        <v>9718.9390143891651</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177462.90366291022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3"/>
      <c r="J86" s="333"/>
      <c r="K86" s="301" t="s">
        <v>970</v>
      </c>
      <c r="L86" s="857" t="s">
        <v>971</v>
      </c>
      <c r="M86" s="858"/>
      <c r="N86" s="302"/>
    </row>
    <row r="87" spans="1:14">
      <c r="B87" s="859" t="s">
        <v>972</v>
      </c>
      <c r="C87" s="860"/>
      <c r="D87" s="860"/>
      <c r="E87" s="860"/>
      <c r="F87" s="860"/>
      <c r="G87" s="860"/>
      <c r="H87" s="860"/>
      <c r="I87" s="87"/>
      <c r="J87" s="88"/>
      <c r="K87" s="303">
        <v>0.2</v>
      </c>
      <c r="L87" s="861">
        <f>N82*K87</f>
        <v>35492.580732582042</v>
      </c>
      <c r="M87" s="862"/>
      <c r="N87" s="51"/>
    </row>
    <row r="88" spans="1:14">
      <c r="B88" s="89" t="s">
        <v>973</v>
      </c>
      <c r="C88" s="90"/>
      <c r="D88" s="90"/>
      <c r="E88" s="90"/>
      <c r="F88" s="90"/>
      <c r="G88" s="90"/>
      <c r="H88" s="90"/>
      <c r="I88" s="87"/>
      <c r="J88" s="88"/>
      <c r="K88" s="303">
        <v>0.05</v>
      </c>
      <c r="L88" s="861">
        <f>N82*K88</f>
        <v>8873.1451831455106</v>
      </c>
      <c r="M88" s="862"/>
      <c r="N88" s="51"/>
    </row>
    <row r="89" spans="1:14" ht="15.75" thickBot="1">
      <c r="B89" s="91" t="s">
        <v>974</v>
      </c>
      <c r="C89" s="92"/>
      <c r="D89" s="92"/>
      <c r="E89" s="92"/>
      <c r="F89" s="92"/>
      <c r="G89" s="92"/>
      <c r="H89" s="92"/>
      <c r="I89" s="93"/>
      <c r="J89" s="94"/>
      <c r="K89" s="304">
        <v>0.05</v>
      </c>
      <c r="L89" s="863">
        <f>N82*K89</f>
        <v>8873.1451831455106</v>
      </c>
      <c r="M89" s="864"/>
      <c r="N89" s="51"/>
    </row>
    <row r="90" spans="1:14" ht="15.75" thickBot="1">
      <c r="B90" s="827" t="s">
        <v>953</v>
      </c>
      <c r="C90" s="828"/>
      <c r="D90" s="828"/>
      <c r="E90" s="828"/>
      <c r="F90" s="828"/>
      <c r="G90" s="828"/>
      <c r="H90" s="828"/>
      <c r="I90" s="828"/>
      <c r="J90" s="828"/>
      <c r="K90" s="828"/>
      <c r="L90" s="828"/>
      <c r="M90" s="829"/>
      <c r="N90" s="52">
        <f>L87+L88+L89</f>
        <v>53238.871098873067</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7">
        <f>N82+N90</f>
        <v>230701.77476178328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0" t="s">
        <v>2221</v>
      </c>
      <c r="C123" s="392"/>
      <c r="D123" s="392"/>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1588</v>
      </c>
      <c r="C31" s="81" t="s">
        <v>1589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122065.49992318742</v>
      </c>
      <c r="L36" s="269"/>
      <c r="M36" s="270">
        <v>30</v>
      </c>
      <c r="N36" s="271">
        <f>K36/M36</f>
        <v>4068.8499974395809</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101721.24993598952</v>
      </c>
      <c r="L37" s="269"/>
      <c r="M37" s="270">
        <v>8</v>
      </c>
      <c r="N37" s="271">
        <f t="shared" ref="N37:N43" si="0">K37/M37</f>
        <v>12715.156241998689</v>
      </c>
    </row>
    <row r="38" spans="1:14">
      <c r="A38" t="s">
        <v>166</v>
      </c>
      <c r="B38" s="840" t="str">
        <f>VLOOKUP(A38,EQUIPOS!A8:D154,3,FALSE)</f>
        <v>Compactador de Rodillo POTENCIA: 99HP, PESO: 8 ton</v>
      </c>
      <c r="C38" s="841"/>
      <c r="D38" s="841"/>
      <c r="E38" s="841"/>
      <c r="F38" s="841"/>
      <c r="G38" s="841"/>
      <c r="H38" s="842"/>
      <c r="I38" s="266"/>
      <c r="J38" s="267"/>
      <c r="K38" s="268">
        <f>VLOOKUP(A38,EQUIPOS!A8:D165,4,FALSE)</f>
        <v>101721.24993598952</v>
      </c>
      <c r="L38" s="269"/>
      <c r="M38" s="270">
        <v>8</v>
      </c>
      <c r="N38" s="271">
        <f t="shared" si="0"/>
        <v>12715.156241998689</v>
      </c>
    </row>
    <row r="39" spans="1:14">
      <c r="A39" t="s">
        <v>284</v>
      </c>
      <c r="B39" s="840" t="str">
        <f>VLOOKUP(A39,EQUIPOS!A9:D154,3,FALSE)</f>
        <v>Planta de asfalto en caliente</v>
      </c>
      <c r="C39" s="841"/>
      <c r="D39" s="841"/>
      <c r="E39" s="841"/>
      <c r="F39" s="841"/>
      <c r="G39" s="841"/>
      <c r="H39" s="842"/>
      <c r="I39" s="266"/>
      <c r="J39" s="267"/>
      <c r="K39" s="268">
        <f>VLOOKUP(A39,EQUIPOS!A9:D166,4,FALSE)</f>
        <v>366196.49976956227</v>
      </c>
      <c r="L39" s="269"/>
      <c r="M39" s="270">
        <v>8</v>
      </c>
      <c r="N39" s="271">
        <f t="shared" si="0"/>
        <v>45774.562471195284</v>
      </c>
    </row>
    <row r="40" spans="1:14">
      <c r="A40" t="s">
        <v>290</v>
      </c>
      <c r="B40" s="840" t="str">
        <f>VLOOKUP(A40,EQUIPOS!A10:D154,3,FALSE)</f>
        <v>Planta trituradora</v>
      </c>
      <c r="C40" s="841"/>
      <c r="D40" s="841"/>
      <c r="E40" s="841"/>
      <c r="F40" s="841"/>
      <c r="G40" s="841"/>
      <c r="H40" s="842"/>
      <c r="I40" s="266"/>
      <c r="J40" s="267"/>
      <c r="K40" s="268">
        <f>VLOOKUP(A40,EQUIPOS!A10:D167,4,FALSE)</f>
        <v>406884.99974395806</v>
      </c>
      <c r="L40" s="269"/>
      <c r="M40" s="270">
        <v>30</v>
      </c>
      <c r="N40" s="271">
        <f t="shared" si="0"/>
        <v>13562.833324798603</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122065.49992318742</v>
      </c>
      <c r="L41" s="269"/>
      <c r="M41" s="270">
        <v>30</v>
      </c>
      <c r="N41" s="271">
        <f t="shared" si="0"/>
        <v>4068.8499974395809</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203442.49987197903</v>
      </c>
      <c r="L42" s="269"/>
      <c r="M42" s="270">
        <v>8</v>
      </c>
      <c r="N42" s="271">
        <f t="shared" si="0"/>
        <v>25430.312483997379</v>
      </c>
    </row>
    <row r="43" spans="1:14">
      <c r="A43" t="s">
        <v>373</v>
      </c>
      <c r="B43" s="840" t="str">
        <f>VLOOKUP(A43,EQUIPOS!A13:D157,3,FALSE)</f>
        <v>Volqueta 6 m3</v>
      </c>
      <c r="C43" s="841"/>
      <c r="D43" s="841"/>
      <c r="E43" s="841"/>
      <c r="F43" s="841"/>
      <c r="G43" s="841"/>
      <c r="H43" s="842"/>
      <c r="I43" s="266"/>
      <c r="J43" s="267"/>
      <c r="K43" s="268">
        <f>VLOOKUP(A43,EQUIPOS!A13:D170,4,FALSE)</f>
        <v>70484.13291448509</v>
      </c>
      <c r="L43" s="269"/>
      <c r="M43" s="270">
        <v>8</v>
      </c>
      <c r="N43" s="271">
        <f t="shared" si="0"/>
        <v>8810.5166143106362</v>
      </c>
    </row>
    <row r="44" spans="1:14">
      <c r="B44" s="840"/>
      <c r="C44" s="841"/>
      <c r="D44" s="841"/>
      <c r="E44" s="841"/>
      <c r="F44" s="841"/>
      <c r="G44" s="841"/>
      <c r="H44" s="842"/>
      <c r="I44" s="843"/>
      <c r="J44" s="824"/>
      <c r="K44" s="268"/>
      <c r="L44" s="844"/>
      <c r="M44" s="845"/>
      <c r="N44" s="271"/>
    </row>
    <row r="45" spans="1:14">
      <c r="B45" s="840"/>
      <c r="C45" s="841"/>
      <c r="D45" s="841"/>
      <c r="E45" s="846"/>
      <c r="F45" s="841"/>
      <c r="G45" s="841"/>
      <c r="H45" s="842"/>
      <c r="I45" s="36"/>
      <c r="J45" s="37"/>
      <c r="K45" s="273"/>
      <c r="L45" s="275"/>
      <c r="M45" s="276"/>
      <c r="N45" s="277"/>
    </row>
    <row r="46" spans="1:14">
      <c r="B46" s="847" t="s">
        <v>952</v>
      </c>
      <c r="C46" s="848"/>
      <c r="D46" s="848"/>
      <c r="E46" s="38"/>
      <c r="F46" s="39"/>
      <c r="G46" s="39"/>
      <c r="H46" s="40"/>
      <c r="I46" s="36"/>
      <c r="J46" s="37"/>
      <c r="K46" s="278"/>
      <c r="L46" s="275"/>
      <c r="M46" s="400">
        <v>0.1</v>
      </c>
      <c r="N46" s="343">
        <f>N80*M46</f>
        <v>971.8939014389166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3">
        <f>SUM(N36:N47)</f>
        <v>128118.13127461735</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4" t="s">
        <v>945</v>
      </c>
      <c r="K52" s="85" t="s">
        <v>946</v>
      </c>
      <c r="L52" s="821" t="s">
        <v>955</v>
      </c>
      <c r="M52" s="820"/>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26031.940679017607</v>
      </c>
      <c r="N53" s="271">
        <f>K53*M53</f>
        <v>36444.71695062465</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43.73366034074958</v>
      </c>
      <c r="N54" s="271">
        <f>K54*M54</f>
        <v>1093.3415085187396</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3">
        <f>SUM(N53:N57)</f>
        <v>37538.058459143387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1">
        <f>VLOOKUP(A63,TRANSPORTE!A5:D117,4,FALSE)</f>
        <v>812.88531247861022</v>
      </c>
      <c r="M63" s="832"/>
      <c r="N63" s="286">
        <f>K63*L63</f>
        <v>1138.0394374700543</v>
      </c>
    </row>
    <row r="64" spans="1:14">
      <c r="A64" t="s">
        <v>1375</v>
      </c>
      <c r="B64" s="46" t="str">
        <f>VLOOKUP(A64,TRANSPORTE!A6:D117,3,FALSE)</f>
        <v>Transporte de mezcla gruesa en Caliente MGC</v>
      </c>
      <c r="C64" s="47"/>
      <c r="D64" s="47"/>
      <c r="E64" s="47"/>
      <c r="F64" s="47"/>
      <c r="G64" s="47"/>
      <c r="H64" s="310" t="s">
        <v>1468</v>
      </c>
      <c r="I64" s="278">
        <v>1.25</v>
      </c>
      <c r="J64" s="285">
        <v>1</v>
      </c>
      <c r="K64" s="278">
        <f>I64*J64</f>
        <v>1.25</v>
      </c>
      <c r="L64" s="831">
        <f>VLOOKUP(A64,TRANSPORTE!A6:D117,4,FALSE)</f>
        <v>759.78838183221592</v>
      </c>
      <c r="M64" s="832"/>
      <c r="N64" s="286">
        <f>K64*L64</f>
        <v>949.73547729026996</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2087.7749147603245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72</v>
      </c>
      <c r="N74" s="394">
        <f>K74/M74</f>
        <v>6014.5555555555557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0">
        <f>SUM(N74:N79)</f>
        <v>9718.9390143891651</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177462.90366291022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3"/>
      <c r="J86" s="333"/>
      <c r="K86" s="301" t="s">
        <v>970</v>
      </c>
      <c r="L86" s="857" t="s">
        <v>971</v>
      </c>
      <c r="M86" s="858"/>
      <c r="N86" s="302"/>
    </row>
    <row r="87" spans="1:14">
      <c r="B87" s="859" t="s">
        <v>972</v>
      </c>
      <c r="C87" s="860"/>
      <c r="D87" s="860"/>
      <c r="E87" s="860"/>
      <c r="F87" s="860"/>
      <c r="G87" s="860"/>
      <c r="H87" s="860"/>
      <c r="I87" s="87"/>
      <c r="J87" s="88"/>
      <c r="K87" s="303">
        <v>0.2</v>
      </c>
      <c r="L87" s="861">
        <f>N82*K87</f>
        <v>35492.580732582042</v>
      </c>
      <c r="M87" s="862"/>
      <c r="N87" s="51"/>
    </row>
    <row r="88" spans="1:14">
      <c r="B88" s="89" t="s">
        <v>973</v>
      </c>
      <c r="C88" s="90"/>
      <c r="D88" s="90"/>
      <c r="E88" s="90"/>
      <c r="F88" s="90"/>
      <c r="G88" s="90"/>
      <c r="H88" s="90"/>
      <c r="I88" s="87"/>
      <c r="J88" s="88"/>
      <c r="K88" s="303">
        <v>0.05</v>
      </c>
      <c r="L88" s="861">
        <f>N82*K88</f>
        <v>8873.1451831455106</v>
      </c>
      <c r="M88" s="862"/>
      <c r="N88" s="51"/>
    </row>
    <row r="89" spans="1:14" ht="15.75" thickBot="1">
      <c r="B89" s="91" t="s">
        <v>974</v>
      </c>
      <c r="C89" s="92"/>
      <c r="D89" s="92"/>
      <c r="E89" s="92"/>
      <c r="F89" s="92"/>
      <c r="G89" s="92"/>
      <c r="H89" s="92"/>
      <c r="I89" s="93"/>
      <c r="J89" s="94"/>
      <c r="K89" s="304">
        <v>0.05</v>
      </c>
      <c r="L89" s="863">
        <f>N82*K89</f>
        <v>8873.1451831455106</v>
      </c>
      <c r="M89" s="864"/>
      <c r="N89" s="51"/>
    </row>
    <row r="90" spans="1:14" ht="15.75" thickBot="1">
      <c r="B90" s="827" t="s">
        <v>953</v>
      </c>
      <c r="C90" s="828"/>
      <c r="D90" s="828"/>
      <c r="E90" s="828"/>
      <c r="F90" s="828"/>
      <c r="G90" s="828"/>
      <c r="H90" s="828"/>
      <c r="I90" s="828"/>
      <c r="J90" s="828"/>
      <c r="K90" s="828"/>
      <c r="L90" s="828"/>
      <c r="M90" s="829"/>
      <c r="N90" s="52">
        <f>L87+L88+L89</f>
        <v>53238.871098873067</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7">
        <f>N82+N90</f>
        <v>230701.77476178328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0" t="s">
        <v>2221</v>
      </c>
      <c r="C123" s="392"/>
      <c r="D123" s="392"/>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1076</v>
      </c>
      <c r="C31" s="81" t="s">
        <v>2032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122065.49992318742</v>
      </c>
      <c r="L36" s="269"/>
      <c r="M36" s="270">
        <v>30</v>
      </c>
      <c r="N36" s="271">
        <f>K36/M36</f>
        <v>4068.8499974395809</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101721.24993598952</v>
      </c>
      <c r="L37" s="269"/>
      <c r="M37" s="270">
        <v>10</v>
      </c>
      <c r="N37" s="271">
        <f t="shared" ref="N37:N43" si="0">K37/M37</f>
        <v>10172.124993598951</v>
      </c>
    </row>
    <row r="38" spans="1:14">
      <c r="A38" t="s">
        <v>166</v>
      </c>
      <c r="B38" s="840" t="str">
        <f>VLOOKUP(A38,EQUIPOS!A8:D154,3,FALSE)</f>
        <v>Compactador de Rodillo POTENCIA: 99HP, PESO: 8 ton</v>
      </c>
      <c r="C38" s="841"/>
      <c r="D38" s="841"/>
      <c r="E38" s="841"/>
      <c r="F38" s="841"/>
      <c r="G38" s="841"/>
      <c r="H38" s="842"/>
      <c r="I38" s="266"/>
      <c r="J38" s="267"/>
      <c r="K38" s="268">
        <f>VLOOKUP(A38,EQUIPOS!A8:D165,4,FALSE)</f>
        <v>101721.24993598952</v>
      </c>
      <c r="L38" s="269"/>
      <c r="M38" s="270">
        <v>10</v>
      </c>
      <c r="N38" s="271">
        <f t="shared" si="0"/>
        <v>10172.124993598951</v>
      </c>
    </row>
    <row r="39" spans="1:14">
      <c r="A39" t="s">
        <v>284</v>
      </c>
      <c r="B39" s="840" t="str">
        <f>VLOOKUP(A39,EQUIPOS!A9:D154,3,FALSE)</f>
        <v>Planta de asfalto en caliente</v>
      </c>
      <c r="C39" s="841"/>
      <c r="D39" s="841"/>
      <c r="E39" s="841"/>
      <c r="F39" s="841"/>
      <c r="G39" s="841"/>
      <c r="H39" s="842"/>
      <c r="I39" s="266"/>
      <c r="J39" s="267"/>
      <c r="K39" s="268">
        <f>VLOOKUP(A39,EQUIPOS!A9:D166,4,FALSE)</f>
        <v>366196.49976956227</v>
      </c>
      <c r="L39" s="269"/>
      <c r="M39" s="270">
        <v>10</v>
      </c>
      <c r="N39" s="271">
        <f t="shared" si="0"/>
        <v>36619.649976956229</v>
      </c>
    </row>
    <row r="40" spans="1:14">
      <c r="A40" t="s">
        <v>290</v>
      </c>
      <c r="B40" s="840" t="str">
        <f>VLOOKUP(A40,EQUIPOS!A10:D154,3,FALSE)</f>
        <v>Planta trituradora</v>
      </c>
      <c r="C40" s="841"/>
      <c r="D40" s="841"/>
      <c r="E40" s="841"/>
      <c r="F40" s="841"/>
      <c r="G40" s="841"/>
      <c r="H40" s="842"/>
      <c r="I40" s="266"/>
      <c r="J40" s="267"/>
      <c r="K40" s="268">
        <f>VLOOKUP(A40,EQUIPOS!A10:D167,4,FALSE)</f>
        <v>406884.99974395806</v>
      </c>
      <c r="L40" s="269"/>
      <c r="M40" s="270">
        <v>30</v>
      </c>
      <c r="N40" s="271">
        <f t="shared" si="0"/>
        <v>13562.833324798603</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122065.49992318742</v>
      </c>
      <c r="L41" s="269"/>
      <c r="M41" s="270">
        <v>30</v>
      </c>
      <c r="N41" s="271">
        <f t="shared" si="0"/>
        <v>4068.8499974395809</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203442.49987197903</v>
      </c>
      <c r="L42" s="269"/>
      <c r="M42" s="270">
        <v>10</v>
      </c>
      <c r="N42" s="271">
        <f t="shared" si="0"/>
        <v>20344.249987197902</v>
      </c>
    </row>
    <row r="43" spans="1:14">
      <c r="A43" t="s">
        <v>373</v>
      </c>
      <c r="B43" s="840" t="str">
        <f>VLOOKUP(A43,EQUIPOS!A13:D157,3,FALSE)</f>
        <v>Volqueta 6 m3</v>
      </c>
      <c r="C43" s="841"/>
      <c r="D43" s="841"/>
      <c r="E43" s="841"/>
      <c r="F43" s="841"/>
      <c r="G43" s="841"/>
      <c r="H43" s="842"/>
      <c r="I43" s="266"/>
      <c r="J43" s="267"/>
      <c r="K43" s="268">
        <f>VLOOKUP(A43,EQUIPOS!A13:D170,4,FALSE)</f>
        <v>70484.13291448509</v>
      </c>
      <c r="L43" s="269"/>
      <c r="M43" s="270">
        <v>10</v>
      </c>
      <c r="N43" s="271">
        <f t="shared" si="0"/>
        <v>7048.413291448509</v>
      </c>
    </row>
    <row r="44" spans="1:14">
      <c r="B44" s="840"/>
      <c r="C44" s="841"/>
      <c r="D44" s="841"/>
      <c r="E44" s="841"/>
      <c r="F44" s="841"/>
      <c r="G44" s="841"/>
      <c r="H44" s="842"/>
      <c r="I44" s="843"/>
      <c r="J44" s="824"/>
      <c r="K44" s="268"/>
      <c r="L44" s="844"/>
      <c r="M44" s="845"/>
      <c r="N44" s="271"/>
    </row>
    <row r="45" spans="1:14">
      <c r="B45" s="840"/>
      <c r="C45" s="841"/>
      <c r="D45" s="841"/>
      <c r="E45" s="846"/>
      <c r="F45" s="841"/>
      <c r="G45" s="841"/>
      <c r="H45" s="842"/>
      <c r="I45" s="36"/>
      <c r="J45" s="37"/>
      <c r="K45" s="273"/>
      <c r="L45" s="275"/>
      <c r="M45" s="276"/>
      <c r="N45" s="277"/>
    </row>
    <row r="46" spans="1:14">
      <c r="B46" s="847" t="s">
        <v>952</v>
      </c>
      <c r="C46" s="848"/>
      <c r="D46" s="848"/>
      <c r="E46" s="38"/>
      <c r="F46" s="39"/>
      <c r="G46" s="39"/>
      <c r="H46" s="40"/>
      <c r="I46" s="36"/>
      <c r="J46" s="37"/>
      <c r="K46" s="278"/>
      <c r="L46" s="275"/>
      <c r="M46" s="400">
        <v>0.1</v>
      </c>
      <c r="N46" s="343">
        <f>N80*M46</f>
        <v>874.7045112950251</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3">
        <f>SUM(N36:N47)</f>
        <v>106931.80107377333</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4" t="s">
        <v>945</v>
      </c>
      <c r="K52" s="85" t="s">
        <v>946</v>
      </c>
      <c r="L52" s="821" t="s">
        <v>955</v>
      </c>
      <c r="M52" s="820"/>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26031.940679017607</v>
      </c>
      <c r="N53" s="271">
        <f>K53*M53</f>
        <v>36444.71695062465</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43.73366034074958</v>
      </c>
      <c r="N54" s="271">
        <f>K54*M54</f>
        <v>1093.3415085187396</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3">
        <f>SUM(N53:N57)</f>
        <v>37538.058459143387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1">
        <f>VLOOKUP(A63,TRANSPORTE!A5:D117,4,FALSE)</f>
        <v>812.88531247861022</v>
      </c>
      <c r="M63" s="832"/>
      <c r="N63" s="286">
        <f>K63*L63</f>
        <v>1138.0394374700543</v>
      </c>
    </row>
    <row r="64" spans="1:14">
      <c r="A64" t="s">
        <v>1378</v>
      </c>
      <c r="B64" s="46" t="str">
        <f>VLOOKUP(A64,TRANSPORTE!A6:D117,3,FALSE)</f>
        <v>Transporte de mezcla abierta en caliente MAC-75</v>
      </c>
      <c r="C64" s="47"/>
      <c r="D64" s="47"/>
      <c r="E64" s="47"/>
      <c r="F64" s="47"/>
      <c r="G64" s="47"/>
      <c r="H64" s="310" t="s">
        <v>1468</v>
      </c>
      <c r="I64" s="278">
        <v>1.25</v>
      </c>
      <c r="J64" s="285">
        <v>1</v>
      </c>
      <c r="K64" s="278">
        <f>I64*J64</f>
        <v>1.25</v>
      </c>
      <c r="L64" s="831">
        <f>VLOOKUP(A64,TRANSPORTE!A6:D117,4,FALSE)</f>
        <v>1265.1643410474996</v>
      </c>
      <c r="M64" s="832"/>
      <c r="N64" s="286">
        <f>K64*L64</f>
        <v>1581.4554263093746</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2719.4948637794287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80</v>
      </c>
      <c r="N74" s="394">
        <f>K74/M74</f>
        <v>5413.1</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0">
        <f>SUM(N74:N79)</f>
        <v>8747.0451129502508</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155936.39950964641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3"/>
      <c r="J86" s="333"/>
      <c r="K86" s="301" t="s">
        <v>970</v>
      </c>
      <c r="L86" s="857" t="s">
        <v>971</v>
      </c>
      <c r="M86" s="858"/>
      <c r="N86" s="302"/>
    </row>
    <row r="87" spans="1:14">
      <c r="B87" s="859" t="s">
        <v>972</v>
      </c>
      <c r="C87" s="860"/>
      <c r="D87" s="860"/>
      <c r="E87" s="860"/>
      <c r="F87" s="860"/>
      <c r="G87" s="860"/>
      <c r="H87" s="860"/>
      <c r="I87" s="87"/>
      <c r="J87" s="88"/>
      <c r="K87" s="303">
        <v>0.2</v>
      </c>
      <c r="L87" s="861">
        <f>N82*K87</f>
        <v>31187.279901929283</v>
      </c>
      <c r="M87" s="862"/>
      <c r="N87" s="51"/>
    </row>
    <row r="88" spans="1:14">
      <c r="B88" s="89" t="s">
        <v>973</v>
      </c>
      <c r="C88" s="90"/>
      <c r="D88" s="90"/>
      <c r="E88" s="90"/>
      <c r="F88" s="90"/>
      <c r="G88" s="90"/>
      <c r="H88" s="90"/>
      <c r="I88" s="87"/>
      <c r="J88" s="88"/>
      <c r="K88" s="303">
        <v>0.05</v>
      </c>
      <c r="L88" s="861">
        <f>N82*K88</f>
        <v>7796.8199754823208</v>
      </c>
      <c r="M88" s="862"/>
      <c r="N88" s="51"/>
    </row>
    <row r="89" spans="1:14" ht="15.75" thickBot="1">
      <c r="B89" s="91" t="s">
        <v>974</v>
      </c>
      <c r="C89" s="92"/>
      <c r="D89" s="92"/>
      <c r="E89" s="92"/>
      <c r="F89" s="92"/>
      <c r="G89" s="92"/>
      <c r="H89" s="92"/>
      <c r="I89" s="93"/>
      <c r="J89" s="94"/>
      <c r="K89" s="304">
        <v>0.05</v>
      </c>
      <c r="L89" s="863">
        <f>N82*K89</f>
        <v>7796.8199754823208</v>
      </c>
      <c r="M89" s="864"/>
      <c r="N89" s="51"/>
    </row>
    <row r="90" spans="1:14" ht="15.75" thickBot="1">
      <c r="B90" s="827" t="s">
        <v>953</v>
      </c>
      <c r="C90" s="828"/>
      <c r="D90" s="828"/>
      <c r="E90" s="828"/>
      <c r="F90" s="828"/>
      <c r="G90" s="828"/>
      <c r="H90" s="828"/>
      <c r="I90" s="828"/>
      <c r="J90" s="828"/>
      <c r="K90" s="828"/>
      <c r="L90" s="828"/>
      <c r="M90" s="829"/>
      <c r="N90" s="52">
        <f>L87+L88+L89</f>
        <v>46780.919852893923</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7">
        <f>N82+N90</f>
        <v>202717.31936254032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0" t="s">
        <v>2221</v>
      </c>
      <c r="C123" s="392"/>
      <c r="D123" s="392"/>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1077</v>
      </c>
      <c r="C31" s="81" t="s">
        <v>1590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122065.49992318742</v>
      </c>
      <c r="L36" s="269"/>
      <c r="M36" s="270">
        <v>30</v>
      </c>
      <c r="N36" s="271">
        <f>K36/M36</f>
        <v>4068.8499974395809</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101721.24993598952</v>
      </c>
      <c r="L37" s="269"/>
      <c r="M37" s="270">
        <v>10</v>
      </c>
      <c r="N37" s="271">
        <f t="shared" ref="N37:N43" si="0">K37/M37</f>
        <v>10172.124993598951</v>
      </c>
    </row>
    <row r="38" spans="1:14">
      <c r="A38" t="s">
        <v>166</v>
      </c>
      <c r="B38" s="840" t="str">
        <f>VLOOKUP(A38,EQUIPOS!A8:D154,3,FALSE)</f>
        <v>Compactador de Rodillo POTENCIA: 99HP, PESO: 8 ton</v>
      </c>
      <c r="C38" s="841"/>
      <c r="D38" s="841"/>
      <c r="E38" s="841"/>
      <c r="F38" s="841"/>
      <c r="G38" s="841"/>
      <c r="H38" s="842"/>
      <c r="I38" s="266"/>
      <c r="J38" s="267"/>
      <c r="K38" s="268">
        <f>VLOOKUP(A38,EQUIPOS!A8:D165,4,FALSE)</f>
        <v>101721.24993598952</v>
      </c>
      <c r="L38" s="269"/>
      <c r="M38" s="270">
        <v>10</v>
      </c>
      <c r="N38" s="271">
        <f t="shared" si="0"/>
        <v>10172.124993598951</v>
      </c>
    </row>
    <row r="39" spans="1:14">
      <c r="A39" t="s">
        <v>284</v>
      </c>
      <c r="B39" s="840" t="str">
        <f>VLOOKUP(A39,EQUIPOS!A9:D154,3,FALSE)</f>
        <v>Planta de asfalto en caliente</v>
      </c>
      <c r="C39" s="841"/>
      <c r="D39" s="841"/>
      <c r="E39" s="841"/>
      <c r="F39" s="841"/>
      <c r="G39" s="841"/>
      <c r="H39" s="842"/>
      <c r="I39" s="266"/>
      <c r="J39" s="267"/>
      <c r="K39" s="268">
        <f>VLOOKUP(A39,EQUIPOS!A9:D166,4,FALSE)</f>
        <v>366196.49976956227</v>
      </c>
      <c r="L39" s="269"/>
      <c r="M39" s="270">
        <v>10</v>
      </c>
      <c r="N39" s="271">
        <f t="shared" si="0"/>
        <v>36619.649976956229</v>
      </c>
    </row>
    <row r="40" spans="1:14">
      <c r="A40" t="s">
        <v>290</v>
      </c>
      <c r="B40" s="840" t="str">
        <f>VLOOKUP(A40,EQUIPOS!A10:D154,3,FALSE)</f>
        <v>Planta trituradora</v>
      </c>
      <c r="C40" s="841"/>
      <c r="D40" s="841"/>
      <c r="E40" s="841"/>
      <c r="F40" s="841"/>
      <c r="G40" s="841"/>
      <c r="H40" s="842"/>
      <c r="I40" s="266"/>
      <c r="J40" s="267"/>
      <c r="K40" s="268">
        <f>VLOOKUP(A40,EQUIPOS!A10:D167,4,FALSE)</f>
        <v>406884.99974395806</v>
      </c>
      <c r="L40" s="269"/>
      <c r="M40" s="270">
        <v>30</v>
      </c>
      <c r="N40" s="271">
        <f t="shared" si="0"/>
        <v>13562.833324798603</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122065.49992318742</v>
      </c>
      <c r="L41" s="269"/>
      <c r="M41" s="270">
        <v>30</v>
      </c>
      <c r="N41" s="271">
        <f t="shared" si="0"/>
        <v>4068.8499974395809</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203442.49987197903</v>
      </c>
      <c r="L42" s="269"/>
      <c r="M42" s="270">
        <v>10</v>
      </c>
      <c r="N42" s="271">
        <f t="shared" si="0"/>
        <v>20344.249987197902</v>
      </c>
    </row>
    <row r="43" spans="1:14">
      <c r="A43" t="s">
        <v>373</v>
      </c>
      <c r="B43" s="840" t="str">
        <f>VLOOKUP(A43,EQUIPOS!A13:D157,3,FALSE)</f>
        <v>Volqueta 6 m3</v>
      </c>
      <c r="C43" s="841"/>
      <c r="D43" s="841"/>
      <c r="E43" s="841"/>
      <c r="F43" s="841"/>
      <c r="G43" s="841"/>
      <c r="H43" s="842"/>
      <c r="I43" s="266"/>
      <c r="J43" s="267"/>
      <c r="K43" s="268">
        <f>VLOOKUP(A43,EQUIPOS!A13:D170,4,FALSE)</f>
        <v>70484.13291448509</v>
      </c>
      <c r="L43" s="269"/>
      <c r="M43" s="270">
        <v>10</v>
      </c>
      <c r="N43" s="271">
        <f t="shared" si="0"/>
        <v>7048.413291448509</v>
      </c>
    </row>
    <row r="44" spans="1:14">
      <c r="B44" s="319"/>
      <c r="C44" s="320"/>
      <c r="D44" s="320"/>
      <c r="E44" s="320"/>
      <c r="F44" s="320"/>
      <c r="G44" s="320"/>
      <c r="H44" s="321"/>
      <c r="I44" s="266"/>
      <c r="J44" s="267"/>
      <c r="K44" s="268"/>
      <c r="L44" s="269"/>
      <c r="M44" s="270"/>
      <c r="N44" s="271"/>
    </row>
    <row r="45" spans="1:14">
      <c r="B45" s="840"/>
      <c r="C45" s="841"/>
      <c r="D45" s="841"/>
      <c r="E45" s="841"/>
      <c r="F45" s="841"/>
      <c r="G45" s="841"/>
      <c r="H45" s="842"/>
      <c r="I45" s="843"/>
      <c r="J45" s="824"/>
      <c r="K45" s="268"/>
      <c r="L45" s="844"/>
      <c r="M45" s="845"/>
      <c r="N45" s="271"/>
    </row>
    <row r="46" spans="1:14">
      <c r="B46" s="840"/>
      <c r="C46" s="841"/>
      <c r="D46" s="841"/>
      <c r="E46" s="846"/>
      <c r="F46" s="841"/>
      <c r="G46" s="841"/>
      <c r="H46" s="842"/>
      <c r="I46" s="36"/>
      <c r="J46" s="37"/>
      <c r="K46" s="273"/>
      <c r="L46" s="275"/>
      <c r="M46" s="276"/>
      <c r="N46" s="277"/>
    </row>
    <row r="47" spans="1:14">
      <c r="B47" s="847" t="s">
        <v>952</v>
      </c>
      <c r="C47" s="848"/>
      <c r="D47" s="848"/>
      <c r="E47" s="38"/>
      <c r="F47" s="39"/>
      <c r="G47" s="39"/>
      <c r="H47" s="40"/>
      <c r="I47" s="36"/>
      <c r="J47" s="37"/>
      <c r="K47" s="278"/>
      <c r="L47" s="275"/>
      <c r="M47" s="400">
        <v>0.1</v>
      </c>
      <c r="N47" s="343">
        <f>N81*M47</f>
        <v>874.7045112950251</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3">
        <f>SUM(N36:N48)</f>
        <v>106931.80107377333</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4" t="s">
        <v>945</v>
      </c>
      <c r="K53" s="85" t="s">
        <v>946</v>
      </c>
      <c r="L53" s="821" t="s">
        <v>955</v>
      </c>
      <c r="M53" s="820"/>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26031.940679017607</v>
      </c>
      <c r="N54" s="271">
        <f>K54*M54</f>
        <v>36444.71695062465</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43.73366034074958</v>
      </c>
      <c r="N55" s="271">
        <f>K55*M55</f>
        <v>1093.3415085187396</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3">
        <f>SUM(N54:N58)</f>
        <v>37538.058459143387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1">
        <f>VLOOKUP(A64,TRANSPORTE!A5:D117,4,FALSE)</f>
        <v>812.88531247861022</v>
      </c>
      <c r="M64" s="832"/>
      <c r="N64" s="286">
        <f>K64*L64</f>
        <v>1138.0394374700543</v>
      </c>
    </row>
    <row r="65" spans="1:15">
      <c r="A65" t="s">
        <v>1379</v>
      </c>
      <c r="B65" s="46" t="str">
        <f>VLOOKUP(A65,TRANSPORTE!A6:D117,3,FALSE)</f>
        <v>Transporte de mezcla abierta en caliente MAC-63</v>
      </c>
      <c r="C65" s="47"/>
      <c r="D65" s="47"/>
      <c r="E65" s="47"/>
      <c r="F65" s="47"/>
      <c r="G65" s="47"/>
      <c r="H65" s="310" t="s">
        <v>1468</v>
      </c>
      <c r="I65" s="278">
        <v>1.25</v>
      </c>
      <c r="J65" s="285">
        <v>1</v>
      </c>
      <c r="K65" s="278">
        <f>I65*J65</f>
        <v>1.25</v>
      </c>
      <c r="L65" s="831">
        <f>VLOOKUP(A65,TRANSPORTE!A6:D117,4,FALSE)</f>
        <v>1265.1643410474996</v>
      </c>
      <c r="M65" s="832"/>
      <c r="N65" s="286">
        <f>K65*L65</f>
        <v>1581.4554263093746</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308"/>
      <c r="C69" s="309"/>
      <c r="D69" s="309"/>
      <c r="E69" s="309"/>
      <c r="F69" s="447"/>
      <c r="G69" s="447"/>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2719.4948637794287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4"/>
      <c r="C80" s="815"/>
      <c r="D80" s="815"/>
      <c r="E80" s="815"/>
      <c r="F80" s="815"/>
      <c r="G80" s="815"/>
      <c r="H80" s="815"/>
      <c r="I80" s="126"/>
      <c r="J80" s="126"/>
      <c r="K80" s="126"/>
      <c r="L80" s="915"/>
      <c r="M80" s="915"/>
      <c r="N80" s="127"/>
    </row>
    <row r="81" spans="1:14" ht="15.75" thickBot="1">
      <c r="B81" s="833" t="s">
        <v>953</v>
      </c>
      <c r="C81" s="834"/>
      <c r="D81" s="834"/>
      <c r="E81" s="834"/>
      <c r="F81" s="834"/>
      <c r="G81" s="834"/>
      <c r="H81" s="834"/>
      <c r="I81" s="834"/>
      <c r="J81" s="834"/>
      <c r="K81" s="834"/>
      <c r="L81" s="834"/>
      <c r="M81" s="835"/>
      <c r="N81" s="459">
        <f>SUM(N75:N80)</f>
        <v>8747.0451129502508</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155936.39950964641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3"/>
      <c r="J87" s="333"/>
      <c r="K87" s="301" t="s">
        <v>970</v>
      </c>
      <c r="L87" s="857" t="s">
        <v>971</v>
      </c>
      <c r="M87" s="858"/>
      <c r="N87" s="302"/>
    </row>
    <row r="88" spans="1:14">
      <c r="B88" s="859" t="s">
        <v>972</v>
      </c>
      <c r="C88" s="860"/>
      <c r="D88" s="860"/>
      <c r="E88" s="860"/>
      <c r="F88" s="860"/>
      <c r="G88" s="860"/>
      <c r="H88" s="860"/>
      <c r="I88" s="87"/>
      <c r="J88" s="88"/>
      <c r="K88" s="303">
        <v>0.2</v>
      </c>
      <c r="L88" s="861">
        <f>N83*K88</f>
        <v>31187.279901929283</v>
      </c>
      <c r="M88" s="862"/>
      <c r="N88" s="51"/>
    </row>
    <row r="89" spans="1:14">
      <c r="B89" s="89" t="s">
        <v>973</v>
      </c>
      <c r="C89" s="90"/>
      <c r="D89" s="90"/>
      <c r="E89" s="90"/>
      <c r="F89" s="90"/>
      <c r="G89" s="90"/>
      <c r="H89" s="90"/>
      <c r="I89" s="87"/>
      <c r="J89" s="88"/>
      <c r="K89" s="303">
        <v>0.05</v>
      </c>
      <c r="L89" s="861">
        <f>N83*K89</f>
        <v>7796.8199754823208</v>
      </c>
      <c r="M89" s="862"/>
      <c r="N89" s="51"/>
    </row>
    <row r="90" spans="1:14" ht="15.75" thickBot="1">
      <c r="B90" s="91" t="s">
        <v>974</v>
      </c>
      <c r="C90" s="92"/>
      <c r="D90" s="92"/>
      <c r="E90" s="92"/>
      <c r="F90" s="92"/>
      <c r="G90" s="92"/>
      <c r="H90" s="92"/>
      <c r="I90" s="93"/>
      <c r="J90" s="94"/>
      <c r="K90" s="304">
        <v>0.05</v>
      </c>
      <c r="L90" s="863">
        <f>N83*K90</f>
        <v>7796.8199754823208</v>
      </c>
      <c r="M90" s="864"/>
      <c r="N90" s="51"/>
    </row>
    <row r="91" spans="1:14" ht="15.75" thickBot="1">
      <c r="B91" s="827" t="s">
        <v>953</v>
      </c>
      <c r="C91" s="828"/>
      <c r="D91" s="828"/>
      <c r="E91" s="828"/>
      <c r="F91" s="828"/>
      <c r="G91" s="828"/>
      <c r="H91" s="828"/>
      <c r="I91" s="828"/>
      <c r="J91" s="828"/>
      <c r="K91" s="828"/>
      <c r="L91" s="828"/>
      <c r="M91" s="829"/>
      <c r="N91" s="52">
        <f>L88+L89+L90</f>
        <v>46780.919852893923</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7">
        <f>N83+N91</f>
        <v>202717.31936254032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0" t="s">
        <v>2221</v>
      </c>
      <c r="C124" s="392"/>
      <c r="D124" s="392"/>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1078</v>
      </c>
      <c r="C31" s="81" t="s">
        <v>1591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122065.49992318742</v>
      </c>
      <c r="L36" s="269"/>
      <c r="M36" s="270">
        <v>30</v>
      </c>
      <c r="N36" s="271">
        <f>K36/M36</f>
        <v>4068.8499974395809</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101721.24993598952</v>
      </c>
      <c r="L37" s="269"/>
      <c r="M37" s="270">
        <v>10</v>
      </c>
      <c r="N37" s="271">
        <f t="shared" ref="N37:N43" si="0">K37/M37</f>
        <v>10172.124993598951</v>
      </c>
    </row>
    <row r="38" spans="1:14">
      <c r="A38" t="s">
        <v>166</v>
      </c>
      <c r="B38" s="840" t="str">
        <f>VLOOKUP(A38,EQUIPOS!A8:D154,3,FALSE)</f>
        <v>Compactador de Rodillo POTENCIA: 99HP, PESO: 8 ton</v>
      </c>
      <c r="C38" s="841"/>
      <c r="D38" s="841"/>
      <c r="E38" s="841"/>
      <c r="F38" s="841"/>
      <c r="G38" s="841"/>
      <c r="H38" s="842"/>
      <c r="I38" s="266"/>
      <c r="J38" s="267"/>
      <c r="K38" s="268">
        <f>VLOOKUP(A38,EQUIPOS!A8:D165,4,FALSE)</f>
        <v>101721.24993598952</v>
      </c>
      <c r="L38" s="269"/>
      <c r="M38" s="270">
        <v>10</v>
      </c>
      <c r="N38" s="271">
        <f t="shared" si="0"/>
        <v>10172.124993598951</v>
      </c>
    </row>
    <row r="39" spans="1:14">
      <c r="A39" t="s">
        <v>284</v>
      </c>
      <c r="B39" s="840" t="str">
        <f>VLOOKUP(A39,EQUIPOS!A9:D154,3,FALSE)</f>
        <v>Planta de asfalto en caliente</v>
      </c>
      <c r="C39" s="841"/>
      <c r="D39" s="841"/>
      <c r="E39" s="841"/>
      <c r="F39" s="841"/>
      <c r="G39" s="841"/>
      <c r="H39" s="842"/>
      <c r="I39" s="266"/>
      <c r="J39" s="267"/>
      <c r="K39" s="268">
        <f>VLOOKUP(A39,EQUIPOS!A9:D166,4,FALSE)</f>
        <v>366196.49976956227</v>
      </c>
      <c r="L39" s="269"/>
      <c r="M39" s="270">
        <v>10</v>
      </c>
      <c r="N39" s="271">
        <f t="shared" si="0"/>
        <v>36619.649976956229</v>
      </c>
    </row>
    <row r="40" spans="1:14">
      <c r="A40" t="s">
        <v>290</v>
      </c>
      <c r="B40" s="840" t="str">
        <f>VLOOKUP(A40,EQUIPOS!A10:D154,3,FALSE)</f>
        <v>Planta trituradora</v>
      </c>
      <c r="C40" s="841"/>
      <c r="D40" s="841"/>
      <c r="E40" s="841"/>
      <c r="F40" s="841"/>
      <c r="G40" s="841"/>
      <c r="H40" s="842"/>
      <c r="I40" s="266"/>
      <c r="J40" s="267"/>
      <c r="K40" s="268">
        <f>VLOOKUP(A40,EQUIPOS!A10:D167,4,FALSE)</f>
        <v>406884.99974395806</v>
      </c>
      <c r="L40" s="269"/>
      <c r="M40" s="270">
        <v>30</v>
      </c>
      <c r="N40" s="271">
        <f t="shared" si="0"/>
        <v>13562.833324798603</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122065.49992318742</v>
      </c>
      <c r="L41" s="269"/>
      <c r="M41" s="270">
        <v>30</v>
      </c>
      <c r="N41" s="271">
        <f t="shared" si="0"/>
        <v>4068.8499974395809</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203442.49987197903</v>
      </c>
      <c r="L42" s="269"/>
      <c r="M42" s="270">
        <v>10</v>
      </c>
      <c r="N42" s="271">
        <f t="shared" si="0"/>
        <v>20344.249987197902</v>
      </c>
    </row>
    <row r="43" spans="1:14">
      <c r="A43" t="s">
        <v>373</v>
      </c>
      <c r="B43" s="840" t="str">
        <f>VLOOKUP(A43,EQUIPOS!A13:D157,3,FALSE)</f>
        <v>Volqueta 6 m3</v>
      </c>
      <c r="C43" s="841"/>
      <c r="D43" s="841"/>
      <c r="E43" s="841"/>
      <c r="F43" s="841"/>
      <c r="G43" s="841"/>
      <c r="H43" s="842"/>
      <c r="I43" s="266"/>
      <c r="J43" s="267"/>
      <c r="K43" s="268">
        <f>VLOOKUP(A43,EQUIPOS!A13:D170,4,FALSE)</f>
        <v>70484.13291448509</v>
      </c>
      <c r="L43" s="269"/>
      <c r="M43" s="270">
        <v>10</v>
      </c>
      <c r="N43" s="271">
        <f t="shared" si="0"/>
        <v>7048.413291448509</v>
      </c>
    </row>
    <row r="44" spans="1:14">
      <c r="B44" s="840"/>
      <c r="C44" s="841"/>
      <c r="D44" s="841"/>
      <c r="E44" s="841"/>
      <c r="F44" s="841"/>
      <c r="G44" s="841"/>
      <c r="H44" s="842"/>
      <c r="I44" s="843"/>
      <c r="J44" s="824"/>
      <c r="K44" s="268"/>
      <c r="L44" s="844"/>
      <c r="M44" s="845"/>
      <c r="N44" s="271"/>
    </row>
    <row r="45" spans="1:14">
      <c r="B45" s="840"/>
      <c r="C45" s="841"/>
      <c r="D45" s="841"/>
      <c r="E45" s="846"/>
      <c r="F45" s="841"/>
      <c r="G45" s="841"/>
      <c r="H45" s="842"/>
      <c r="I45" s="36"/>
      <c r="J45" s="37"/>
      <c r="K45" s="273"/>
      <c r="L45" s="275"/>
      <c r="M45" s="276"/>
      <c r="N45" s="277"/>
    </row>
    <row r="46" spans="1:14">
      <c r="B46" s="847" t="s">
        <v>952</v>
      </c>
      <c r="C46" s="848"/>
      <c r="D46" s="848"/>
      <c r="E46" s="38"/>
      <c r="F46" s="39"/>
      <c r="G46" s="39"/>
      <c r="H46" s="40"/>
      <c r="I46" s="36"/>
      <c r="J46" s="37"/>
      <c r="K46" s="278"/>
      <c r="L46" s="275"/>
      <c r="M46" s="400">
        <v>0.1</v>
      </c>
      <c r="N46" s="343">
        <f>N80*M46</f>
        <v>874.7045112950251</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3">
        <f>SUM(N36:N47)</f>
        <v>106931.80107377333</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4" t="s">
        <v>945</v>
      </c>
      <c r="K52" s="85" t="s">
        <v>946</v>
      </c>
      <c r="L52" s="821" t="s">
        <v>955</v>
      </c>
      <c r="M52" s="820"/>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26031.940679017607</v>
      </c>
      <c r="N53" s="271">
        <f>K53*M53</f>
        <v>36444.71695062465</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43.73366034074958</v>
      </c>
      <c r="N54" s="271">
        <f>K54*M54</f>
        <v>1093.3415085187396</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3">
        <f>SUM(N53:N57)</f>
        <v>37538.058459143387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1">
        <f>VLOOKUP(A63,TRANSPORTE!A5:D117,4,FALSE)</f>
        <v>812.88531247861022</v>
      </c>
      <c r="M63" s="832"/>
      <c r="N63" s="286">
        <f>K63*L63</f>
        <v>1138.0394374700543</v>
      </c>
    </row>
    <row r="64" spans="1:14">
      <c r="A64" t="s">
        <v>1380</v>
      </c>
      <c r="B64" s="46" t="str">
        <f>VLOOKUP(A64,TRANSPORTE!A6:D117,3,FALSE)</f>
        <v>Transporte de mezcla abierta en caliente MAC-50</v>
      </c>
      <c r="C64" s="47"/>
      <c r="D64" s="47"/>
      <c r="E64" s="47"/>
      <c r="F64" s="47"/>
      <c r="G64" s="47"/>
      <c r="H64" s="310" t="s">
        <v>1468</v>
      </c>
      <c r="I64" s="278">
        <v>1.25</v>
      </c>
      <c r="J64" s="285">
        <v>1</v>
      </c>
      <c r="K64" s="278">
        <f>I64*J64</f>
        <v>1.25</v>
      </c>
      <c r="L64" s="831">
        <f>VLOOKUP(A64,TRANSPORTE!A6:D117,4,FALSE)</f>
        <v>1265.1643410474996</v>
      </c>
      <c r="M64" s="832"/>
      <c r="N64" s="286">
        <f>K64*L64</f>
        <v>1581.4554263093746</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2719.4948637794287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80</v>
      </c>
      <c r="N74" s="394">
        <f>K74/M74</f>
        <v>5413.1</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0">
        <f>SUM(N74:N79)</f>
        <v>8747.0451129502508</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155936.39950964641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3"/>
      <c r="J86" s="333"/>
      <c r="K86" s="301" t="s">
        <v>970</v>
      </c>
      <c r="L86" s="857" t="s">
        <v>971</v>
      </c>
      <c r="M86" s="858"/>
      <c r="N86" s="302"/>
    </row>
    <row r="87" spans="1:14">
      <c r="B87" s="859" t="s">
        <v>972</v>
      </c>
      <c r="C87" s="860"/>
      <c r="D87" s="860"/>
      <c r="E87" s="860"/>
      <c r="F87" s="860"/>
      <c r="G87" s="860"/>
      <c r="H87" s="860"/>
      <c r="I87" s="87"/>
      <c r="J87" s="88"/>
      <c r="K87" s="303">
        <v>0.2</v>
      </c>
      <c r="L87" s="861">
        <f>N82*K87</f>
        <v>31187.279901929283</v>
      </c>
      <c r="M87" s="862"/>
      <c r="N87" s="51"/>
    </row>
    <row r="88" spans="1:14">
      <c r="B88" s="89" t="s">
        <v>973</v>
      </c>
      <c r="C88" s="90"/>
      <c r="D88" s="90"/>
      <c r="E88" s="90"/>
      <c r="F88" s="90"/>
      <c r="G88" s="90"/>
      <c r="H88" s="90"/>
      <c r="I88" s="87"/>
      <c r="J88" s="88"/>
      <c r="K88" s="303">
        <v>0.05</v>
      </c>
      <c r="L88" s="861">
        <f>N82*K88</f>
        <v>7796.8199754823208</v>
      </c>
      <c r="M88" s="862"/>
      <c r="N88" s="51"/>
    </row>
    <row r="89" spans="1:14" ht="15.75" thickBot="1">
      <c r="B89" s="91" t="s">
        <v>974</v>
      </c>
      <c r="C89" s="92"/>
      <c r="D89" s="92"/>
      <c r="E89" s="92"/>
      <c r="F89" s="92"/>
      <c r="G89" s="92"/>
      <c r="H89" s="92"/>
      <c r="I89" s="93"/>
      <c r="J89" s="94"/>
      <c r="K89" s="304">
        <v>0.05</v>
      </c>
      <c r="L89" s="863">
        <f>N82*K89</f>
        <v>7796.8199754823208</v>
      </c>
      <c r="M89" s="864"/>
      <c r="N89" s="51"/>
    </row>
    <row r="90" spans="1:14" ht="15.75" thickBot="1">
      <c r="B90" s="827" t="s">
        <v>953</v>
      </c>
      <c r="C90" s="828"/>
      <c r="D90" s="828"/>
      <c r="E90" s="828"/>
      <c r="F90" s="828"/>
      <c r="G90" s="828"/>
      <c r="H90" s="828"/>
      <c r="I90" s="828"/>
      <c r="J90" s="828"/>
      <c r="K90" s="828"/>
      <c r="L90" s="828"/>
      <c r="M90" s="829"/>
      <c r="N90" s="52">
        <f>L87+L88+L89</f>
        <v>46780.919852893923</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7">
        <f>N82+N90</f>
        <v>202717.31936254032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0" t="s">
        <v>2221</v>
      </c>
      <c r="C123" s="392"/>
      <c r="D123" s="392"/>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1079</v>
      </c>
      <c r="C31" s="81" t="s">
        <v>1592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122065.49992318742</v>
      </c>
      <c r="L36" s="269"/>
      <c r="M36" s="270">
        <v>30</v>
      </c>
      <c r="N36" s="271">
        <f>K36/M36</f>
        <v>4068.8499974395809</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101721.24993598952</v>
      </c>
      <c r="L37" s="269"/>
      <c r="M37" s="270">
        <v>8</v>
      </c>
      <c r="N37" s="271">
        <f t="shared" ref="N37:N43" si="0">K37/M37</f>
        <v>12715.156241998689</v>
      </c>
    </row>
    <row r="38" spans="1:14">
      <c r="A38" t="s">
        <v>166</v>
      </c>
      <c r="B38" s="840" t="str">
        <f>VLOOKUP(A38,EQUIPOS!A8:D154,3,FALSE)</f>
        <v>Compactador de Rodillo POTENCIA: 99HP, PESO: 8 ton</v>
      </c>
      <c r="C38" s="841"/>
      <c r="D38" s="841"/>
      <c r="E38" s="841"/>
      <c r="F38" s="841"/>
      <c r="G38" s="841"/>
      <c r="H38" s="842"/>
      <c r="I38" s="266"/>
      <c r="J38" s="267"/>
      <c r="K38" s="268">
        <f>VLOOKUP(A38,EQUIPOS!A8:D165,4,FALSE)</f>
        <v>101721.24993598952</v>
      </c>
      <c r="L38" s="269"/>
      <c r="M38" s="270">
        <v>8</v>
      </c>
      <c r="N38" s="271">
        <f t="shared" si="0"/>
        <v>12715.156241998689</v>
      </c>
    </row>
    <row r="39" spans="1:14">
      <c r="A39" t="s">
        <v>284</v>
      </c>
      <c r="B39" s="840" t="str">
        <f>VLOOKUP(A39,EQUIPOS!A9:D154,3,FALSE)</f>
        <v>Planta de asfalto en caliente</v>
      </c>
      <c r="C39" s="841"/>
      <c r="D39" s="841"/>
      <c r="E39" s="841"/>
      <c r="F39" s="841"/>
      <c r="G39" s="841"/>
      <c r="H39" s="842"/>
      <c r="I39" s="266"/>
      <c r="J39" s="267"/>
      <c r="K39" s="268">
        <f>VLOOKUP(A39,EQUIPOS!A9:D166,4,FALSE)</f>
        <v>366196.49976956227</v>
      </c>
      <c r="L39" s="269"/>
      <c r="M39" s="270">
        <v>8</v>
      </c>
      <c r="N39" s="271">
        <f t="shared" si="0"/>
        <v>45774.562471195284</v>
      </c>
    </row>
    <row r="40" spans="1:14">
      <c r="A40" t="s">
        <v>290</v>
      </c>
      <c r="B40" s="840" t="str">
        <f>VLOOKUP(A40,EQUIPOS!A10:D154,3,FALSE)</f>
        <v>Planta trituradora</v>
      </c>
      <c r="C40" s="841"/>
      <c r="D40" s="841"/>
      <c r="E40" s="841"/>
      <c r="F40" s="841"/>
      <c r="G40" s="841"/>
      <c r="H40" s="842"/>
      <c r="I40" s="266"/>
      <c r="J40" s="267"/>
      <c r="K40" s="268">
        <f>VLOOKUP(A40,EQUIPOS!A10:D167,4,FALSE)</f>
        <v>406884.99974395806</v>
      </c>
      <c r="L40" s="269"/>
      <c r="M40" s="270">
        <v>30</v>
      </c>
      <c r="N40" s="271">
        <f t="shared" si="0"/>
        <v>13562.833324798603</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122065.49992318742</v>
      </c>
      <c r="L41" s="269"/>
      <c r="M41" s="270">
        <v>30</v>
      </c>
      <c r="N41" s="271">
        <f t="shared" si="0"/>
        <v>4068.8499974395809</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203442.49987197903</v>
      </c>
      <c r="L42" s="269"/>
      <c r="M42" s="270">
        <v>8</v>
      </c>
      <c r="N42" s="271">
        <f t="shared" si="0"/>
        <v>25430.312483997379</v>
      </c>
    </row>
    <row r="43" spans="1:14">
      <c r="A43" t="s">
        <v>373</v>
      </c>
      <c r="B43" s="840" t="str">
        <f>VLOOKUP(A43,EQUIPOS!A13:D157,3,FALSE)</f>
        <v>Volqueta 6 m3</v>
      </c>
      <c r="C43" s="841"/>
      <c r="D43" s="841"/>
      <c r="E43" s="841"/>
      <c r="F43" s="841"/>
      <c r="G43" s="841"/>
      <c r="H43" s="842"/>
      <c r="I43" s="266"/>
      <c r="J43" s="267"/>
      <c r="K43" s="268">
        <f>VLOOKUP(A43,EQUIPOS!A13:D170,4,FALSE)</f>
        <v>70484.13291448509</v>
      </c>
      <c r="L43" s="269"/>
      <c r="M43" s="270">
        <v>8</v>
      </c>
      <c r="N43" s="271">
        <f t="shared" si="0"/>
        <v>8810.5166143106362</v>
      </c>
    </row>
    <row r="44" spans="1:14">
      <c r="B44" s="840"/>
      <c r="C44" s="841"/>
      <c r="D44" s="841"/>
      <c r="E44" s="841"/>
      <c r="F44" s="841"/>
      <c r="G44" s="841"/>
      <c r="H44" s="842"/>
      <c r="I44" s="843"/>
      <c r="J44" s="824"/>
      <c r="K44" s="268"/>
      <c r="L44" s="844"/>
      <c r="M44" s="845"/>
      <c r="N44" s="271"/>
    </row>
    <row r="45" spans="1:14">
      <c r="B45" s="840"/>
      <c r="C45" s="841"/>
      <c r="D45" s="841"/>
      <c r="E45" s="846"/>
      <c r="F45" s="841"/>
      <c r="G45" s="841"/>
      <c r="H45" s="842"/>
      <c r="I45" s="36"/>
      <c r="J45" s="37"/>
      <c r="K45" s="273"/>
      <c r="L45" s="275"/>
      <c r="M45" s="276"/>
      <c r="N45" s="277"/>
    </row>
    <row r="46" spans="1:14">
      <c r="B46" s="847" t="s">
        <v>952</v>
      </c>
      <c r="C46" s="848"/>
      <c r="D46" s="848"/>
      <c r="E46" s="38"/>
      <c r="F46" s="39"/>
      <c r="G46" s="39"/>
      <c r="H46" s="40"/>
      <c r="I46" s="36"/>
      <c r="J46" s="37"/>
      <c r="K46" s="278"/>
      <c r="L46" s="275"/>
      <c r="M46" s="400">
        <v>0.1</v>
      </c>
      <c r="N46" s="343">
        <f>N80*M46</f>
        <v>971.8939014389166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3">
        <f>SUM(N36:N47)</f>
        <v>128118.13127461735</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4" t="s">
        <v>945</v>
      </c>
      <c r="K52" s="85" t="s">
        <v>946</v>
      </c>
      <c r="L52" s="821" t="s">
        <v>955</v>
      </c>
      <c r="M52" s="820"/>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26031.940679017607</v>
      </c>
      <c r="N53" s="271">
        <f>K53*M53</f>
        <v>36444.71695062465</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43.73366034074958</v>
      </c>
      <c r="N54" s="271">
        <f>K54*M54</f>
        <v>1093.3415085187396</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3">
        <f>SUM(N53:N57)</f>
        <v>37538.058459143387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1">
        <f>VLOOKUP(A63,TRANSPORTE!A5:D117,4,FALSE)</f>
        <v>812.88531247861022</v>
      </c>
      <c r="M63" s="832"/>
      <c r="N63" s="286">
        <f>K63*L63</f>
        <v>1138.0394374700543</v>
      </c>
    </row>
    <row r="64" spans="1:14">
      <c r="A64" t="s">
        <v>1380</v>
      </c>
      <c r="B64" s="46" t="str">
        <f>VLOOKUP(A64,TRANSPORTE!A6:D117,3,FALSE)</f>
        <v>Transporte de mezcla abierta en caliente MAC-50</v>
      </c>
      <c r="C64" s="47"/>
      <c r="D64" s="47"/>
      <c r="E64" s="47"/>
      <c r="F64" s="47"/>
      <c r="G64" s="47"/>
      <c r="H64" s="310" t="s">
        <v>1468</v>
      </c>
      <c r="I64" s="278">
        <v>1.25</v>
      </c>
      <c r="J64" s="285">
        <v>1</v>
      </c>
      <c r="K64" s="278">
        <f>I64*J64</f>
        <v>1.25</v>
      </c>
      <c r="L64" s="831">
        <f>VLOOKUP(A64,TRANSPORTE!A6:D117,4,FALSE)</f>
        <v>1265.1643410474996</v>
      </c>
      <c r="M64" s="832"/>
      <c r="N64" s="286">
        <f>K64*L64</f>
        <v>1581.4554263093746</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2719.4948637794287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72</v>
      </c>
      <c r="N74" s="394">
        <f>K74/M74</f>
        <v>6014.5555555555557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0">
        <f>SUM(N74:N79)</f>
        <v>9718.9390143891651</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178094.6236119293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3"/>
      <c r="J86" s="333"/>
      <c r="K86" s="301" t="s">
        <v>970</v>
      </c>
      <c r="L86" s="857" t="s">
        <v>971</v>
      </c>
      <c r="M86" s="858"/>
      <c r="N86" s="302"/>
    </row>
    <row r="87" spans="1:14">
      <c r="B87" s="859" t="s">
        <v>972</v>
      </c>
      <c r="C87" s="860"/>
      <c r="D87" s="860"/>
      <c r="E87" s="860"/>
      <c r="F87" s="860"/>
      <c r="G87" s="860"/>
      <c r="H87" s="860"/>
      <c r="I87" s="87"/>
      <c r="J87" s="88"/>
      <c r="K87" s="303">
        <v>0.2</v>
      </c>
      <c r="L87" s="861">
        <f>N82*K87</f>
        <v>35618.924722385862</v>
      </c>
      <c r="M87" s="862"/>
      <c r="N87" s="51"/>
    </row>
    <row r="88" spans="1:14">
      <c r="B88" s="89" t="s">
        <v>973</v>
      </c>
      <c r="C88" s="90"/>
      <c r="D88" s="90"/>
      <c r="E88" s="90"/>
      <c r="F88" s="90"/>
      <c r="G88" s="90"/>
      <c r="H88" s="90"/>
      <c r="I88" s="87"/>
      <c r="J88" s="88"/>
      <c r="K88" s="303">
        <v>0.05</v>
      </c>
      <c r="L88" s="861">
        <f>N82*K88</f>
        <v>8904.7311805964655</v>
      </c>
      <c r="M88" s="862"/>
      <c r="N88" s="51"/>
    </row>
    <row r="89" spans="1:14" ht="15.75" thickBot="1">
      <c r="B89" s="91" t="s">
        <v>974</v>
      </c>
      <c r="C89" s="92"/>
      <c r="D89" s="92"/>
      <c r="E89" s="92"/>
      <c r="F89" s="92"/>
      <c r="G89" s="92"/>
      <c r="H89" s="92"/>
      <c r="I89" s="93"/>
      <c r="J89" s="94"/>
      <c r="K89" s="304">
        <v>0.05</v>
      </c>
      <c r="L89" s="863">
        <f>N82*K89</f>
        <v>8904.7311805964655</v>
      </c>
      <c r="M89" s="864"/>
      <c r="N89" s="51"/>
    </row>
    <row r="90" spans="1:14" ht="15.75" thickBot="1">
      <c r="B90" s="827" t="s">
        <v>953</v>
      </c>
      <c r="C90" s="828"/>
      <c r="D90" s="828"/>
      <c r="E90" s="828"/>
      <c r="F90" s="828"/>
      <c r="G90" s="828"/>
      <c r="H90" s="828"/>
      <c r="I90" s="828"/>
      <c r="J90" s="828"/>
      <c r="K90" s="828"/>
      <c r="L90" s="828"/>
      <c r="M90" s="829"/>
      <c r="N90" s="52">
        <f>L87+L88+L89</f>
        <v>53428.387083578789</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7">
        <f>N82+N90</f>
        <v>231523.0106955081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0" t="s">
        <v>2221</v>
      </c>
      <c r="C123" s="392"/>
      <c r="D123" s="392"/>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1080</v>
      </c>
      <c r="C31" s="81" t="s">
        <v>1593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122065.49992318742</v>
      </c>
      <c r="L36" s="269"/>
      <c r="M36" s="270">
        <v>30</v>
      </c>
      <c r="N36" s="271">
        <f>K36/M36</f>
        <v>4068.8499974395809</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101721.24993598952</v>
      </c>
      <c r="L37" s="269"/>
      <c r="M37" s="270">
        <v>10</v>
      </c>
      <c r="N37" s="271">
        <f t="shared" ref="N37:N43" si="0">K37/M37</f>
        <v>10172.124993598951</v>
      </c>
    </row>
    <row r="38" spans="1:14">
      <c r="A38" t="s">
        <v>166</v>
      </c>
      <c r="B38" s="840" t="str">
        <f>VLOOKUP(A38,EQUIPOS!A8:D154,3,FALSE)</f>
        <v>Compactador de Rodillo POTENCIA: 99HP, PESO: 8 ton</v>
      </c>
      <c r="C38" s="841"/>
      <c r="D38" s="841"/>
      <c r="E38" s="841"/>
      <c r="F38" s="841"/>
      <c r="G38" s="841"/>
      <c r="H38" s="842"/>
      <c r="I38" s="266"/>
      <c r="J38" s="267"/>
      <c r="K38" s="268">
        <f>VLOOKUP(A38,EQUIPOS!A8:D165,4,FALSE)</f>
        <v>101721.24993598952</v>
      </c>
      <c r="L38" s="269"/>
      <c r="M38" s="270">
        <v>10</v>
      </c>
      <c r="N38" s="271">
        <f t="shared" si="0"/>
        <v>10172.124993598951</v>
      </c>
    </row>
    <row r="39" spans="1:14">
      <c r="A39" t="s">
        <v>284</v>
      </c>
      <c r="B39" s="840" t="str">
        <f>VLOOKUP(A39,EQUIPOS!A9:D154,3,FALSE)</f>
        <v>Planta de asfalto en caliente</v>
      </c>
      <c r="C39" s="841"/>
      <c r="D39" s="841"/>
      <c r="E39" s="841"/>
      <c r="F39" s="841"/>
      <c r="G39" s="841"/>
      <c r="H39" s="842"/>
      <c r="I39" s="266"/>
      <c r="J39" s="267"/>
      <c r="K39" s="268">
        <f>VLOOKUP(A39,EQUIPOS!A9:D166,4,FALSE)</f>
        <v>366196.49976956227</v>
      </c>
      <c r="L39" s="269"/>
      <c r="M39" s="270">
        <v>10</v>
      </c>
      <c r="N39" s="271">
        <f t="shared" si="0"/>
        <v>36619.649976956229</v>
      </c>
    </row>
    <row r="40" spans="1:14">
      <c r="A40" t="s">
        <v>290</v>
      </c>
      <c r="B40" s="840" t="str">
        <f>VLOOKUP(A40,EQUIPOS!A10:D154,3,FALSE)</f>
        <v>Planta trituradora</v>
      </c>
      <c r="C40" s="841"/>
      <c r="D40" s="841"/>
      <c r="E40" s="841"/>
      <c r="F40" s="841"/>
      <c r="G40" s="841"/>
      <c r="H40" s="842"/>
      <c r="I40" s="266"/>
      <c r="J40" s="267"/>
      <c r="K40" s="268">
        <f>VLOOKUP(A40,EQUIPOS!A10:D167,4,FALSE)</f>
        <v>406884.99974395806</v>
      </c>
      <c r="L40" s="269"/>
      <c r="M40" s="270">
        <v>30</v>
      </c>
      <c r="N40" s="271">
        <f t="shared" si="0"/>
        <v>13562.833324798603</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122065.49992318742</v>
      </c>
      <c r="L41" s="269"/>
      <c r="M41" s="270">
        <v>30</v>
      </c>
      <c r="N41" s="271">
        <f t="shared" si="0"/>
        <v>4068.8499974395809</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203442.49987197903</v>
      </c>
      <c r="L42" s="269"/>
      <c r="M42" s="270">
        <v>10</v>
      </c>
      <c r="N42" s="271">
        <f t="shared" si="0"/>
        <v>20344.249987197902</v>
      </c>
    </row>
    <row r="43" spans="1:14">
      <c r="A43" t="s">
        <v>373</v>
      </c>
      <c r="B43" s="840" t="str">
        <f>VLOOKUP(A43,EQUIPOS!A13:D157,3,FALSE)</f>
        <v>Volqueta 6 m3</v>
      </c>
      <c r="C43" s="841"/>
      <c r="D43" s="841"/>
      <c r="E43" s="841"/>
      <c r="F43" s="841"/>
      <c r="G43" s="841"/>
      <c r="H43" s="842"/>
      <c r="I43" s="266"/>
      <c r="J43" s="267"/>
      <c r="K43" s="268">
        <f>VLOOKUP(A43,EQUIPOS!A13:D170,4,FALSE)</f>
        <v>70484.13291448509</v>
      </c>
      <c r="L43" s="269"/>
      <c r="M43" s="270">
        <v>10</v>
      </c>
      <c r="N43" s="271">
        <f t="shared" si="0"/>
        <v>7048.413291448509</v>
      </c>
    </row>
    <row r="44" spans="1:14">
      <c r="B44" s="319"/>
      <c r="C44" s="320"/>
      <c r="D44" s="320"/>
      <c r="E44" s="320"/>
      <c r="F44" s="320"/>
      <c r="G44" s="320"/>
      <c r="H44" s="321"/>
      <c r="I44" s="266"/>
      <c r="J44" s="267"/>
      <c r="K44" s="268"/>
      <c r="L44" s="269"/>
      <c r="M44" s="270"/>
      <c r="N44" s="271"/>
    </row>
    <row r="45" spans="1:14">
      <c r="B45" s="840"/>
      <c r="C45" s="841"/>
      <c r="D45" s="841"/>
      <c r="E45" s="841"/>
      <c r="F45" s="841"/>
      <c r="G45" s="841"/>
      <c r="H45" s="842"/>
      <c r="I45" s="843"/>
      <c r="J45" s="824"/>
      <c r="K45" s="268"/>
      <c r="L45" s="844"/>
      <c r="M45" s="845"/>
      <c r="N45" s="271"/>
    </row>
    <row r="46" spans="1:14">
      <c r="B46" s="840"/>
      <c r="C46" s="841"/>
      <c r="D46" s="841"/>
      <c r="E46" s="846"/>
      <c r="F46" s="841"/>
      <c r="G46" s="841"/>
      <c r="H46" s="842"/>
      <c r="I46" s="36"/>
      <c r="J46" s="37"/>
      <c r="K46" s="273"/>
      <c r="L46" s="275"/>
      <c r="M46" s="276"/>
      <c r="N46" s="277"/>
    </row>
    <row r="47" spans="1:14">
      <c r="B47" s="847" t="s">
        <v>952</v>
      </c>
      <c r="C47" s="848"/>
      <c r="D47" s="848"/>
      <c r="E47" s="38"/>
      <c r="F47" s="39"/>
      <c r="G47" s="39"/>
      <c r="H47" s="40"/>
      <c r="I47" s="36"/>
      <c r="J47" s="37"/>
      <c r="K47" s="278"/>
      <c r="L47" s="275"/>
      <c r="M47" s="400">
        <v>0.1</v>
      </c>
      <c r="N47" s="343">
        <f>N81*M47</f>
        <v>874.7045112950251</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3">
        <f>SUM(N36:N48)</f>
        <v>106931.80107377333</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4" t="s">
        <v>945</v>
      </c>
      <c r="K53" s="85" t="s">
        <v>946</v>
      </c>
      <c r="L53" s="821" t="s">
        <v>955</v>
      </c>
      <c r="M53" s="820"/>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26031.940679017607</v>
      </c>
      <c r="N54" s="271">
        <f>K54*M54</f>
        <v>36444.71695062465</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43.73366034074958</v>
      </c>
      <c r="N55" s="271">
        <f>K55*M55</f>
        <v>1093.3415085187396</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3">
        <f>SUM(N54:N58)</f>
        <v>37538.058459143387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1">
        <f>VLOOKUP(A64,TRANSPORTE!A5:D117,4,FALSE)</f>
        <v>812.88531247861022</v>
      </c>
      <c r="M64" s="832"/>
      <c r="N64" s="286">
        <f>K64*L64</f>
        <v>1138.0394374700543</v>
      </c>
    </row>
    <row r="65" spans="1:15">
      <c r="A65" t="s">
        <v>1381</v>
      </c>
      <c r="B65" s="46" t="str">
        <f>VLOOKUP(A65,TRANSPORTE!A6:D117,3,FALSE)</f>
        <v>Transporte de mezcla discontinua en caliente tipo M-13</v>
      </c>
      <c r="C65" s="47"/>
      <c r="D65" s="47"/>
      <c r="E65" s="47"/>
      <c r="F65" s="47"/>
      <c r="G65" s="47"/>
      <c r="H65" s="310" t="s">
        <v>1468</v>
      </c>
      <c r="I65" s="278">
        <v>1.25</v>
      </c>
      <c r="J65" s="285">
        <v>1</v>
      </c>
      <c r="K65" s="278">
        <f>I65*J65</f>
        <v>1.25</v>
      </c>
      <c r="L65" s="831">
        <f>VLOOKUP(A65,TRANSPORTE!A6:D117,4,FALSE)</f>
        <v>759.78838183221592</v>
      </c>
      <c r="M65" s="832"/>
      <c r="N65" s="286">
        <f>K65*L65</f>
        <v>949.73547729026996</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2087.7749147603245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0">
        <f>SUM(N75:N80)</f>
        <v>8747.0451129502508</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155304.67956062729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3"/>
      <c r="J87" s="333"/>
      <c r="K87" s="301" t="s">
        <v>970</v>
      </c>
      <c r="L87" s="857" t="s">
        <v>971</v>
      </c>
      <c r="M87" s="858"/>
      <c r="N87" s="302"/>
    </row>
    <row r="88" spans="1:14">
      <c r="B88" s="859" t="s">
        <v>972</v>
      </c>
      <c r="C88" s="860"/>
      <c r="D88" s="860"/>
      <c r="E88" s="860"/>
      <c r="F88" s="860"/>
      <c r="G88" s="860"/>
      <c r="H88" s="860"/>
      <c r="I88" s="87"/>
      <c r="J88" s="88"/>
      <c r="K88" s="303">
        <v>0.2</v>
      </c>
      <c r="L88" s="861">
        <f>N83*K88</f>
        <v>31060.93591212546</v>
      </c>
      <c r="M88" s="862"/>
      <c r="N88" s="51"/>
    </row>
    <row r="89" spans="1:14">
      <c r="B89" s="89" t="s">
        <v>973</v>
      </c>
      <c r="C89" s="90"/>
      <c r="D89" s="90"/>
      <c r="E89" s="90"/>
      <c r="F89" s="90"/>
      <c r="G89" s="90"/>
      <c r="H89" s="90"/>
      <c r="I89" s="87"/>
      <c r="J89" s="88"/>
      <c r="K89" s="303">
        <v>0.05</v>
      </c>
      <c r="L89" s="861">
        <f>N83*K89</f>
        <v>7765.233978031365</v>
      </c>
      <c r="M89" s="862"/>
      <c r="N89" s="51"/>
    </row>
    <row r="90" spans="1:14" ht="15.75" thickBot="1">
      <c r="B90" s="91" t="s">
        <v>974</v>
      </c>
      <c r="C90" s="92"/>
      <c r="D90" s="92"/>
      <c r="E90" s="92"/>
      <c r="F90" s="92"/>
      <c r="G90" s="92"/>
      <c r="H90" s="92"/>
      <c r="I90" s="93"/>
      <c r="J90" s="94"/>
      <c r="K90" s="304">
        <v>0.05</v>
      </c>
      <c r="L90" s="863">
        <f>N83*K90</f>
        <v>7765.233978031365</v>
      </c>
      <c r="M90" s="864"/>
      <c r="N90" s="51"/>
    </row>
    <row r="91" spans="1:14" ht="15.75" thickBot="1">
      <c r="B91" s="827" t="s">
        <v>953</v>
      </c>
      <c r="C91" s="828"/>
      <c r="D91" s="828"/>
      <c r="E91" s="828"/>
      <c r="F91" s="828"/>
      <c r="G91" s="828"/>
      <c r="H91" s="828"/>
      <c r="I91" s="828"/>
      <c r="J91" s="828"/>
      <c r="K91" s="828"/>
      <c r="L91" s="828"/>
      <c r="M91" s="829"/>
      <c r="N91" s="52">
        <f>L88+L89+L90</f>
        <v>46591.403868188187</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7">
        <f>N83+N91</f>
        <v>201896.08342881547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0" t="s">
        <v>2221</v>
      </c>
      <c r="C124" s="392"/>
      <c r="D124" s="392"/>
      <c r="E124" s="57"/>
      <c r="F124" s="57"/>
      <c r="G124" s="57"/>
      <c r="H124" s="57"/>
      <c r="I124" s="57"/>
      <c r="J124" s="806"/>
      <c r="K124" s="806"/>
      <c r="L124" s="806"/>
      <c r="M124" s="806"/>
      <c r="N124" s="807"/>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1081</v>
      </c>
      <c r="C31" s="81" t="s">
        <v>1594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122065.49992318742</v>
      </c>
      <c r="L36" s="269"/>
      <c r="M36" s="270">
        <v>30</v>
      </c>
      <c r="N36" s="271">
        <f>K36/M36</f>
        <v>4068.8499974395809</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101721.24993598952</v>
      </c>
      <c r="L37" s="269"/>
      <c r="M37" s="270">
        <v>10</v>
      </c>
      <c r="N37" s="271">
        <f t="shared" ref="N37:N43" si="0">K37/M37</f>
        <v>10172.124993598951</v>
      </c>
    </row>
    <row r="38" spans="1:14">
      <c r="A38" t="s">
        <v>166</v>
      </c>
      <c r="B38" s="840" t="str">
        <f>VLOOKUP(A38,EQUIPOS!A8:D154,3,FALSE)</f>
        <v>Compactador de Rodillo POTENCIA: 99HP, PESO: 8 ton</v>
      </c>
      <c r="C38" s="841"/>
      <c r="D38" s="841"/>
      <c r="E38" s="841"/>
      <c r="F38" s="841"/>
      <c r="G38" s="841"/>
      <c r="H38" s="842"/>
      <c r="I38" s="266"/>
      <c r="J38" s="267"/>
      <c r="K38" s="268">
        <f>VLOOKUP(A38,EQUIPOS!A8:D165,4,FALSE)</f>
        <v>101721.24993598952</v>
      </c>
      <c r="L38" s="269"/>
      <c r="M38" s="270">
        <v>10</v>
      </c>
      <c r="N38" s="271">
        <f t="shared" si="0"/>
        <v>10172.124993598951</v>
      </c>
    </row>
    <row r="39" spans="1:14">
      <c r="A39" t="s">
        <v>284</v>
      </c>
      <c r="B39" s="840" t="str">
        <f>VLOOKUP(A39,EQUIPOS!A9:D154,3,FALSE)</f>
        <v>Planta de asfalto en caliente</v>
      </c>
      <c r="C39" s="841"/>
      <c r="D39" s="841"/>
      <c r="E39" s="841"/>
      <c r="F39" s="841"/>
      <c r="G39" s="841"/>
      <c r="H39" s="842"/>
      <c r="I39" s="266"/>
      <c r="J39" s="267"/>
      <c r="K39" s="268">
        <f>VLOOKUP(A39,EQUIPOS!A9:D166,4,FALSE)</f>
        <v>366196.49976956227</v>
      </c>
      <c r="L39" s="269"/>
      <c r="M39" s="270">
        <v>10</v>
      </c>
      <c r="N39" s="271">
        <f t="shared" si="0"/>
        <v>36619.649976956229</v>
      </c>
    </row>
    <row r="40" spans="1:14">
      <c r="A40" t="s">
        <v>290</v>
      </c>
      <c r="B40" s="840" t="str">
        <f>VLOOKUP(A40,EQUIPOS!A10:D154,3,FALSE)</f>
        <v>Planta trituradora</v>
      </c>
      <c r="C40" s="841"/>
      <c r="D40" s="841"/>
      <c r="E40" s="841"/>
      <c r="F40" s="841"/>
      <c r="G40" s="841"/>
      <c r="H40" s="842"/>
      <c r="I40" s="266"/>
      <c r="J40" s="267"/>
      <c r="K40" s="268">
        <f>VLOOKUP(A40,EQUIPOS!A10:D167,4,FALSE)</f>
        <v>406884.99974395806</v>
      </c>
      <c r="L40" s="269"/>
      <c r="M40" s="270">
        <v>30</v>
      </c>
      <c r="N40" s="271">
        <f t="shared" si="0"/>
        <v>13562.833324798603</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122065.49992318742</v>
      </c>
      <c r="L41" s="269"/>
      <c r="M41" s="270">
        <v>30</v>
      </c>
      <c r="N41" s="271">
        <f t="shared" si="0"/>
        <v>4068.8499974395809</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203442.49987197903</v>
      </c>
      <c r="L42" s="269"/>
      <c r="M42" s="270">
        <v>10</v>
      </c>
      <c r="N42" s="271">
        <f t="shared" si="0"/>
        <v>20344.249987197902</v>
      </c>
    </row>
    <row r="43" spans="1:14">
      <c r="A43" t="s">
        <v>373</v>
      </c>
      <c r="B43" s="840" t="str">
        <f>VLOOKUP(A43,EQUIPOS!A13:D157,3,FALSE)</f>
        <v>Volqueta 6 m3</v>
      </c>
      <c r="C43" s="841"/>
      <c r="D43" s="841"/>
      <c r="E43" s="841"/>
      <c r="F43" s="841"/>
      <c r="G43" s="841"/>
      <c r="H43" s="842"/>
      <c r="I43" s="266"/>
      <c r="J43" s="267"/>
      <c r="K43" s="268">
        <f>VLOOKUP(A43,EQUIPOS!A13:D170,4,FALSE)</f>
        <v>70484.13291448509</v>
      </c>
      <c r="L43" s="269"/>
      <c r="M43" s="270">
        <v>10</v>
      </c>
      <c r="N43" s="271">
        <f t="shared" si="0"/>
        <v>7048.413291448509</v>
      </c>
    </row>
    <row r="44" spans="1:14">
      <c r="B44" s="319"/>
      <c r="C44" s="320"/>
      <c r="D44" s="320"/>
      <c r="E44" s="320"/>
      <c r="F44" s="320"/>
      <c r="G44" s="320"/>
      <c r="H44" s="321"/>
      <c r="I44" s="266"/>
      <c r="J44" s="267"/>
      <c r="K44" s="268"/>
      <c r="L44" s="269"/>
      <c r="M44" s="270"/>
      <c r="N44" s="271"/>
    </row>
    <row r="45" spans="1:14">
      <c r="B45" s="840"/>
      <c r="C45" s="841"/>
      <c r="D45" s="841"/>
      <c r="E45" s="841"/>
      <c r="F45" s="841"/>
      <c r="G45" s="841"/>
      <c r="H45" s="842"/>
      <c r="I45" s="843"/>
      <c r="J45" s="824"/>
      <c r="K45" s="268"/>
      <c r="L45" s="844"/>
      <c r="M45" s="845"/>
      <c r="N45" s="271"/>
    </row>
    <row r="46" spans="1:14">
      <c r="B46" s="840"/>
      <c r="C46" s="841"/>
      <c r="D46" s="841"/>
      <c r="E46" s="846"/>
      <c r="F46" s="841"/>
      <c r="G46" s="841"/>
      <c r="H46" s="842"/>
      <c r="I46" s="36"/>
      <c r="J46" s="37"/>
      <c r="K46" s="273"/>
      <c r="L46" s="275"/>
      <c r="M46" s="276"/>
      <c r="N46" s="277"/>
    </row>
    <row r="47" spans="1:14">
      <c r="B47" s="847" t="s">
        <v>952</v>
      </c>
      <c r="C47" s="848"/>
      <c r="D47" s="848"/>
      <c r="E47" s="38"/>
      <c r="F47" s="39"/>
      <c r="G47" s="39"/>
      <c r="H47" s="40"/>
      <c r="I47" s="36"/>
      <c r="J47" s="37"/>
      <c r="K47" s="278"/>
      <c r="L47" s="275"/>
      <c r="M47" s="400">
        <v>0.1</v>
      </c>
      <c r="N47" s="343">
        <f>N81*M47</f>
        <v>874.7045112950251</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3">
        <f>SUM(N36:N48)</f>
        <v>106931.80107377333</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4" t="s">
        <v>945</v>
      </c>
      <c r="K53" s="85" t="s">
        <v>946</v>
      </c>
      <c r="L53" s="821" t="s">
        <v>955</v>
      </c>
      <c r="M53" s="820"/>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26031.940679017607</v>
      </c>
      <c r="N54" s="271">
        <f>K54*M54</f>
        <v>36444.71695062465</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43.73366034074958</v>
      </c>
      <c r="N55" s="271">
        <f>K55*M55</f>
        <v>1093.3415085187396</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3">
        <f>SUM(N54:N58)</f>
        <v>37538.058459143387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1">
        <f>VLOOKUP(A64,TRANSPORTE!A5:D117,4,FALSE)</f>
        <v>812.88531247861022</v>
      </c>
      <c r="M64" s="832"/>
      <c r="N64" s="286">
        <f>K64*L64</f>
        <v>1138.0394374700543</v>
      </c>
    </row>
    <row r="65" spans="1:15">
      <c r="A65" t="s">
        <v>1382</v>
      </c>
      <c r="B65" s="46" t="str">
        <f>VLOOKUP(A65,TRANSPORTE!A6:D117,3,FALSE)</f>
        <v>Transporte de mezcla discontinua en caliente tipo M-10</v>
      </c>
      <c r="C65" s="47"/>
      <c r="D65" s="47"/>
      <c r="E65" s="47"/>
      <c r="F65" s="47"/>
      <c r="G65" s="47"/>
      <c r="H65" s="310" t="s">
        <v>1468</v>
      </c>
      <c r="I65" s="278">
        <v>1.25</v>
      </c>
      <c r="J65" s="285">
        <v>1</v>
      </c>
      <c r="K65" s="278">
        <f>I65*J65</f>
        <v>1.25</v>
      </c>
      <c r="L65" s="831">
        <f>VLOOKUP(A65,TRANSPORTE!A6:D117,4,FALSE)</f>
        <v>759.78838183221592</v>
      </c>
      <c r="M65" s="832"/>
      <c r="N65" s="286">
        <f>K65*L65</f>
        <v>949.73547729026996</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308"/>
      <c r="C69" s="309"/>
      <c r="D69" s="309"/>
      <c r="E69" s="309"/>
      <c r="F69" s="309"/>
      <c r="G69" s="309"/>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2087.7749147603245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0">
        <f>SUM(N75:N80)</f>
        <v>8747.0451129502508</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155304.67956062729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3"/>
      <c r="J87" s="333"/>
      <c r="K87" s="301" t="s">
        <v>970</v>
      </c>
      <c r="L87" s="857" t="s">
        <v>971</v>
      </c>
      <c r="M87" s="858"/>
      <c r="N87" s="302"/>
    </row>
    <row r="88" spans="1:14">
      <c r="B88" s="859" t="s">
        <v>972</v>
      </c>
      <c r="C88" s="860"/>
      <c r="D88" s="860"/>
      <c r="E88" s="860"/>
      <c r="F88" s="860"/>
      <c r="G88" s="860"/>
      <c r="H88" s="860"/>
      <c r="I88" s="87"/>
      <c r="J88" s="88"/>
      <c r="K88" s="303">
        <v>0.2</v>
      </c>
      <c r="L88" s="861">
        <f>N83*K88</f>
        <v>31060.93591212546</v>
      </c>
      <c r="M88" s="862"/>
      <c r="N88" s="51"/>
    </row>
    <row r="89" spans="1:14">
      <c r="B89" s="89" t="s">
        <v>973</v>
      </c>
      <c r="C89" s="90"/>
      <c r="D89" s="90"/>
      <c r="E89" s="90"/>
      <c r="F89" s="90"/>
      <c r="G89" s="90"/>
      <c r="H89" s="90"/>
      <c r="I89" s="87"/>
      <c r="J89" s="88"/>
      <c r="K89" s="303">
        <v>0.05</v>
      </c>
      <c r="L89" s="861">
        <f>N83*K89</f>
        <v>7765.233978031365</v>
      </c>
      <c r="M89" s="862"/>
      <c r="N89" s="51"/>
    </row>
    <row r="90" spans="1:14" ht="15.75" thickBot="1">
      <c r="B90" s="91" t="s">
        <v>974</v>
      </c>
      <c r="C90" s="92"/>
      <c r="D90" s="92"/>
      <c r="E90" s="92"/>
      <c r="F90" s="92"/>
      <c r="G90" s="92"/>
      <c r="H90" s="92"/>
      <c r="I90" s="93"/>
      <c r="J90" s="94"/>
      <c r="K90" s="304">
        <v>0.05</v>
      </c>
      <c r="L90" s="863">
        <f>N83*K90</f>
        <v>7765.233978031365</v>
      </c>
      <c r="M90" s="864"/>
      <c r="N90" s="51"/>
    </row>
    <row r="91" spans="1:14" ht="15.75" thickBot="1">
      <c r="B91" s="827" t="s">
        <v>953</v>
      </c>
      <c r="C91" s="828"/>
      <c r="D91" s="828"/>
      <c r="E91" s="828"/>
      <c r="F91" s="828"/>
      <c r="G91" s="828"/>
      <c r="H91" s="828"/>
      <c r="I91" s="828"/>
      <c r="J91" s="828"/>
      <c r="K91" s="828"/>
      <c r="L91" s="828"/>
      <c r="M91" s="829"/>
      <c r="N91" s="52">
        <f>L88+L89+L90</f>
        <v>46591.403868188187</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7">
        <f>N83+N91</f>
        <v>201896.08342881547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0" t="s">
        <v>2221</v>
      </c>
      <c r="C124" s="392"/>
      <c r="D124" s="392"/>
      <c r="E124" s="57"/>
      <c r="F124" s="57"/>
      <c r="G124" s="57"/>
      <c r="H124" s="57"/>
      <c r="I124" s="57"/>
      <c r="J124" s="806"/>
      <c r="K124" s="806"/>
      <c r="L124" s="806"/>
      <c r="M124" s="806"/>
      <c r="N124" s="807"/>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216" t="s">
        <v>1082</v>
      </c>
      <c r="C31" s="81" t="s">
        <v>1595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122065.49992318742</v>
      </c>
      <c r="L36" s="269"/>
      <c r="M36" s="270">
        <v>30</v>
      </c>
      <c r="N36" s="271">
        <f>K36/M36</f>
        <v>4068.8499974395809</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101721.24993598952</v>
      </c>
      <c r="L37" s="269"/>
      <c r="M37" s="270">
        <v>10</v>
      </c>
      <c r="N37" s="271">
        <f t="shared" ref="N37:N43" si="0">K37/M37</f>
        <v>10172.124993598951</v>
      </c>
    </row>
    <row r="38" spans="1:14">
      <c r="A38" t="s">
        <v>166</v>
      </c>
      <c r="B38" s="840" t="str">
        <f>VLOOKUP(A38,EQUIPOS!A8:D154,3,FALSE)</f>
        <v>Compactador de Rodillo POTENCIA: 99HP, PESO: 8 ton</v>
      </c>
      <c r="C38" s="841"/>
      <c r="D38" s="841"/>
      <c r="E38" s="841"/>
      <c r="F38" s="841"/>
      <c r="G38" s="841"/>
      <c r="H38" s="842"/>
      <c r="I38" s="266"/>
      <c r="J38" s="267"/>
      <c r="K38" s="268">
        <f>VLOOKUP(A38,EQUIPOS!A8:D165,4,FALSE)</f>
        <v>101721.24993598952</v>
      </c>
      <c r="L38" s="269"/>
      <c r="M38" s="270">
        <v>10</v>
      </c>
      <c r="N38" s="271">
        <f t="shared" si="0"/>
        <v>10172.124993598951</v>
      </c>
    </row>
    <row r="39" spans="1:14">
      <c r="A39" t="s">
        <v>284</v>
      </c>
      <c r="B39" s="840" t="str">
        <f>VLOOKUP(A39,EQUIPOS!A9:D154,3,FALSE)</f>
        <v>Planta de asfalto en caliente</v>
      </c>
      <c r="C39" s="841"/>
      <c r="D39" s="841"/>
      <c r="E39" s="841"/>
      <c r="F39" s="841"/>
      <c r="G39" s="841"/>
      <c r="H39" s="842"/>
      <c r="I39" s="266"/>
      <c r="J39" s="267"/>
      <c r="K39" s="268">
        <f>VLOOKUP(A39,EQUIPOS!A9:D166,4,FALSE)</f>
        <v>366196.49976956227</v>
      </c>
      <c r="L39" s="269"/>
      <c r="M39" s="270">
        <v>10</v>
      </c>
      <c r="N39" s="271">
        <f t="shared" si="0"/>
        <v>36619.649976956229</v>
      </c>
    </row>
    <row r="40" spans="1:14">
      <c r="A40" t="s">
        <v>290</v>
      </c>
      <c r="B40" s="840" t="str">
        <f>VLOOKUP(A40,EQUIPOS!A10:D154,3,FALSE)</f>
        <v>Planta trituradora</v>
      </c>
      <c r="C40" s="841"/>
      <c r="D40" s="841"/>
      <c r="E40" s="841"/>
      <c r="F40" s="841"/>
      <c r="G40" s="841"/>
      <c r="H40" s="842"/>
      <c r="I40" s="266"/>
      <c r="J40" s="267"/>
      <c r="K40" s="268">
        <f>VLOOKUP(A40,EQUIPOS!A10:D167,4,FALSE)</f>
        <v>406884.99974395806</v>
      </c>
      <c r="L40" s="269"/>
      <c r="M40" s="270">
        <v>30</v>
      </c>
      <c r="N40" s="271">
        <f t="shared" si="0"/>
        <v>13562.833324798603</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122065.49992318742</v>
      </c>
      <c r="L41" s="269"/>
      <c r="M41" s="270">
        <v>30</v>
      </c>
      <c r="N41" s="271">
        <f t="shared" si="0"/>
        <v>4068.8499974395809</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203442.49987197903</v>
      </c>
      <c r="L42" s="269"/>
      <c r="M42" s="270">
        <v>10</v>
      </c>
      <c r="N42" s="271">
        <f t="shared" si="0"/>
        <v>20344.249987197902</v>
      </c>
    </row>
    <row r="43" spans="1:14">
      <c r="A43" t="s">
        <v>373</v>
      </c>
      <c r="B43" s="840" t="str">
        <f>VLOOKUP(A43,EQUIPOS!A13:D157,3,FALSE)</f>
        <v>Volqueta 6 m3</v>
      </c>
      <c r="C43" s="841"/>
      <c r="D43" s="841"/>
      <c r="E43" s="841"/>
      <c r="F43" s="841"/>
      <c r="G43" s="841"/>
      <c r="H43" s="842"/>
      <c r="I43" s="266"/>
      <c r="J43" s="267"/>
      <c r="K43" s="268">
        <f>VLOOKUP(A43,EQUIPOS!A13:D170,4,FALSE)</f>
        <v>70484.13291448509</v>
      </c>
      <c r="L43" s="269"/>
      <c r="M43" s="270">
        <v>10</v>
      </c>
      <c r="N43" s="271">
        <f t="shared" si="0"/>
        <v>7048.413291448509</v>
      </c>
    </row>
    <row r="44" spans="1:14">
      <c r="B44" s="840"/>
      <c r="C44" s="841"/>
      <c r="D44" s="841"/>
      <c r="E44" s="841"/>
      <c r="F44" s="841"/>
      <c r="G44" s="841"/>
      <c r="H44" s="842"/>
      <c r="I44" s="843"/>
      <c r="J44" s="824"/>
      <c r="K44" s="268"/>
      <c r="L44" s="844"/>
      <c r="M44" s="845"/>
      <c r="N44" s="271"/>
    </row>
    <row r="45" spans="1:14">
      <c r="B45" s="840"/>
      <c r="C45" s="841"/>
      <c r="D45" s="841"/>
      <c r="E45" s="846"/>
      <c r="F45" s="841"/>
      <c r="G45" s="841"/>
      <c r="H45" s="842"/>
      <c r="I45" s="36"/>
      <c r="J45" s="37"/>
      <c r="K45" s="273"/>
      <c r="L45" s="275"/>
      <c r="M45" s="276"/>
      <c r="N45" s="277"/>
    </row>
    <row r="46" spans="1:14">
      <c r="B46" s="847" t="s">
        <v>952</v>
      </c>
      <c r="C46" s="848"/>
      <c r="D46" s="848"/>
      <c r="E46" s="38"/>
      <c r="F46" s="39"/>
      <c r="G46" s="39"/>
      <c r="H46" s="40"/>
      <c r="I46" s="36"/>
      <c r="J46" s="37"/>
      <c r="K46" s="278"/>
      <c r="L46" s="275"/>
      <c r="M46" s="400">
        <v>0.1</v>
      </c>
      <c r="N46" s="343">
        <f>N80*M46</f>
        <v>874.7045112950251</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3">
        <f>SUM(N36:N47)</f>
        <v>106931.80107377333</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4" t="s">
        <v>945</v>
      </c>
      <c r="K52" s="85" t="s">
        <v>946</v>
      </c>
      <c r="L52" s="821" t="s">
        <v>955</v>
      </c>
      <c r="M52" s="820"/>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26031.940679017607</v>
      </c>
      <c r="N53" s="271">
        <f>K53*M53</f>
        <v>36444.71695062465</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43.73366034074958</v>
      </c>
      <c r="N54" s="271">
        <f>K54*M54</f>
        <v>1093.3415085187396</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3">
        <f>SUM(N53:N57)</f>
        <v>37538.058459143387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1">
        <f>VLOOKUP(A63,TRANSPORTE!A5:D117,4,FALSE)</f>
        <v>812.88531247861022</v>
      </c>
      <c r="M63" s="832"/>
      <c r="N63" s="286">
        <f>K63*L63</f>
        <v>1138.0394374700543</v>
      </c>
    </row>
    <row r="64" spans="1:14">
      <c r="A64" t="s">
        <v>1383</v>
      </c>
      <c r="B64" s="46" t="str">
        <f>VLOOKUP(A64,TRANSPORTE!A6:D117,3,FALSE)</f>
        <v>Transporte de mezcla discontinua en caliente tipo F-13</v>
      </c>
      <c r="C64" s="47"/>
      <c r="D64" s="47"/>
      <c r="E64" s="47"/>
      <c r="F64" s="47"/>
      <c r="G64" s="47"/>
      <c r="H64" s="310" t="s">
        <v>1468</v>
      </c>
      <c r="I64" s="278">
        <v>1.25</v>
      </c>
      <c r="J64" s="285">
        <v>1</v>
      </c>
      <c r="K64" s="278">
        <f>I64*J64</f>
        <v>1.25</v>
      </c>
      <c r="L64" s="831">
        <f>VLOOKUP(A64,TRANSPORTE!A6:D117,4,FALSE)</f>
        <v>759.78838183221592</v>
      </c>
      <c r="M64" s="832"/>
      <c r="N64" s="286">
        <f>K64*L64</f>
        <v>949.73547729026996</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2087.7749147603245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80</v>
      </c>
      <c r="N74" s="394">
        <f>K74/M74</f>
        <v>5413.1</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0">
        <f>SUM(N74:N79)</f>
        <v>8747.0451129502508</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155304.67956062729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3"/>
      <c r="J86" s="333"/>
      <c r="K86" s="301" t="s">
        <v>970</v>
      </c>
      <c r="L86" s="857" t="s">
        <v>971</v>
      </c>
      <c r="M86" s="858"/>
      <c r="N86" s="302"/>
    </row>
    <row r="87" spans="1:14">
      <c r="B87" s="859" t="s">
        <v>972</v>
      </c>
      <c r="C87" s="860"/>
      <c r="D87" s="860"/>
      <c r="E87" s="860"/>
      <c r="F87" s="860"/>
      <c r="G87" s="860"/>
      <c r="H87" s="860"/>
      <c r="I87" s="87"/>
      <c r="J87" s="88"/>
      <c r="K87" s="303">
        <v>0.2</v>
      </c>
      <c r="L87" s="861">
        <f>N82*K87</f>
        <v>31060.93591212546</v>
      </c>
      <c r="M87" s="862"/>
      <c r="N87" s="51"/>
    </row>
    <row r="88" spans="1:14">
      <c r="B88" s="89" t="s">
        <v>973</v>
      </c>
      <c r="C88" s="90"/>
      <c r="D88" s="90"/>
      <c r="E88" s="90"/>
      <c r="F88" s="90"/>
      <c r="G88" s="90"/>
      <c r="H88" s="90"/>
      <c r="I88" s="87"/>
      <c r="J88" s="88"/>
      <c r="K88" s="303">
        <v>0.05</v>
      </c>
      <c r="L88" s="861">
        <f>N82*K88</f>
        <v>7765.233978031365</v>
      </c>
      <c r="M88" s="862"/>
      <c r="N88" s="51"/>
    </row>
    <row r="89" spans="1:14" ht="15.75" thickBot="1">
      <c r="B89" s="91" t="s">
        <v>974</v>
      </c>
      <c r="C89" s="92"/>
      <c r="D89" s="92"/>
      <c r="E89" s="92"/>
      <c r="F89" s="92"/>
      <c r="G89" s="92"/>
      <c r="H89" s="92"/>
      <c r="I89" s="93"/>
      <c r="J89" s="94"/>
      <c r="K89" s="304">
        <v>0.05</v>
      </c>
      <c r="L89" s="863">
        <f>N82*K89</f>
        <v>7765.233978031365</v>
      </c>
      <c r="M89" s="864"/>
      <c r="N89" s="51"/>
    </row>
    <row r="90" spans="1:14" ht="15.75" thickBot="1">
      <c r="B90" s="827" t="s">
        <v>953</v>
      </c>
      <c r="C90" s="828"/>
      <c r="D90" s="828"/>
      <c r="E90" s="828"/>
      <c r="F90" s="828"/>
      <c r="G90" s="828"/>
      <c r="H90" s="828"/>
      <c r="I90" s="828"/>
      <c r="J90" s="828"/>
      <c r="K90" s="828"/>
      <c r="L90" s="828"/>
      <c r="M90" s="829"/>
      <c r="N90" s="52">
        <f>L87+L88+L89</f>
        <v>46591.403868188187</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7">
        <f>N82+N90</f>
        <v>201896.08342881547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0" t="s">
        <v>2221</v>
      </c>
      <c r="C123" s="392"/>
      <c r="D123" s="392"/>
      <c r="E123" s="57"/>
      <c r="F123" s="57"/>
      <c r="G123" s="57"/>
      <c r="H123" s="57"/>
      <c r="I123" s="57"/>
      <c r="J123" s="806"/>
      <c r="K123" s="806"/>
      <c r="L123" s="806"/>
      <c r="M123" s="806"/>
      <c r="N123" s="807"/>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1083</v>
      </c>
      <c r="C31" s="81" t="s">
        <v>1596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122065.49992318742</v>
      </c>
      <c r="L36" s="269"/>
      <c r="M36" s="270">
        <v>30</v>
      </c>
      <c r="N36" s="271">
        <f>K36/M36</f>
        <v>4068.8499974395809</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101721.24993598952</v>
      </c>
      <c r="L37" s="269"/>
      <c r="M37" s="270">
        <v>10</v>
      </c>
      <c r="N37" s="271">
        <f t="shared" ref="N37:N43" si="0">K37/M37</f>
        <v>10172.124993598951</v>
      </c>
    </row>
    <row r="38" spans="1:14">
      <c r="A38" t="s">
        <v>166</v>
      </c>
      <c r="B38" s="840" t="str">
        <f>VLOOKUP(A38,EQUIPOS!A8:D154,3,FALSE)</f>
        <v>Compactador de Rodillo POTENCIA: 99HP, PESO: 8 ton</v>
      </c>
      <c r="C38" s="841"/>
      <c r="D38" s="841"/>
      <c r="E38" s="841"/>
      <c r="F38" s="841"/>
      <c r="G38" s="841"/>
      <c r="H38" s="842"/>
      <c r="I38" s="266"/>
      <c r="J38" s="267"/>
      <c r="K38" s="268">
        <f>VLOOKUP(A38,EQUIPOS!A8:D165,4,FALSE)</f>
        <v>101721.24993598952</v>
      </c>
      <c r="L38" s="269"/>
      <c r="M38" s="270">
        <v>10</v>
      </c>
      <c r="N38" s="271">
        <f t="shared" si="0"/>
        <v>10172.124993598951</v>
      </c>
    </row>
    <row r="39" spans="1:14">
      <c r="A39" t="s">
        <v>284</v>
      </c>
      <c r="B39" s="840" t="str">
        <f>VLOOKUP(A39,EQUIPOS!A9:D154,3,FALSE)</f>
        <v>Planta de asfalto en caliente</v>
      </c>
      <c r="C39" s="841"/>
      <c r="D39" s="841"/>
      <c r="E39" s="841"/>
      <c r="F39" s="841"/>
      <c r="G39" s="841"/>
      <c r="H39" s="842"/>
      <c r="I39" s="266"/>
      <c r="J39" s="267"/>
      <c r="K39" s="268">
        <f>VLOOKUP(A39,EQUIPOS!A9:D166,4,FALSE)</f>
        <v>366196.49976956227</v>
      </c>
      <c r="L39" s="269"/>
      <c r="M39" s="270">
        <v>10</v>
      </c>
      <c r="N39" s="271">
        <f t="shared" si="0"/>
        <v>36619.649976956229</v>
      </c>
    </row>
    <row r="40" spans="1:14">
      <c r="A40" t="s">
        <v>290</v>
      </c>
      <c r="B40" s="840" t="str">
        <f>VLOOKUP(A40,EQUIPOS!A10:D154,3,FALSE)</f>
        <v>Planta trituradora</v>
      </c>
      <c r="C40" s="841"/>
      <c r="D40" s="841"/>
      <c r="E40" s="841"/>
      <c r="F40" s="841"/>
      <c r="G40" s="841"/>
      <c r="H40" s="842"/>
      <c r="I40" s="266"/>
      <c r="J40" s="267"/>
      <c r="K40" s="268">
        <f>VLOOKUP(A40,EQUIPOS!A10:D167,4,FALSE)</f>
        <v>406884.99974395806</v>
      </c>
      <c r="L40" s="269"/>
      <c r="M40" s="270">
        <v>30</v>
      </c>
      <c r="N40" s="271">
        <f t="shared" si="0"/>
        <v>13562.833324798603</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122065.49992318742</v>
      </c>
      <c r="L41" s="269"/>
      <c r="M41" s="270">
        <v>30</v>
      </c>
      <c r="N41" s="271">
        <f t="shared" si="0"/>
        <v>4068.8499974395809</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203442.49987197903</v>
      </c>
      <c r="L42" s="269"/>
      <c r="M42" s="270">
        <v>10</v>
      </c>
      <c r="N42" s="271">
        <f t="shared" si="0"/>
        <v>20344.249987197902</v>
      </c>
    </row>
    <row r="43" spans="1:14">
      <c r="A43" t="s">
        <v>373</v>
      </c>
      <c r="B43" s="840" t="str">
        <f>VLOOKUP(A43,EQUIPOS!A13:D157,3,FALSE)</f>
        <v>Volqueta 6 m3</v>
      </c>
      <c r="C43" s="841"/>
      <c r="D43" s="841"/>
      <c r="E43" s="841"/>
      <c r="F43" s="841"/>
      <c r="G43" s="841"/>
      <c r="H43" s="842"/>
      <c r="I43" s="266"/>
      <c r="J43" s="267"/>
      <c r="K43" s="268">
        <f>VLOOKUP(A43,EQUIPOS!A13:D170,4,FALSE)</f>
        <v>70484.13291448509</v>
      </c>
      <c r="L43" s="269"/>
      <c r="M43" s="270">
        <v>10</v>
      </c>
      <c r="N43" s="271">
        <f t="shared" si="0"/>
        <v>7048.413291448509</v>
      </c>
    </row>
    <row r="44" spans="1:14">
      <c r="B44" s="319"/>
      <c r="C44" s="320"/>
      <c r="D44" s="320"/>
      <c r="E44" s="320"/>
      <c r="F44" s="320"/>
      <c r="G44" s="320"/>
      <c r="H44" s="321"/>
      <c r="I44" s="266"/>
      <c r="J44" s="267"/>
      <c r="K44" s="268"/>
      <c r="L44" s="269"/>
      <c r="M44" s="270"/>
      <c r="N44" s="271"/>
    </row>
    <row r="45" spans="1:14">
      <c r="B45" s="840"/>
      <c r="C45" s="841"/>
      <c r="D45" s="841"/>
      <c r="E45" s="841"/>
      <c r="F45" s="841"/>
      <c r="G45" s="841"/>
      <c r="H45" s="842"/>
      <c r="I45" s="843"/>
      <c r="J45" s="824"/>
      <c r="K45" s="268"/>
      <c r="L45" s="844"/>
      <c r="M45" s="845"/>
      <c r="N45" s="271"/>
    </row>
    <row r="46" spans="1:14">
      <c r="B46" s="840"/>
      <c r="C46" s="841"/>
      <c r="D46" s="841"/>
      <c r="E46" s="846"/>
      <c r="F46" s="841"/>
      <c r="G46" s="841"/>
      <c r="H46" s="842"/>
      <c r="I46" s="36"/>
      <c r="J46" s="37"/>
      <c r="K46" s="273"/>
      <c r="L46" s="275"/>
      <c r="M46" s="276"/>
      <c r="N46" s="277"/>
    </row>
    <row r="47" spans="1:14">
      <c r="B47" s="847" t="s">
        <v>952</v>
      </c>
      <c r="C47" s="848"/>
      <c r="D47" s="848"/>
      <c r="E47" s="38"/>
      <c r="F47" s="39"/>
      <c r="G47" s="39"/>
      <c r="H47" s="40"/>
      <c r="I47" s="36"/>
      <c r="J47" s="37"/>
      <c r="K47" s="278"/>
      <c r="L47" s="275"/>
      <c r="M47" s="400">
        <v>0.1</v>
      </c>
      <c r="N47" s="343">
        <f>N81*M47</f>
        <v>874.7045112950251</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3">
        <f>SUM(N36:N48)</f>
        <v>106931.80107377333</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4" t="s">
        <v>945</v>
      </c>
      <c r="K53" s="85" t="s">
        <v>946</v>
      </c>
      <c r="L53" s="821" t="s">
        <v>955</v>
      </c>
      <c r="M53" s="820"/>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26031.940679017607</v>
      </c>
      <c r="N54" s="271">
        <f>K54*M54</f>
        <v>36444.71695062465</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43.73366034074958</v>
      </c>
      <c r="N55" s="271">
        <f>K55*M55</f>
        <v>1093.3415085187396</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3">
        <f>SUM(N54:N58)</f>
        <v>37538.058459143387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1">
        <f>VLOOKUP(A64,TRANSPORTE!A5:D117,4,FALSE)</f>
        <v>812.88531247861022</v>
      </c>
      <c r="M64" s="832"/>
      <c r="N64" s="286">
        <f>K64*L64</f>
        <v>1138.0394374700543</v>
      </c>
    </row>
    <row r="65" spans="1:15">
      <c r="A65" t="s">
        <v>1384</v>
      </c>
      <c r="B65" s="46" t="str">
        <f>VLOOKUP(A65,TRANSPORTE!A6:D117,3,FALSE)</f>
        <v>Transporte de mezcla discontinua en caliente tipo F-10</v>
      </c>
      <c r="C65" s="47"/>
      <c r="D65" s="47"/>
      <c r="E65" s="47"/>
      <c r="F65" s="47"/>
      <c r="G65" s="47"/>
      <c r="H65" s="310" t="s">
        <v>1468</v>
      </c>
      <c r="I65" s="278">
        <v>1.25</v>
      </c>
      <c r="J65" s="285">
        <v>1</v>
      </c>
      <c r="K65" s="278">
        <f>I65*J65</f>
        <v>1.25</v>
      </c>
      <c r="L65" s="831">
        <f>VLOOKUP(A65,TRANSPORTE!A6:D117,4,FALSE)</f>
        <v>759.78838183221592</v>
      </c>
      <c r="M65" s="832"/>
      <c r="N65" s="286">
        <f>K65*L65</f>
        <v>949.73547729026996</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2087.7749147603245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0">
        <f>SUM(N75:N80)</f>
        <v>8747.0451129502508</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155304.67956062729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3"/>
      <c r="J87" s="333"/>
      <c r="K87" s="301" t="s">
        <v>970</v>
      </c>
      <c r="L87" s="857" t="s">
        <v>971</v>
      </c>
      <c r="M87" s="858"/>
      <c r="N87" s="302"/>
    </row>
    <row r="88" spans="1:14">
      <c r="B88" s="859" t="s">
        <v>972</v>
      </c>
      <c r="C88" s="860"/>
      <c r="D88" s="860"/>
      <c r="E88" s="860"/>
      <c r="F88" s="860"/>
      <c r="G88" s="860"/>
      <c r="H88" s="860"/>
      <c r="I88" s="87"/>
      <c r="J88" s="88"/>
      <c r="K88" s="303">
        <v>0.2</v>
      </c>
      <c r="L88" s="861">
        <f>N83*K88</f>
        <v>31060.93591212546</v>
      </c>
      <c r="M88" s="862"/>
      <c r="N88" s="51"/>
    </row>
    <row r="89" spans="1:14">
      <c r="B89" s="89" t="s">
        <v>973</v>
      </c>
      <c r="C89" s="90"/>
      <c r="D89" s="90"/>
      <c r="E89" s="90"/>
      <c r="F89" s="90"/>
      <c r="G89" s="90"/>
      <c r="H89" s="90"/>
      <c r="I89" s="87"/>
      <c r="J89" s="88"/>
      <c r="K89" s="303">
        <v>0.05</v>
      </c>
      <c r="L89" s="861">
        <f>N83*K89</f>
        <v>7765.233978031365</v>
      </c>
      <c r="M89" s="862"/>
      <c r="N89" s="51"/>
    </row>
    <row r="90" spans="1:14" ht="15.75" thickBot="1">
      <c r="B90" s="91" t="s">
        <v>974</v>
      </c>
      <c r="C90" s="92"/>
      <c r="D90" s="92"/>
      <c r="E90" s="92"/>
      <c r="F90" s="92"/>
      <c r="G90" s="92"/>
      <c r="H90" s="92"/>
      <c r="I90" s="93"/>
      <c r="J90" s="94"/>
      <c r="K90" s="304">
        <v>0.05</v>
      </c>
      <c r="L90" s="863">
        <f>N83*K90</f>
        <v>7765.233978031365</v>
      </c>
      <c r="M90" s="864"/>
      <c r="N90" s="51"/>
    </row>
    <row r="91" spans="1:14" ht="15.75" thickBot="1">
      <c r="B91" s="827" t="s">
        <v>953</v>
      </c>
      <c r="C91" s="828"/>
      <c r="D91" s="828"/>
      <c r="E91" s="828"/>
      <c r="F91" s="828"/>
      <c r="G91" s="828"/>
      <c r="H91" s="828"/>
      <c r="I91" s="828"/>
      <c r="J91" s="828"/>
      <c r="K91" s="828"/>
      <c r="L91" s="828"/>
      <c r="M91" s="829"/>
      <c r="N91" s="52">
        <f>L88+L89+L90</f>
        <v>46591.403868188187</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7">
        <f>N83+N91</f>
        <v>201896.08342881547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0" t="s">
        <v>2221</v>
      </c>
      <c r="C124" s="392"/>
      <c r="D124" s="392"/>
      <c r="E124" s="57"/>
      <c r="F124" s="57"/>
      <c r="G124" s="57"/>
      <c r="H124" s="57"/>
      <c r="I124" s="57"/>
      <c r="J124" s="806"/>
      <c r="K124" s="806"/>
      <c r="L124" s="806"/>
      <c r="M124" s="806"/>
      <c r="N124" s="807"/>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1084</v>
      </c>
      <c r="C31" s="81" t="s">
        <v>1597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148</v>
      </c>
      <c r="B36" s="840" t="str">
        <f>VLOOKUP(A36,EQUIPOS!A6:D154,3,FALSE)</f>
        <v>Cargador : Potencia en el volante 110 hp, Clasificación de RPM del motor 2300.</v>
      </c>
      <c r="C36" s="841"/>
      <c r="D36" s="841"/>
      <c r="E36" s="841"/>
      <c r="F36" s="841"/>
      <c r="G36" s="841"/>
      <c r="H36" s="842"/>
      <c r="I36" s="266"/>
      <c r="J36" s="267"/>
      <c r="K36" s="268">
        <f>VLOOKUP(A36,EQUIPOS!A6:D163,4,FALSE)</f>
        <v>101721.24993598952</v>
      </c>
      <c r="L36" s="269"/>
      <c r="M36" s="270">
        <v>30</v>
      </c>
      <c r="N36" s="271">
        <f>K36/M36</f>
        <v>3390.7083311996507</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101721.24993598952</v>
      </c>
      <c r="L37" s="269"/>
      <c r="M37" s="270">
        <v>10</v>
      </c>
      <c r="N37" s="271">
        <f t="shared" ref="N37:N43" si="0">K37/M37</f>
        <v>10172.124993598951</v>
      </c>
    </row>
    <row r="38" spans="1:14">
      <c r="A38" t="s">
        <v>284</v>
      </c>
      <c r="B38" s="840" t="str">
        <f>VLOOKUP(A38,EQUIPOS!A8:D154,3,FALSE)</f>
        <v>Planta de asfalto en caliente</v>
      </c>
      <c r="C38" s="841"/>
      <c r="D38" s="841"/>
      <c r="E38" s="841"/>
      <c r="F38" s="841"/>
      <c r="G38" s="841"/>
      <c r="H38" s="842"/>
      <c r="I38" s="266"/>
      <c r="J38" s="267"/>
      <c r="K38" s="268">
        <f>VLOOKUP(A38,EQUIPOS!A8:D165,4,FALSE)</f>
        <v>366196.49976956227</v>
      </c>
      <c r="L38" s="269"/>
      <c r="M38" s="270">
        <v>10</v>
      </c>
      <c r="N38" s="271">
        <f t="shared" si="0"/>
        <v>36619.649976956229</v>
      </c>
    </row>
    <row r="39" spans="1:14">
      <c r="A39" t="s">
        <v>290</v>
      </c>
      <c r="B39" s="840" t="str">
        <f>VLOOKUP(A39,EQUIPOS!A9:D154,3,FALSE)</f>
        <v>Planta trituradora</v>
      </c>
      <c r="C39" s="841"/>
      <c r="D39" s="841"/>
      <c r="E39" s="841"/>
      <c r="F39" s="841"/>
      <c r="G39" s="841"/>
      <c r="H39" s="842"/>
      <c r="I39" s="266"/>
      <c r="J39" s="267"/>
      <c r="K39" s="268">
        <f>VLOOKUP(A39,EQUIPOS!A9:D166,4,FALSE)</f>
        <v>406884.99974395806</v>
      </c>
      <c r="L39" s="269"/>
      <c r="M39" s="270">
        <v>30</v>
      </c>
      <c r="N39" s="271">
        <f t="shared" si="0"/>
        <v>13562.833324798603</v>
      </c>
    </row>
    <row r="40" spans="1:14">
      <c r="A40" t="s">
        <v>316</v>
      </c>
      <c r="B40" s="840" t="str">
        <f>VLOOKUP(A40,EQUIPOS!A10:D154,3,FALSE)</f>
        <v>Retroexcavadora Tipo E-200 o  Equivalente</v>
      </c>
      <c r="C40" s="841"/>
      <c r="D40" s="841"/>
      <c r="E40" s="841"/>
      <c r="F40" s="841"/>
      <c r="G40" s="841"/>
      <c r="H40" s="842"/>
      <c r="I40" s="266"/>
      <c r="J40" s="267"/>
      <c r="K40" s="268">
        <f>VLOOKUP(A40,EQUIPOS!A10:D167,4,FALSE)</f>
        <v>122065.49992318742</v>
      </c>
      <c r="L40" s="269"/>
      <c r="M40" s="270">
        <v>30</v>
      </c>
      <c r="N40" s="271">
        <f t="shared" si="0"/>
        <v>4068.8499974395809</v>
      </c>
    </row>
    <row r="41" spans="1:14">
      <c r="A41" t="s">
        <v>358</v>
      </c>
      <c r="B41" s="840" t="str">
        <f>VLOOKUP(A41,EQUIPOS!A11:D155,3,FALSE)</f>
        <v xml:space="preserve">Terminadora de asfalto (Finisher), potencia en el volante 174 HP, R=20M3/H, velocidad de desplazamiento 114 m/min
</v>
      </c>
      <c r="C41" s="841"/>
      <c r="D41" s="841"/>
      <c r="E41" s="841"/>
      <c r="F41" s="841"/>
      <c r="G41" s="841"/>
      <c r="H41" s="842"/>
      <c r="I41" s="266"/>
      <c r="J41" s="267"/>
      <c r="K41" s="268">
        <f>VLOOKUP(A41,EQUIPOS!A11:D168,4,FALSE)</f>
        <v>203442.49987197903</v>
      </c>
      <c r="L41" s="269"/>
      <c r="M41" s="270">
        <v>10</v>
      </c>
      <c r="N41" s="271">
        <f t="shared" si="0"/>
        <v>20344.249987197902</v>
      </c>
    </row>
    <row r="42" spans="1:14">
      <c r="A42" t="s">
        <v>166</v>
      </c>
      <c r="B42" s="840" t="str">
        <f>VLOOKUP(A42,EQUIPOS!A12:D156,3,FALSE)</f>
        <v>Compactador de Rodillo POTENCIA: 99HP, PESO: 8 ton</v>
      </c>
      <c r="C42" s="841"/>
      <c r="D42" s="841"/>
      <c r="E42" s="841"/>
      <c r="F42" s="841"/>
      <c r="G42" s="841"/>
      <c r="H42" s="842"/>
      <c r="I42" s="266"/>
      <c r="J42" s="267"/>
      <c r="K42" s="268">
        <f>VLOOKUP(A42,EQUIPOS!A12:D169,4,FALSE)</f>
        <v>101721.24993598952</v>
      </c>
      <c r="L42" s="269"/>
      <c r="M42" s="270">
        <v>10</v>
      </c>
      <c r="N42" s="271">
        <f t="shared" si="0"/>
        <v>10172.124993598951</v>
      </c>
    </row>
    <row r="43" spans="1:14">
      <c r="A43" t="s">
        <v>373</v>
      </c>
      <c r="B43" s="840" t="str">
        <f>VLOOKUP(A43,EQUIPOS!A13:D157,3,FALSE)</f>
        <v>Volqueta 6 m3</v>
      </c>
      <c r="C43" s="841"/>
      <c r="D43" s="841"/>
      <c r="E43" s="841"/>
      <c r="F43" s="841"/>
      <c r="G43" s="841"/>
      <c r="H43" s="842"/>
      <c r="I43" s="266"/>
      <c r="J43" s="267"/>
      <c r="K43" s="268">
        <f>VLOOKUP(A43,EQUIPOS!A13:D170,4,FALSE)</f>
        <v>70484.13291448509</v>
      </c>
      <c r="L43" s="269"/>
      <c r="M43" s="270">
        <v>10</v>
      </c>
      <c r="N43" s="271">
        <f t="shared" si="0"/>
        <v>7048.413291448509</v>
      </c>
    </row>
    <row r="44" spans="1:14">
      <c r="B44" s="840"/>
      <c r="C44" s="841"/>
      <c r="D44" s="841"/>
      <c r="E44" s="841"/>
      <c r="F44" s="841"/>
      <c r="G44" s="841"/>
      <c r="H44" s="842"/>
      <c r="I44" s="843"/>
      <c r="J44" s="824"/>
      <c r="K44" s="268"/>
      <c r="L44" s="844"/>
      <c r="M44" s="845"/>
      <c r="N44" s="271"/>
    </row>
    <row r="45" spans="1:14">
      <c r="B45" s="840"/>
      <c r="C45" s="841"/>
      <c r="D45" s="841"/>
      <c r="E45" s="846"/>
      <c r="F45" s="841"/>
      <c r="G45" s="841"/>
      <c r="H45" s="842"/>
      <c r="I45" s="36"/>
      <c r="J45" s="37"/>
      <c r="K45" s="273"/>
      <c r="L45" s="275"/>
      <c r="M45" s="276"/>
      <c r="N45" s="277"/>
    </row>
    <row r="46" spans="1:14">
      <c r="B46" s="847" t="s">
        <v>952</v>
      </c>
      <c r="C46" s="848"/>
      <c r="D46" s="848"/>
      <c r="E46" s="38"/>
      <c r="F46" s="39"/>
      <c r="G46" s="39"/>
      <c r="H46" s="40"/>
      <c r="I46" s="36"/>
      <c r="J46" s="37"/>
      <c r="K46" s="278"/>
      <c r="L46" s="275"/>
      <c r="M46" s="400">
        <v>0.1</v>
      </c>
      <c r="N46" s="343">
        <f>N80*M46</f>
        <v>1141.4201203310449</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3">
        <f>SUM(N36:N47)</f>
        <v>106520.37501656942</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4" t="s">
        <v>945</v>
      </c>
      <c r="K52" s="85" t="s">
        <v>946</v>
      </c>
      <c r="L52" s="821" t="s">
        <v>955</v>
      </c>
      <c r="M52" s="820"/>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26031.940679017607</v>
      </c>
      <c r="N53" s="271">
        <f>K53*M53</f>
        <v>36444.71695062465</v>
      </c>
    </row>
    <row r="54" spans="1:14">
      <c r="A54" s="108"/>
      <c r="B54" s="43"/>
      <c r="C54" s="280"/>
      <c r="D54" s="280"/>
      <c r="E54" s="280"/>
      <c r="F54" s="280"/>
      <c r="G54" s="280"/>
      <c r="H54" s="280"/>
      <c r="I54" s="267"/>
      <c r="J54" s="223"/>
      <c r="K54" s="281"/>
      <c r="L54" s="266"/>
      <c r="M54" s="401"/>
      <c r="N54" s="271"/>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3">
        <f>SUM(N53:N57)</f>
        <v>36444.71695062465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1">
        <f>VLOOKUP(A63,TRANSPORTE!A5:D117,4,FALSE)</f>
        <v>812.88531247861022</v>
      </c>
      <c r="M63" s="832"/>
      <c r="N63" s="286">
        <f>K63*L63</f>
        <v>1138.0394374700543</v>
      </c>
    </row>
    <row r="64" spans="1:14">
      <c r="A64" t="s">
        <v>1293</v>
      </c>
      <c r="B64" s="46" t="str">
        <f>VLOOKUP(A64,TRANSPORTE!A6:D117,3,FALSE)</f>
        <v>Transporte de mezcla</v>
      </c>
      <c r="C64" s="47"/>
      <c r="D64" s="47"/>
      <c r="E64" s="47"/>
      <c r="F64" s="47"/>
      <c r="G64" s="47"/>
      <c r="H64" s="310" t="s">
        <v>1468</v>
      </c>
      <c r="I64" s="278">
        <v>1.25</v>
      </c>
      <c r="J64" s="285">
        <v>1</v>
      </c>
      <c r="K64" s="278">
        <f>I64*J64</f>
        <v>1.25</v>
      </c>
      <c r="L64" s="831">
        <f>VLOOKUP(A64,TRANSPORTE!A6:D117,4,FALSE)</f>
        <v>1265.1643410474996</v>
      </c>
      <c r="M64" s="832"/>
      <c r="N64" s="286">
        <f>K64*L64</f>
        <v>1581.4554263093746</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2719.4948637794287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80</v>
      </c>
      <c r="N74" s="394">
        <f>K74/M74</f>
        <v>5413.1</v>
      </c>
      <c r="O74" s="106"/>
    </row>
    <row r="75" spans="1:15">
      <c r="A75" t="s">
        <v>54</v>
      </c>
      <c r="B75" s="49" t="str">
        <f>VLOOKUP(A75,'MANO DE OBRA'!A8:D69,3,FALSE)</f>
        <v>Rastrilleros (2)</v>
      </c>
      <c r="C75" s="47"/>
      <c r="D75" s="47"/>
      <c r="E75" s="47"/>
      <c r="F75" s="47"/>
      <c r="G75" s="47"/>
      <c r="H75" s="47"/>
      <c r="I75" s="291">
        <f>K75/J75*100</f>
        <v>86502.359687357821</v>
      </c>
      <c r="J75" s="292">
        <v>185</v>
      </c>
      <c r="K75" s="293">
        <f>VLOOKUP(A75,'MANO DE OBRA'!A8:D100,4,FALSE)</f>
        <v>160029.36542161196</v>
      </c>
      <c r="L75" s="50"/>
      <c r="M75" s="298">
        <v>80</v>
      </c>
      <c r="N75" s="394">
        <f>K75/M75</f>
        <v>2000.3670677701496</v>
      </c>
    </row>
    <row r="76" spans="1:15">
      <c r="A76" t="s">
        <v>34</v>
      </c>
      <c r="B76" s="49" t="str">
        <f>VLOOKUP(A76,'MANO DE OBRA'!A9:D70,3,FALSE)</f>
        <v>Oficial (3)</v>
      </c>
      <c r="C76" s="47"/>
      <c r="D76" s="47"/>
      <c r="E76" s="47"/>
      <c r="F76" s="47"/>
      <c r="G76" s="47"/>
      <c r="H76" s="47"/>
      <c r="I76" s="291">
        <f>K76/J76*100</f>
        <v>173004.71937471567</v>
      </c>
      <c r="J76" s="292">
        <v>185</v>
      </c>
      <c r="K76" s="293">
        <f>VLOOKUP(A76,'MANO DE OBRA'!A9:D101,4,FALSE)</f>
        <v>320058.73084322398</v>
      </c>
      <c r="L76" s="50"/>
      <c r="M76" s="299">
        <v>80</v>
      </c>
      <c r="N76" s="394">
        <f>K76/M76</f>
        <v>4000.7341355402996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0">
        <f>SUM(N74:N79)</f>
        <v>11414.201203310449</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157098.78803428396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3"/>
      <c r="J86" s="333"/>
      <c r="K86" s="301" t="s">
        <v>970</v>
      </c>
      <c r="L86" s="857" t="s">
        <v>971</v>
      </c>
      <c r="M86" s="858"/>
      <c r="N86" s="302"/>
    </row>
    <row r="87" spans="1:14">
      <c r="B87" s="859" t="s">
        <v>972</v>
      </c>
      <c r="C87" s="860"/>
      <c r="D87" s="860"/>
      <c r="E87" s="860"/>
      <c r="F87" s="860"/>
      <c r="G87" s="860"/>
      <c r="H87" s="860"/>
      <c r="I87" s="87"/>
      <c r="J87" s="88"/>
      <c r="K87" s="303">
        <v>0.2</v>
      </c>
      <c r="L87" s="861">
        <f>N82*K87</f>
        <v>31419.757606856794</v>
      </c>
      <c r="M87" s="862"/>
      <c r="N87" s="51"/>
    </row>
    <row r="88" spans="1:14">
      <c r="B88" s="89" t="s">
        <v>973</v>
      </c>
      <c r="C88" s="90"/>
      <c r="D88" s="90"/>
      <c r="E88" s="90"/>
      <c r="F88" s="90"/>
      <c r="G88" s="90"/>
      <c r="H88" s="90"/>
      <c r="I88" s="87"/>
      <c r="J88" s="88"/>
      <c r="K88" s="303">
        <v>0.05</v>
      </c>
      <c r="L88" s="861">
        <f>N82*K88</f>
        <v>7854.9394017141985</v>
      </c>
      <c r="M88" s="862"/>
      <c r="N88" s="51"/>
    </row>
    <row r="89" spans="1:14" ht="15.75" thickBot="1">
      <c r="B89" s="91" t="s">
        <v>974</v>
      </c>
      <c r="C89" s="92"/>
      <c r="D89" s="92"/>
      <c r="E89" s="92"/>
      <c r="F89" s="92"/>
      <c r="G89" s="92"/>
      <c r="H89" s="92"/>
      <c r="I89" s="93"/>
      <c r="J89" s="94"/>
      <c r="K89" s="304">
        <v>0.05</v>
      </c>
      <c r="L89" s="863">
        <f>N82*K89</f>
        <v>7854.9394017141985</v>
      </c>
      <c r="M89" s="864"/>
      <c r="N89" s="51"/>
    </row>
    <row r="90" spans="1:14" ht="15.75" thickBot="1">
      <c r="B90" s="827" t="s">
        <v>953</v>
      </c>
      <c r="C90" s="828"/>
      <c r="D90" s="828"/>
      <c r="E90" s="828"/>
      <c r="F90" s="828"/>
      <c r="G90" s="828"/>
      <c r="H90" s="828"/>
      <c r="I90" s="828"/>
      <c r="J90" s="828"/>
      <c r="K90" s="828"/>
      <c r="L90" s="828"/>
      <c r="M90" s="829"/>
      <c r="N90" s="52">
        <f>L87+L88+L89</f>
        <v>47129.636410285188</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7">
        <f>N82+N90</f>
        <v>204228.42444456916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0" t="s">
        <v>2221</v>
      </c>
      <c r="C123" s="392"/>
      <c r="D123" s="392"/>
      <c r="E123" s="57"/>
      <c r="F123" s="57"/>
      <c r="G123" s="57"/>
      <c r="H123" s="57"/>
      <c r="I123" s="57"/>
      <c r="J123" s="806"/>
      <c r="K123" s="806"/>
      <c r="L123" s="806"/>
      <c r="M123" s="806"/>
      <c r="N123" s="807"/>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1085</v>
      </c>
      <c r="C31" s="81" t="s">
        <v>2072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117</v>
      </c>
      <c r="B36" s="840" t="str">
        <f>VLOOKUP(A36,EQUIPOS!A6:D154,3,FALSE)</f>
        <v xml:space="preserve">Barredora mecánica de cepillo de 3658 mm ; 6 m3 </v>
      </c>
      <c r="C36" s="841"/>
      <c r="D36" s="841"/>
      <c r="E36" s="841"/>
      <c r="F36" s="841"/>
      <c r="G36" s="841"/>
      <c r="H36" s="842"/>
      <c r="I36" s="266"/>
      <c r="J36" s="267"/>
      <c r="K36" s="268">
        <f>VLOOKUP(A36,EQUIPOS!A6:D163,4,FALSE)</f>
        <v>85611.589662238155</v>
      </c>
      <c r="L36" s="269"/>
      <c r="M36" s="270">
        <v>150</v>
      </c>
      <c r="N36" s="271">
        <f>K36/M36</f>
        <v>570.74393108158768</v>
      </c>
    </row>
    <row r="37" spans="1:14">
      <c r="A37" s="113" t="s">
        <v>148</v>
      </c>
      <c r="B37" s="840" t="str">
        <f>VLOOKUP(A37,EQUIPOS!A7:D154,3,FALSE)</f>
        <v>Cargador : Potencia en el volante 110 hp, Clasificación de RPM del motor 2300.</v>
      </c>
      <c r="C37" s="841"/>
      <c r="D37" s="841"/>
      <c r="E37" s="841"/>
      <c r="F37" s="841"/>
      <c r="G37" s="841"/>
      <c r="H37" s="842"/>
      <c r="I37" s="266"/>
      <c r="J37" s="267"/>
      <c r="K37" s="268">
        <f>VLOOKUP(A37,EQUIPOS!A7:D164,4,FALSE)</f>
        <v>101721.24993598952</v>
      </c>
      <c r="L37" s="269"/>
      <c r="M37" s="270">
        <v>150</v>
      </c>
      <c r="N37" s="271">
        <f>K37/M37</f>
        <v>678.14166623993015</v>
      </c>
    </row>
    <row r="38" spans="1:14">
      <c r="A38" t="s">
        <v>236</v>
      </c>
      <c r="B38" s="840" t="str">
        <f>VLOOKUP(A38,EQUIPOS!A8:D154,3,FALSE)</f>
        <v>Fresadora de pavimento, potencia 255 HP, peso 19 Ton, PROFUNDIDAD DE CORTE 305 mm</v>
      </c>
      <c r="C38" s="841"/>
      <c r="D38" s="841"/>
      <c r="E38" s="841"/>
      <c r="F38" s="841"/>
      <c r="G38" s="841"/>
      <c r="H38" s="842"/>
      <c r="I38" s="266"/>
      <c r="J38" s="267"/>
      <c r="K38" s="268">
        <f>VLOOKUP(A38,EQUIPOS!A8:D165,4,FALSE)</f>
        <v>268004.18868672266</v>
      </c>
      <c r="L38" s="269"/>
      <c r="M38" s="270">
        <v>150</v>
      </c>
      <c r="N38" s="271">
        <f>K38/M38</f>
        <v>1786.6945912448177</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N75*M41</f>
        <v>1.8043666666666667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3037.3845552330022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401"/>
      <c r="N48" s="271"/>
    </row>
    <row r="49" spans="1:14">
      <c r="A49" s="108"/>
      <c r="B49" s="43"/>
      <c r="C49" s="280"/>
      <c r="D49" s="280"/>
      <c r="E49" s="280"/>
      <c r="F49" s="280"/>
      <c r="G49" s="280"/>
      <c r="H49" s="280"/>
      <c r="I49" s="267"/>
      <c r="J49" s="223"/>
      <c r="K49" s="281"/>
      <c r="L49" s="266"/>
      <c r="M49" s="401"/>
      <c r="N49" s="271"/>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3"/>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1233</v>
      </c>
      <c r="B58" s="46" t="str">
        <f>VLOOKUP(A58,TRANSPORTE!A5:D117,3,FALSE)</f>
        <v>Transporte de material fresado</v>
      </c>
      <c r="C58" s="316"/>
      <c r="D58" s="316"/>
      <c r="E58" s="316"/>
      <c r="F58" s="316"/>
      <c r="G58" s="316"/>
      <c r="H58" s="310" t="s">
        <v>1468</v>
      </c>
      <c r="I58" s="278">
        <v>0.13</v>
      </c>
      <c r="J58" s="285">
        <v>1</v>
      </c>
      <c r="K58" s="278">
        <f>I58*J58</f>
        <v>0.13</v>
      </c>
      <c r="L58" s="831">
        <f>VLOOKUP(A58,TRANSPORTE!A5:D117,4,FALSE)</f>
        <v>812.88531247861022</v>
      </c>
      <c r="M58" s="832"/>
      <c r="N58" s="286">
        <f>K58*L58</f>
        <v>105.67509062221933</v>
      </c>
    </row>
    <row r="59" spans="1:14">
      <c r="B59" s="46"/>
      <c r="C59" s="47"/>
      <c r="D59" s="47"/>
      <c r="E59" s="47"/>
      <c r="F59" s="47"/>
      <c r="G59" s="47"/>
      <c r="H59" s="310"/>
      <c r="I59" s="278"/>
      <c r="J59" s="285"/>
      <c r="K59" s="278"/>
      <c r="L59" s="831"/>
      <c r="M59" s="832"/>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105.67509062221933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1200</v>
      </c>
      <c r="N69" s="394">
        <f>K69/M69</f>
        <v>180.43666666666667</v>
      </c>
      <c r="O69" s="106"/>
    </row>
    <row r="70" spans="1:15">
      <c r="B70" s="49"/>
      <c r="C70" s="47"/>
      <c r="D70" s="47"/>
      <c r="E70" s="47"/>
      <c r="F70" s="47"/>
      <c r="G70" s="47"/>
      <c r="H70" s="47"/>
      <c r="I70" s="291"/>
      <c r="J70" s="292"/>
      <c r="K70" s="293"/>
      <c r="L70" s="50"/>
      <c r="M70" s="298"/>
      <c r="N70" s="394"/>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59">
        <f>SUM(N69:N74)</f>
        <v>180.43666666666667</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3323.4963125218878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664.69926250437766</v>
      </c>
      <c r="M82" s="862"/>
      <c r="N82" s="51"/>
    </row>
    <row r="83" spans="1:14">
      <c r="B83" s="89" t="s">
        <v>973</v>
      </c>
      <c r="C83" s="90"/>
      <c r="D83" s="90"/>
      <c r="E83" s="90"/>
      <c r="F83" s="90"/>
      <c r="G83" s="90"/>
      <c r="H83" s="90"/>
      <c r="I83" s="87"/>
      <c r="J83" s="88"/>
      <c r="K83" s="303">
        <v>0.05</v>
      </c>
      <c r="L83" s="861">
        <f>N77*K83</f>
        <v>166.17481562609441</v>
      </c>
      <c r="M83" s="862"/>
      <c r="N83" s="51"/>
    </row>
    <row r="84" spans="1:14" ht="15.75" thickBot="1">
      <c r="B84" s="91" t="s">
        <v>974</v>
      </c>
      <c r="C84" s="92"/>
      <c r="D84" s="92"/>
      <c r="E84" s="92"/>
      <c r="F84" s="92"/>
      <c r="G84" s="92"/>
      <c r="H84" s="92"/>
      <c r="I84" s="93"/>
      <c r="J84" s="94"/>
      <c r="K84" s="304">
        <v>0.05</v>
      </c>
      <c r="L84" s="863">
        <f>N77*K84</f>
        <v>166.17481562609441</v>
      </c>
      <c r="M84" s="864"/>
      <c r="N84" s="51"/>
    </row>
    <row r="85" spans="1:14" ht="15.75" thickBot="1">
      <c r="B85" s="827" t="s">
        <v>953</v>
      </c>
      <c r="C85" s="828"/>
      <c r="D85" s="828"/>
      <c r="E85" s="828"/>
      <c r="F85" s="828"/>
      <c r="G85" s="828"/>
      <c r="H85" s="828"/>
      <c r="I85" s="828"/>
      <c r="J85" s="828"/>
      <c r="K85" s="828"/>
      <c r="L85" s="828"/>
      <c r="M85" s="829"/>
      <c r="N85" s="52">
        <f>L82+L83+L84</f>
        <v>997.04889375656649</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4320.5452062784543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0" t="s">
        <v>2221</v>
      </c>
      <c r="C118" s="392"/>
      <c r="D118" s="392"/>
      <c r="E118" s="57"/>
      <c r="F118" s="57"/>
      <c r="G118" s="57"/>
      <c r="H118" s="57"/>
      <c r="I118" s="57"/>
      <c r="J118" s="806"/>
      <c r="K118" s="806"/>
      <c r="L118" s="806"/>
      <c r="M118" s="806"/>
      <c r="N118" s="807"/>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2017</v>
      </c>
      <c r="C31" s="81" t="s">
        <v>2074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117</v>
      </c>
      <c r="B36" s="840" t="str">
        <f>VLOOKUP(A36,EQUIPOS!A6:D154,3,FALSE)</f>
        <v xml:space="preserve">Barredora mecánica de cepillo de 3658 mm ; 6 m3 </v>
      </c>
      <c r="C36" s="841"/>
      <c r="D36" s="841"/>
      <c r="E36" s="841"/>
      <c r="F36" s="841"/>
      <c r="G36" s="841"/>
      <c r="H36" s="842"/>
      <c r="I36" s="266"/>
      <c r="J36" s="267"/>
      <c r="K36" s="268">
        <f>VLOOKUP(A36,EQUIPOS!A6:D163,4,FALSE)</f>
        <v>85611.589662238155</v>
      </c>
      <c r="L36" s="269"/>
      <c r="M36" s="270">
        <v>300</v>
      </c>
      <c r="N36" s="271">
        <f>K36/M36</f>
        <v>285.37196554079384</v>
      </c>
    </row>
    <row r="37" spans="1:14">
      <c r="A37" s="113" t="s">
        <v>148</v>
      </c>
      <c r="B37" s="840" t="str">
        <f>VLOOKUP(A37,EQUIPOS!A7:D154,3,FALSE)</f>
        <v>Cargador : Potencia en el volante 110 hp, Clasificación de RPM del motor 2300.</v>
      </c>
      <c r="C37" s="841"/>
      <c r="D37" s="841"/>
      <c r="E37" s="841"/>
      <c r="F37" s="841"/>
      <c r="G37" s="841"/>
      <c r="H37" s="842"/>
      <c r="I37" s="266"/>
      <c r="J37" s="267"/>
      <c r="K37" s="268">
        <f>VLOOKUP(A37,EQUIPOS!A7:D164,4,FALSE)</f>
        <v>101721.24993598952</v>
      </c>
      <c r="L37" s="269"/>
      <c r="M37" s="270">
        <v>300</v>
      </c>
      <c r="N37" s="271">
        <f>K37/M37</f>
        <v>339.07083311996507</v>
      </c>
    </row>
    <row r="38" spans="1:14">
      <c r="A38" t="s">
        <v>236</v>
      </c>
      <c r="B38" s="840" t="str">
        <f>VLOOKUP(A38,EQUIPOS!A8:D154,3,FALSE)</f>
        <v>Fresadora de pavimento, potencia 255 HP, peso 19 Ton, PROFUNDIDAD DE CORTE 305 mm</v>
      </c>
      <c r="C38" s="841"/>
      <c r="D38" s="841"/>
      <c r="E38" s="841"/>
      <c r="F38" s="841"/>
      <c r="G38" s="841"/>
      <c r="H38" s="842"/>
      <c r="I38" s="266"/>
      <c r="J38" s="267"/>
      <c r="K38" s="268">
        <f>VLOOKUP(A38,EQUIPOS!A8:D165,4,FALSE)</f>
        <v>268004.18868672266</v>
      </c>
      <c r="L38" s="269"/>
      <c r="M38" s="270">
        <v>300</v>
      </c>
      <c r="N38" s="271">
        <f>K38/M38</f>
        <v>893.34729562240886</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N75*M41</f>
        <v>0.90218333333333334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1518.6922776165011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401"/>
      <c r="N48" s="271"/>
    </row>
    <row r="49" spans="1:14">
      <c r="A49" s="108"/>
      <c r="B49" s="43"/>
      <c r="C49" s="280"/>
      <c r="D49" s="280"/>
      <c r="E49" s="280"/>
      <c r="F49" s="280"/>
      <c r="G49" s="280"/>
      <c r="H49" s="280"/>
      <c r="I49" s="267"/>
      <c r="J49" s="223"/>
      <c r="K49" s="281"/>
      <c r="L49" s="266"/>
      <c r="M49" s="401"/>
      <c r="N49" s="271"/>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3"/>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1233</v>
      </c>
      <c r="B58" s="46" t="str">
        <f>VLOOKUP(A58,TRANSPORTE!A5:D117,3,FALSE)</f>
        <v>Transporte de material fresado</v>
      </c>
      <c r="C58" s="316"/>
      <c r="D58" s="316"/>
      <c r="E58" s="316"/>
      <c r="F58" s="316"/>
      <c r="G58" s="316"/>
      <c r="H58" s="310" t="s">
        <v>1468</v>
      </c>
      <c r="I58" s="412">
        <v>6.5000000000000002E-2</v>
      </c>
      <c r="J58" s="285">
        <v>1</v>
      </c>
      <c r="K58" s="412">
        <f>I58*J58</f>
        <v>6.5000000000000002E-2</v>
      </c>
      <c r="L58" s="831">
        <f>VLOOKUP(A58,TRANSPORTE!A5:D117,4,FALSE)</f>
        <v>812.88531247861022</v>
      </c>
      <c r="M58" s="832"/>
      <c r="N58" s="286">
        <f>K58*L58</f>
        <v>52.837545311109665</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52.837545311109665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2400</v>
      </c>
      <c r="N69" s="394">
        <f>K69/M69</f>
        <v>90.218333333333334</v>
      </c>
      <c r="O69" s="106"/>
    </row>
    <row r="70" spans="1:15">
      <c r="B70" s="49"/>
      <c r="C70" s="47"/>
      <c r="D70" s="47"/>
      <c r="E70" s="47"/>
      <c r="F70" s="47"/>
      <c r="G70" s="47"/>
      <c r="H70" s="47"/>
      <c r="I70" s="291"/>
      <c r="J70" s="292"/>
      <c r="K70" s="293"/>
      <c r="L70" s="50"/>
      <c r="M70" s="298"/>
      <c r="N70" s="394"/>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0">
        <f>SUM(N69:N74)</f>
        <v>90.218333333333334</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1661.7481562609439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332.34963125218883</v>
      </c>
      <c r="M82" s="862"/>
      <c r="N82" s="51"/>
    </row>
    <row r="83" spans="1:14">
      <c r="B83" s="89" t="s">
        <v>973</v>
      </c>
      <c r="C83" s="90"/>
      <c r="D83" s="90"/>
      <c r="E83" s="90"/>
      <c r="F83" s="90"/>
      <c r="G83" s="90"/>
      <c r="H83" s="90"/>
      <c r="I83" s="87"/>
      <c r="J83" s="88"/>
      <c r="K83" s="303">
        <v>0.05</v>
      </c>
      <c r="L83" s="861">
        <f>N77*K83</f>
        <v>83.087407813047207</v>
      </c>
      <c r="M83" s="862"/>
      <c r="N83" s="51"/>
    </row>
    <row r="84" spans="1:14" ht="15.75" thickBot="1">
      <c r="B84" s="91" t="s">
        <v>974</v>
      </c>
      <c r="C84" s="92"/>
      <c r="D84" s="92"/>
      <c r="E84" s="92"/>
      <c r="F84" s="92"/>
      <c r="G84" s="92"/>
      <c r="H84" s="92"/>
      <c r="I84" s="93"/>
      <c r="J84" s="94"/>
      <c r="K84" s="304">
        <v>0.05</v>
      </c>
      <c r="L84" s="863">
        <f>N77*K84</f>
        <v>83.087407813047207</v>
      </c>
      <c r="M84" s="864"/>
      <c r="N84" s="51"/>
    </row>
    <row r="85" spans="1:14" ht="15.75" thickBot="1">
      <c r="B85" s="827" t="s">
        <v>953</v>
      </c>
      <c r="C85" s="828"/>
      <c r="D85" s="828"/>
      <c r="E85" s="828"/>
      <c r="F85" s="828"/>
      <c r="G85" s="828"/>
      <c r="H85" s="828"/>
      <c r="I85" s="828"/>
      <c r="J85" s="828"/>
      <c r="K85" s="828"/>
      <c r="L85" s="828"/>
      <c r="M85" s="829"/>
      <c r="N85" s="52">
        <f>L82+L83+L84</f>
        <v>498.52444687828324</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2160.2726031392272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0" t="s">
        <v>2221</v>
      </c>
      <c r="C118" s="392"/>
      <c r="D118" s="392"/>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1086</v>
      </c>
      <c r="C31" s="81" t="s">
        <v>2075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6"/>
      <c r="J36" s="267"/>
      <c r="K36" s="268">
        <f>VLOOKUP(A36,EQUIPOS!A6:D163,4,FALSE)</f>
        <v>63575.781209993453</v>
      </c>
      <c r="L36" s="269"/>
      <c r="M36" s="270">
        <v>18</v>
      </c>
      <c r="N36" s="271">
        <f>K36/M36</f>
        <v>3531.9878449996363</v>
      </c>
    </row>
    <row r="37" spans="1:14">
      <c r="A37" s="113" t="s">
        <v>154</v>
      </c>
      <c r="B37" s="840" t="str">
        <f>VLOOKUP(A37,EQUIPOS!A7:D154,3,FALSE)</f>
        <v>Carrotanque Irrigador de asfalto, 1000 GALONES DE CAPACIDAD</v>
      </c>
      <c r="C37" s="841"/>
      <c r="D37" s="841"/>
      <c r="E37" s="841"/>
      <c r="F37" s="841"/>
      <c r="G37" s="841"/>
      <c r="H37" s="842"/>
      <c r="I37" s="266"/>
      <c r="J37" s="267"/>
      <c r="K37" s="268">
        <f>VLOOKUP(A37,EQUIPOS!A7:D164,4,FALSE)</f>
        <v>101721.24993598952</v>
      </c>
      <c r="L37" s="269"/>
      <c r="M37" s="270">
        <v>18</v>
      </c>
      <c r="N37" s="271">
        <f>K37/M37</f>
        <v>5651.1805519994177</v>
      </c>
    </row>
    <row r="38" spans="1:14">
      <c r="A38" t="s">
        <v>269</v>
      </c>
      <c r="B38" s="840" t="str">
        <f>VLOOKUP(A38,EQUIPOS!A8:D154,3,FALSE)</f>
        <v>Motoniveladora  potencia 215 HP, ancho de cuchilla 4,27 m, peso 18 ton.</v>
      </c>
      <c r="C38" s="841"/>
      <c r="D38" s="841"/>
      <c r="E38" s="841"/>
      <c r="F38" s="841"/>
      <c r="G38" s="841"/>
      <c r="H38" s="842"/>
      <c r="I38" s="266"/>
      <c r="J38" s="267"/>
      <c r="K38" s="268">
        <f>VLOOKUP(A38,EQUIPOS!A8:D165,4,FALSE)</f>
        <v>152581.87490398428</v>
      </c>
      <c r="L38" s="269"/>
      <c r="M38" s="270">
        <v>18</v>
      </c>
      <c r="N38" s="271">
        <f>K38/M38</f>
        <v>8476.7708279991275</v>
      </c>
    </row>
    <row r="39" spans="1:14">
      <c r="A39" t="s">
        <v>299</v>
      </c>
      <c r="B39" s="840" t="str">
        <f>VLOOKUP(A39,EQUIPOS!A9:D154,3,FALSE)</f>
        <v xml:space="preserve">Recicladora, potencia 430HP </v>
      </c>
      <c r="C39" s="841"/>
      <c r="D39" s="841"/>
      <c r="E39" s="841"/>
      <c r="F39" s="841"/>
      <c r="G39" s="841"/>
      <c r="H39" s="842"/>
      <c r="I39" s="843"/>
      <c r="J39" s="824"/>
      <c r="K39" s="268">
        <f>VLOOKUP(A39,EQUIPOS!A9:D166,4,FALSE)</f>
        <v>327577.78369700868</v>
      </c>
      <c r="L39" s="844">
        <v>18</v>
      </c>
      <c r="M39" s="845"/>
      <c r="N39" s="271">
        <f>K39/L39</f>
        <v>18198.765760944927</v>
      </c>
    </row>
    <row r="40" spans="1:14">
      <c r="A40" t="s">
        <v>365</v>
      </c>
      <c r="B40" s="840" t="str">
        <f>VLOOKUP(A40,EQUIPOS!A10:D154,3,FALSE)</f>
        <v xml:space="preserve">Vibrocompatador, potencia 153 HP, peso 10 Ton. </v>
      </c>
      <c r="C40" s="841"/>
      <c r="D40" s="841"/>
      <c r="E40" s="841"/>
      <c r="F40" s="841"/>
      <c r="G40" s="841"/>
      <c r="H40" s="842"/>
      <c r="I40" s="36"/>
      <c r="J40" s="37"/>
      <c r="K40" s="268">
        <f>VLOOKUP(A40,EQUIPOS!A10:D167,4,FALSE)</f>
        <v>101721.24993598952</v>
      </c>
      <c r="L40" s="275"/>
      <c r="M40" s="276">
        <v>18</v>
      </c>
      <c r="N40" s="271">
        <f>K40/M40</f>
        <v>5651.1805519994177</v>
      </c>
    </row>
    <row r="41" spans="1:14">
      <c r="B41" s="847" t="s">
        <v>952</v>
      </c>
      <c r="C41" s="848"/>
      <c r="D41" s="848"/>
      <c r="E41" s="38"/>
      <c r="F41" s="39"/>
      <c r="G41" s="39"/>
      <c r="H41" s="40"/>
      <c r="I41" s="36"/>
      <c r="J41" s="37"/>
      <c r="K41" s="278"/>
      <c r="L41" s="275"/>
      <c r="M41" s="400">
        <v>0.01</v>
      </c>
      <c r="N41" s="343">
        <f>N75*M41</f>
        <v>29.963350251000556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41539.848888193534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802</v>
      </c>
      <c r="B48" s="43" t="str">
        <f>VLOOKUP(A48,MATERIALES!A5:D373,3,FALSE)</f>
        <v>Arena lavada</v>
      </c>
      <c r="C48" s="280"/>
      <c r="D48" s="280"/>
      <c r="E48" s="280"/>
      <c r="F48" s="280"/>
      <c r="G48" s="280"/>
      <c r="H48" s="280"/>
      <c r="I48" s="267"/>
      <c r="J48" s="223" t="str">
        <f>VLOOKUP(A48,MATERIALES!A4:D640,2,FALSE)</f>
        <v>m3</v>
      </c>
      <c r="K48" s="281">
        <v>3.5000000000000003E-2</v>
      </c>
      <c r="L48" s="266"/>
      <c r="M48" s="401">
        <f>VLOOKUP(A48,MATERIALES!A5:D396,4,FALSE)</f>
        <v>47086.574300207045</v>
      </c>
      <c r="N48" s="271">
        <f>K48*M48</f>
        <v>1648.0301005072467</v>
      </c>
    </row>
    <row r="49" spans="1:14">
      <c r="A49" s="108" t="s">
        <v>763</v>
      </c>
      <c r="B49" s="43" t="str">
        <f>VLOOKUP(A49,MATERIALES!A6:D373,3,FALSE)</f>
        <v>Agregado petreo para mezclas asfálticas</v>
      </c>
      <c r="C49" s="280"/>
      <c r="D49" s="280"/>
      <c r="E49" s="280"/>
      <c r="F49" s="280"/>
      <c r="G49" s="280"/>
      <c r="H49" s="280"/>
      <c r="I49" s="267"/>
      <c r="J49" s="223" t="str">
        <f>VLOOKUP(A49,MATERIALES!A5:D641,2,FALSE)</f>
        <v>m3</v>
      </c>
      <c r="K49" s="281">
        <v>0.25</v>
      </c>
      <c r="L49" s="266"/>
      <c r="M49" s="401">
        <f>VLOOKUP(A49,MATERIALES!A6:D397,4,FALSE)</f>
        <v>72889.4339012493</v>
      </c>
      <c r="N49" s="271">
        <f>K49*M49</f>
        <v>18222.358475312325</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3">
        <f>SUM(N48:N52)</f>
        <v>19870.388575819572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6"/>
      <c r="D58" s="316"/>
      <c r="E58" s="316"/>
      <c r="F58" s="316"/>
      <c r="G58" s="316"/>
      <c r="H58" s="310" t="s">
        <v>1468</v>
      </c>
      <c r="I58" s="412">
        <v>0.28500000000000003</v>
      </c>
      <c r="J58" s="285">
        <v>1</v>
      </c>
      <c r="K58" s="412">
        <f>I58*J58</f>
        <v>0.28500000000000003</v>
      </c>
      <c r="L58" s="831">
        <f>VLOOKUP(A58,TRANSPORTE!A5:D117,4,FALSE)</f>
        <v>812.88531247861022</v>
      </c>
      <c r="M58" s="832"/>
      <c r="N58" s="286">
        <f>K58*L58</f>
        <v>231.67231405640393</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231.67231405640393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15</v>
      </c>
      <c r="B69" s="49" t="str">
        <f>VLOOKUP(A69,'MANO DE OBRA'!A8:D68,3,FALSE)</f>
        <v>Obrero (6)</v>
      </c>
      <c r="C69" s="47"/>
      <c r="D69" s="47"/>
      <c r="E69" s="47"/>
      <c r="F69" s="47"/>
      <c r="G69" s="47"/>
      <c r="H69" s="47"/>
      <c r="I69" s="291">
        <f>K69/J69*100</f>
        <v>175560</v>
      </c>
      <c r="J69" s="292">
        <v>185</v>
      </c>
      <c r="K69" s="293">
        <f>VLOOKUP(A69,'MANO DE OBRA'!A8:D99,4,FALSE)</f>
        <v>324786</v>
      </c>
      <c r="L69" s="50"/>
      <c r="M69" s="294">
        <v>144</v>
      </c>
      <c r="N69" s="394">
        <f>K69/M69</f>
        <v>2255.4583333333335</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144</v>
      </c>
      <c r="N70" s="394">
        <f>K70/M70</f>
        <v>740.87669176672216</v>
      </c>
    </row>
    <row r="71" spans="1:15">
      <c r="B71" s="49"/>
      <c r="C71" s="47"/>
      <c r="D71" s="47"/>
      <c r="E71" s="47"/>
      <c r="F71" s="47"/>
      <c r="G71" s="47"/>
      <c r="H71" s="47"/>
      <c r="I71" s="291"/>
      <c r="J71" s="292"/>
      <c r="K71" s="293"/>
      <c r="L71" s="50"/>
      <c r="M71" s="299"/>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0">
        <f>SUM(N69:N74)</f>
        <v>2996.3350251000556</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64638.244803169568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12927.648960633915</v>
      </c>
      <c r="M82" s="862"/>
      <c r="N82" s="51"/>
    </row>
    <row r="83" spans="1:14">
      <c r="B83" s="89" t="s">
        <v>973</v>
      </c>
      <c r="C83" s="90"/>
      <c r="D83" s="90"/>
      <c r="E83" s="90"/>
      <c r="F83" s="90"/>
      <c r="G83" s="90"/>
      <c r="H83" s="90"/>
      <c r="I83" s="87"/>
      <c r="J83" s="88"/>
      <c r="K83" s="303">
        <v>0.05</v>
      </c>
      <c r="L83" s="861">
        <f>N77*K83</f>
        <v>3231.9122401584787</v>
      </c>
      <c r="M83" s="862"/>
      <c r="N83" s="51"/>
    </row>
    <row r="84" spans="1:14" ht="15.75" thickBot="1">
      <c r="B84" s="91" t="s">
        <v>974</v>
      </c>
      <c r="C84" s="92"/>
      <c r="D84" s="92"/>
      <c r="E84" s="92"/>
      <c r="F84" s="92"/>
      <c r="G84" s="92"/>
      <c r="H84" s="92"/>
      <c r="I84" s="93"/>
      <c r="J84" s="94"/>
      <c r="K84" s="304">
        <v>0.05</v>
      </c>
      <c r="L84" s="863">
        <f>N77*K84</f>
        <v>3231.9122401584787</v>
      </c>
      <c r="M84" s="864"/>
      <c r="N84" s="51"/>
    </row>
    <row r="85" spans="1:14" ht="15.75" thickBot="1">
      <c r="B85" s="827" t="s">
        <v>953</v>
      </c>
      <c r="C85" s="828"/>
      <c r="D85" s="828"/>
      <c r="E85" s="828"/>
      <c r="F85" s="828"/>
      <c r="G85" s="828"/>
      <c r="H85" s="828"/>
      <c r="I85" s="828"/>
      <c r="J85" s="828"/>
      <c r="K85" s="828"/>
      <c r="L85" s="828"/>
      <c r="M85" s="829"/>
      <c r="N85" s="52">
        <f>L82+L83+L84</f>
        <v>19391.473440950871</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84029.718244120435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0" t="s">
        <v>2221</v>
      </c>
      <c r="C118" s="392"/>
      <c r="D118" s="392"/>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1087</v>
      </c>
      <c r="C31" s="81" t="s">
        <v>2076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6"/>
      <c r="J36" s="267"/>
      <c r="K36" s="268">
        <f>VLOOKUP(A36,EQUIPOS!A6:D163,4,FALSE)</f>
        <v>63575.781209993453</v>
      </c>
      <c r="L36" s="269"/>
      <c r="M36" s="270">
        <v>12</v>
      </c>
      <c r="N36" s="271">
        <f>K36/M36</f>
        <v>5297.9817674994547</v>
      </c>
    </row>
    <row r="37" spans="1:14">
      <c r="A37" s="113" t="s">
        <v>154</v>
      </c>
      <c r="B37" s="319" t="str">
        <f>VLOOKUP(A37,EQUIPOS!A6:D154,3,FALSE)</f>
        <v>Carrotanque Irrigador de asfalto, 1000 GALONES DE CAPACIDAD</v>
      </c>
      <c r="C37" s="320"/>
      <c r="D37" s="320"/>
      <c r="E37" s="320"/>
      <c r="F37" s="320"/>
      <c r="G37" s="320"/>
      <c r="H37" s="321"/>
      <c r="I37" s="266"/>
      <c r="J37" s="267"/>
      <c r="K37" s="268">
        <f>VLOOKUP(A37,EQUIPOS!A6:D163,4,FALSE)</f>
        <v>101721.24993598952</v>
      </c>
      <c r="L37" s="269"/>
      <c r="M37" s="270">
        <v>12</v>
      </c>
      <c r="N37" s="271">
        <f>K37/M37</f>
        <v>8476.7708279991257</v>
      </c>
    </row>
    <row r="38" spans="1:14">
      <c r="A38" s="113" t="s">
        <v>269</v>
      </c>
      <c r="B38" s="319" t="str">
        <f>VLOOKUP(A38,EQUIPOS!A6:D154,3,FALSE)</f>
        <v>Motoniveladora  potencia 215 HP, ancho de cuchilla 4,27 m, peso 18 ton.</v>
      </c>
      <c r="C38" s="320"/>
      <c r="D38" s="320"/>
      <c r="E38" s="320"/>
      <c r="F38" s="320"/>
      <c r="G38" s="320"/>
      <c r="H38" s="321"/>
      <c r="I38" s="266"/>
      <c r="J38" s="267"/>
      <c r="K38" s="268">
        <f>VLOOKUP(A38,EQUIPOS!A6:D163,4,FALSE)</f>
        <v>152581.87490398428</v>
      </c>
      <c r="L38" s="269"/>
      <c r="M38" s="270">
        <v>12</v>
      </c>
      <c r="N38" s="271">
        <f>K38/M38</f>
        <v>12715.156241998689</v>
      </c>
    </row>
    <row r="39" spans="1:14">
      <c r="A39" s="113" t="s">
        <v>299</v>
      </c>
      <c r="B39" s="840" t="str">
        <f>VLOOKUP(A39,EQUIPOS!A7:D154,3,FALSE)</f>
        <v xml:space="preserve">Recicladora, potencia 430HP </v>
      </c>
      <c r="C39" s="841"/>
      <c r="D39" s="841"/>
      <c r="E39" s="841"/>
      <c r="F39" s="841"/>
      <c r="G39" s="841"/>
      <c r="H39" s="842"/>
      <c r="I39" s="266"/>
      <c r="J39" s="267"/>
      <c r="K39" s="268">
        <f>VLOOKUP(A39,EQUIPOS!A7:D164,4,FALSE)</f>
        <v>327577.78369700868</v>
      </c>
      <c r="L39" s="269"/>
      <c r="M39" s="270">
        <v>12</v>
      </c>
      <c r="N39" s="271">
        <f>K39/M39</f>
        <v>27298.148641417389</v>
      </c>
    </row>
    <row r="40" spans="1:14">
      <c r="A40" t="s">
        <v>365</v>
      </c>
      <c r="B40" s="840" t="str">
        <f>VLOOKUP(A40,EQUIPOS!A8:D154,3,FALSE)</f>
        <v xml:space="preserve">Vibrocompatador, potencia 153 HP, peso 10 Ton. </v>
      </c>
      <c r="C40" s="841"/>
      <c r="D40" s="841"/>
      <c r="E40" s="841"/>
      <c r="F40" s="841"/>
      <c r="G40" s="841"/>
      <c r="H40" s="842"/>
      <c r="I40" s="266"/>
      <c r="J40" s="267"/>
      <c r="K40" s="268">
        <f>VLOOKUP(A40,EQUIPOS!A8:D165,4,FALSE)</f>
        <v>101721.24993598952</v>
      </c>
      <c r="L40" s="269"/>
      <c r="M40" s="270">
        <v>12</v>
      </c>
      <c r="N40" s="271">
        <f>K40/M40</f>
        <v>8476.7708279991257</v>
      </c>
    </row>
    <row r="41" spans="1:14">
      <c r="B41" s="840"/>
      <c r="C41" s="841"/>
      <c r="D41" s="841"/>
      <c r="E41" s="841"/>
      <c r="F41" s="841"/>
      <c r="G41" s="841"/>
      <c r="H41" s="842"/>
      <c r="I41" s="843"/>
      <c r="J41" s="824"/>
      <c r="K41" s="268"/>
      <c r="L41" s="844"/>
      <c r="M41" s="845"/>
      <c r="N41" s="271"/>
    </row>
    <row r="42" spans="1:14">
      <c r="B42" s="840"/>
      <c r="C42" s="841"/>
      <c r="D42" s="841"/>
      <c r="E42" s="846"/>
      <c r="F42" s="841"/>
      <c r="G42" s="841"/>
      <c r="H42" s="842"/>
      <c r="I42" s="36"/>
      <c r="J42" s="37"/>
      <c r="K42" s="273"/>
      <c r="L42" s="275"/>
      <c r="M42" s="276"/>
      <c r="N42" s="277"/>
    </row>
    <row r="43" spans="1:14">
      <c r="B43" s="847" t="s">
        <v>952</v>
      </c>
      <c r="C43" s="960"/>
      <c r="D43" s="960"/>
      <c r="E43" s="38"/>
      <c r="F43" s="39"/>
      <c r="G43" s="39"/>
      <c r="H43" s="40"/>
      <c r="I43" s="36"/>
      <c r="J43" s="37"/>
      <c r="K43" s="278"/>
      <c r="L43" s="275"/>
      <c r="M43" s="400">
        <v>0.1</v>
      </c>
      <c r="N43" s="343">
        <f>N77*M43</f>
        <v>449.45025376500837</v>
      </c>
    </row>
    <row r="44" spans="1:14" ht="15.75" thickBot="1">
      <c r="B44" s="840"/>
      <c r="C44" s="841"/>
      <c r="D44" s="841"/>
      <c r="E44" s="841"/>
      <c r="F44" s="841"/>
      <c r="G44" s="841"/>
      <c r="H44" s="842"/>
      <c r="I44" s="849"/>
      <c r="J44" s="850"/>
      <c r="K44" s="41"/>
      <c r="L44" s="851"/>
      <c r="M44" s="852"/>
      <c r="N44" s="105"/>
    </row>
    <row r="45" spans="1:14" ht="15.75" thickBot="1">
      <c r="B45" s="827" t="s">
        <v>953</v>
      </c>
      <c r="C45" s="828"/>
      <c r="D45" s="828"/>
      <c r="E45" s="828"/>
      <c r="F45" s="828"/>
      <c r="G45" s="828"/>
      <c r="H45" s="828"/>
      <c r="I45" s="828"/>
      <c r="J45" s="828"/>
      <c r="K45" s="828"/>
      <c r="L45" s="828"/>
      <c r="M45" s="829"/>
      <c r="N45" s="393">
        <f>SUM(N36:N44)</f>
        <v>62714.278560678802</v>
      </c>
    </row>
    <row r="46" spans="1:14">
      <c r="B46" s="279"/>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8" t="s">
        <v>944</v>
      </c>
      <c r="C49" s="819"/>
      <c r="D49" s="819"/>
      <c r="E49" s="819"/>
      <c r="F49" s="819"/>
      <c r="G49" s="819"/>
      <c r="H49" s="819"/>
      <c r="I49" s="820"/>
      <c r="J49" s="314" t="s">
        <v>945</v>
      </c>
      <c r="K49" s="85" t="s">
        <v>946</v>
      </c>
      <c r="L49" s="821" t="s">
        <v>955</v>
      </c>
      <c r="M49" s="820"/>
      <c r="N49" s="86" t="s">
        <v>951</v>
      </c>
    </row>
    <row r="50" spans="1:14">
      <c r="A50" t="s">
        <v>774</v>
      </c>
      <c r="B50" s="43" t="str">
        <f>VLOOKUP(A50,MATERIALES!A5:D373,3,FALSE)</f>
        <v>Agua</v>
      </c>
      <c r="C50" s="280"/>
      <c r="D50" s="280"/>
      <c r="E50" s="280"/>
      <c r="F50" s="280"/>
      <c r="G50" s="280"/>
      <c r="H50" s="280"/>
      <c r="I50" s="267"/>
      <c r="J50" s="223" t="str">
        <f>VLOOKUP(A50,MATERIALES!A4:D640,2,FALSE)</f>
        <v>lt</v>
      </c>
      <c r="K50" s="281">
        <v>75</v>
      </c>
      <c r="L50" s="266"/>
      <c r="M50" s="401">
        <f>VLOOKUP(A50,MATERIALES!A5:D396,4,FALSE)</f>
        <v>43.73366034074958</v>
      </c>
      <c r="N50" s="271">
        <f>K50*M50</f>
        <v>3280.0245255562186</v>
      </c>
    </row>
    <row r="51" spans="1:14">
      <c r="A51" t="s">
        <v>807</v>
      </c>
      <c r="B51" s="43" t="str">
        <f>VLOOKUP(A51,MATERIALES!A5:D373,3,FALSE)</f>
        <v xml:space="preserve">Cemento Asfáltico </v>
      </c>
      <c r="C51" s="280"/>
      <c r="D51" s="280"/>
      <c r="E51" s="280"/>
      <c r="F51" s="280"/>
      <c r="G51" s="280"/>
      <c r="H51" s="280"/>
      <c r="I51" s="267"/>
      <c r="J51" s="223" t="str">
        <f>VLOOKUP(A51,MATERIALES!A4:D640,2,FALSE)</f>
        <v>kg</v>
      </c>
      <c r="K51" s="281">
        <v>1.3</v>
      </c>
      <c r="L51" s="266"/>
      <c r="M51" s="401">
        <f>VLOOKUP(A51,MATERIALES!A5:D396,4,FALSE)</f>
        <v>1561.9164407410565</v>
      </c>
      <c r="N51" s="271">
        <f>K51*M51</f>
        <v>2030.4913729633736</v>
      </c>
    </row>
    <row r="52" spans="1:14">
      <c r="B52" s="43"/>
      <c r="C52" s="280"/>
      <c r="D52" s="280"/>
      <c r="E52" s="280"/>
      <c r="F52" s="280"/>
      <c r="G52" s="280"/>
      <c r="H52" s="280"/>
      <c r="I52" s="267"/>
      <c r="J52" s="223"/>
      <c r="K52" s="281"/>
      <c r="L52" s="266"/>
      <c r="M52" s="282"/>
      <c r="N52" s="283"/>
    </row>
    <row r="53" spans="1:14">
      <c r="B53" s="43"/>
      <c r="C53" s="280"/>
      <c r="D53" s="280"/>
      <c r="E53" s="280"/>
      <c r="F53" s="280"/>
      <c r="G53" s="280"/>
      <c r="H53" s="280"/>
      <c r="I53" s="267"/>
      <c r="J53" s="223"/>
      <c r="K53" s="281"/>
      <c r="L53" s="266"/>
      <c r="M53" s="282"/>
      <c r="N53" s="283"/>
    </row>
    <row r="54" spans="1:14" ht="15.75" thickBot="1">
      <c r="B54" s="822"/>
      <c r="C54" s="823"/>
      <c r="D54" s="823"/>
      <c r="E54" s="823"/>
      <c r="F54" s="823"/>
      <c r="G54" s="823"/>
      <c r="H54" s="823"/>
      <c r="I54" s="824"/>
      <c r="J54" s="42"/>
      <c r="K54" s="44"/>
      <c r="L54" s="825"/>
      <c r="M54" s="826"/>
      <c r="N54" s="45"/>
    </row>
    <row r="55" spans="1:14" ht="15.75" thickBot="1">
      <c r="B55" s="827" t="s">
        <v>953</v>
      </c>
      <c r="C55" s="828"/>
      <c r="D55" s="828"/>
      <c r="E55" s="828"/>
      <c r="F55" s="828"/>
      <c r="G55" s="828"/>
      <c r="H55" s="828"/>
      <c r="I55" s="828"/>
      <c r="J55" s="828"/>
      <c r="K55" s="828"/>
      <c r="L55" s="828"/>
      <c r="M55" s="829"/>
      <c r="N55" s="393">
        <f>SUM(N50:N54)</f>
        <v>5310.5158985195922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294">
        <v>96</v>
      </c>
      <c r="N71" s="394">
        <f>K71/M71</f>
        <v>1111.3150376500832</v>
      </c>
      <c r="O71" s="106"/>
    </row>
    <row r="72" spans="1:15">
      <c r="A72" t="s">
        <v>15</v>
      </c>
      <c r="B72" s="49" t="str">
        <f>VLOOKUP(A72,'MANO DE OBRA'!A8:D69,3,FALSE)</f>
        <v>Obrero (6)</v>
      </c>
      <c r="C72" s="47"/>
      <c r="D72" s="47"/>
      <c r="E72" s="47"/>
      <c r="F72" s="47"/>
      <c r="G72" s="47"/>
      <c r="H72" s="47"/>
      <c r="I72" s="291">
        <f>K72/J72*100</f>
        <v>175560</v>
      </c>
      <c r="J72" s="292">
        <v>185</v>
      </c>
      <c r="K72" s="293">
        <f>VLOOKUP(A72,'MANO DE OBRA'!A8:D100,4,FALSE)</f>
        <v>324786</v>
      </c>
      <c r="L72" s="50"/>
      <c r="M72" s="298">
        <v>96</v>
      </c>
      <c r="N72" s="394">
        <f>K72/M72</f>
        <v>3383.1875</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4494.5025376500835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N45+N55+N66+N77</f>
        <v>72519.296996848483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14503.859399369698</v>
      </c>
      <c r="M84" s="862"/>
      <c r="N84" s="51"/>
    </row>
    <row r="85" spans="1:14">
      <c r="B85" s="89" t="s">
        <v>973</v>
      </c>
      <c r="C85" s="90"/>
      <c r="D85" s="90"/>
      <c r="E85" s="90"/>
      <c r="F85" s="90"/>
      <c r="G85" s="90"/>
      <c r="H85" s="90"/>
      <c r="I85" s="87"/>
      <c r="J85" s="88"/>
      <c r="K85" s="303">
        <v>0.05</v>
      </c>
      <c r="L85" s="861">
        <f>N79*K85</f>
        <v>3625.9648498424244</v>
      </c>
      <c r="M85" s="862"/>
      <c r="N85" s="51"/>
    </row>
    <row r="86" spans="1:14" ht="15.75" thickBot="1">
      <c r="B86" s="91" t="s">
        <v>974</v>
      </c>
      <c r="C86" s="92"/>
      <c r="D86" s="92"/>
      <c r="E86" s="92"/>
      <c r="F86" s="92"/>
      <c r="G86" s="92"/>
      <c r="H86" s="92"/>
      <c r="I86" s="93"/>
      <c r="J86" s="94"/>
      <c r="K86" s="304">
        <v>0.05</v>
      </c>
      <c r="L86" s="863">
        <f>N79*K86</f>
        <v>3625.9648498424244</v>
      </c>
      <c r="M86" s="864"/>
      <c r="N86" s="51"/>
    </row>
    <row r="87" spans="1:14" ht="15.75" thickBot="1">
      <c r="B87" s="827" t="s">
        <v>953</v>
      </c>
      <c r="C87" s="828"/>
      <c r="D87" s="828"/>
      <c r="E87" s="828"/>
      <c r="F87" s="828"/>
      <c r="G87" s="828"/>
      <c r="H87" s="828"/>
      <c r="I87" s="828"/>
      <c r="J87" s="828"/>
      <c r="K87" s="828"/>
      <c r="L87" s="828"/>
      <c r="M87" s="829"/>
      <c r="N87" s="52">
        <f>L84+L85+L86</f>
        <v>21755.789099054546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94275.086095903025</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6" t="s">
        <v>2216</v>
      </c>
      <c r="C99" s="227"/>
      <c r="D99" s="227"/>
      <c r="E99" s="227"/>
      <c r="F99" s="227"/>
      <c r="G99" s="227"/>
      <c r="H99" s="227"/>
      <c r="I99" s="227"/>
      <c r="J99" s="227"/>
      <c r="K99" s="227"/>
      <c r="L99" s="227"/>
      <c r="M99" s="227"/>
      <c r="N99" s="228"/>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c r="B102" s="229"/>
      <c r="C102" s="230"/>
      <c r="D102" s="230"/>
      <c r="E102" s="230"/>
      <c r="F102" s="230"/>
      <c r="G102" s="230"/>
      <c r="H102" s="230"/>
      <c r="I102" s="230"/>
      <c r="J102" s="230"/>
      <c r="K102" s="230"/>
      <c r="L102" s="230"/>
      <c r="M102" s="230"/>
      <c r="N102" s="231"/>
    </row>
    <row r="103" spans="2:14" ht="15.75" thickBot="1">
      <c r="B103" s="232"/>
      <c r="C103" s="233"/>
      <c r="D103" s="233"/>
      <c r="E103" s="233"/>
      <c r="F103" s="233"/>
      <c r="G103" s="233"/>
      <c r="H103" s="233"/>
      <c r="I103" s="233"/>
      <c r="J103" s="233"/>
      <c r="K103" s="233"/>
      <c r="L103" s="233"/>
      <c r="M103" s="233"/>
      <c r="N103" s="234"/>
    </row>
    <row r="104" spans="2:14">
      <c r="B104" s="235"/>
      <c r="C104" s="236"/>
      <c r="D104" s="236"/>
      <c r="E104" s="236"/>
      <c r="F104" s="236"/>
      <c r="G104" s="236"/>
      <c r="H104" s="236"/>
      <c r="I104" s="236"/>
      <c r="J104" s="236"/>
      <c r="K104" s="236"/>
      <c r="L104" s="236"/>
      <c r="M104" s="236"/>
      <c r="N104" s="237"/>
    </row>
    <row r="105" spans="2:14">
      <c r="B105" s="221" t="s">
        <v>2217</v>
      </c>
      <c r="C105" s="31"/>
      <c r="D105" s="31"/>
      <c r="E105" s="31"/>
      <c r="F105" s="31"/>
      <c r="G105" s="31"/>
      <c r="H105" s="31"/>
      <c r="I105" s="31"/>
      <c r="J105" s="31"/>
      <c r="K105" s="31"/>
      <c r="L105" s="31"/>
      <c r="M105" s="31"/>
      <c r="N105" s="32"/>
    </row>
    <row r="106" spans="2:14" ht="15" customHeight="1">
      <c r="B106" s="865" t="s">
        <v>2218</v>
      </c>
      <c r="C106" s="866"/>
      <c r="D106" s="866"/>
      <c r="E106" s="866"/>
      <c r="F106" s="866"/>
      <c r="G106" s="866"/>
      <c r="H106" s="866"/>
      <c r="I106" s="866"/>
      <c r="J106" s="866"/>
      <c r="K106" s="866"/>
      <c r="L106" s="866"/>
      <c r="M106" s="866"/>
      <c r="N106" s="867"/>
    </row>
    <row r="107" spans="2:14" ht="15" customHeight="1">
      <c r="B107" s="865"/>
      <c r="C107" s="866"/>
      <c r="D107" s="866"/>
      <c r="E107" s="866"/>
      <c r="F107" s="866"/>
      <c r="G107" s="866"/>
      <c r="H107" s="866"/>
      <c r="I107" s="866"/>
      <c r="J107" s="866"/>
      <c r="K107" s="866"/>
      <c r="L107" s="866"/>
      <c r="M107" s="866"/>
      <c r="N107" s="867"/>
    </row>
    <row r="108" spans="2:14" ht="30" customHeight="1">
      <c r="B108" s="868" t="s">
        <v>2219</v>
      </c>
      <c r="C108" s="869"/>
      <c r="D108" s="869"/>
      <c r="E108" s="869"/>
      <c r="F108" s="869"/>
      <c r="G108" s="869"/>
      <c r="H108" s="869"/>
      <c r="I108" s="869"/>
      <c r="J108" s="869"/>
      <c r="K108" s="869"/>
      <c r="L108" s="869"/>
      <c r="M108" s="869"/>
      <c r="N108" s="870"/>
    </row>
    <row r="109" spans="2:14">
      <c r="B109" s="868"/>
      <c r="C109" s="869"/>
      <c r="D109" s="869"/>
      <c r="E109" s="869"/>
      <c r="F109" s="869"/>
      <c r="G109" s="869"/>
      <c r="H109" s="869"/>
      <c r="I109" s="869"/>
      <c r="J109" s="869"/>
      <c r="K109" s="869"/>
      <c r="L109" s="869"/>
      <c r="M109" s="869"/>
      <c r="N109" s="870"/>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330"/>
      <c r="C112" s="331"/>
      <c r="D112" s="331"/>
      <c r="E112" s="331"/>
      <c r="F112" s="331"/>
      <c r="G112" s="331"/>
      <c r="H112" s="331"/>
      <c r="I112" s="331"/>
      <c r="J112" s="331"/>
      <c r="K112" s="331"/>
      <c r="L112" s="331"/>
      <c r="M112" s="331"/>
      <c r="N112" s="332"/>
    </row>
    <row r="113" spans="2:14">
      <c r="B113" s="221"/>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4"/>
      <c r="K119" s="804"/>
      <c r="L119" s="804"/>
      <c r="M119" s="804"/>
      <c r="N119" s="805"/>
    </row>
    <row r="120" spans="2:14" ht="15.75" thickBot="1">
      <c r="B120" s="260" t="s">
        <v>2221</v>
      </c>
      <c r="C120" s="392"/>
      <c r="D120" s="392"/>
      <c r="E120" s="57"/>
      <c r="F120" s="57"/>
      <c r="G120" s="57"/>
      <c r="H120" s="57"/>
      <c r="I120" s="57"/>
      <c r="J120" s="806"/>
      <c r="K120" s="806"/>
      <c r="L120" s="806"/>
      <c r="M120" s="806"/>
      <c r="N120"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1598</v>
      </c>
      <c r="C31" s="81" t="s">
        <v>2077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6"/>
      <c r="J36" s="267"/>
      <c r="K36" s="268">
        <f>VLOOKUP(A36,EQUIPOS!A6:D163,4,FALSE)</f>
        <v>63575.781209993453</v>
      </c>
      <c r="L36" s="269"/>
      <c r="M36" s="270">
        <v>18</v>
      </c>
      <c r="N36" s="271">
        <f>K36/M36</f>
        <v>3531.9878449996363</v>
      </c>
    </row>
    <row r="37" spans="1:14">
      <c r="A37" s="113" t="s">
        <v>154</v>
      </c>
      <c r="B37" s="840" t="str">
        <f>VLOOKUP(A37,EQUIPOS!A7:D154,3,FALSE)</f>
        <v>Carrotanque Irrigador de asfalto, 1000 GALONES DE CAPACIDAD</v>
      </c>
      <c r="C37" s="841"/>
      <c r="D37" s="841"/>
      <c r="E37" s="841"/>
      <c r="F37" s="841"/>
      <c r="G37" s="841"/>
      <c r="H37" s="842"/>
      <c r="I37" s="266"/>
      <c r="J37" s="267"/>
      <c r="K37" s="268">
        <f>VLOOKUP(A37,EQUIPOS!A7:D164,4,FALSE)</f>
        <v>101721.24993598952</v>
      </c>
      <c r="L37" s="269"/>
      <c r="M37" s="270">
        <v>18</v>
      </c>
      <c r="N37" s="271">
        <f>K37/M37</f>
        <v>5651.1805519994177</v>
      </c>
    </row>
    <row r="38" spans="1:14">
      <c r="A38" t="s">
        <v>269</v>
      </c>
      <c r="B38" s="840" t="str">
        <f>VLOOKUP(A38,EQUIPOS!A8:D154,3,FALSE)</f>
        <v>Motoniveladora  potencia 215 HP, ancho de cuchilla 4,27 m, peso 18 ton.</v>
      </c>
      <c r="C38" s="841"/>
      <c r="D38" s="841"/>
      <c r="E38" s="841"/>
      <c r="F38" s="841"/>
      <c r="G38" s="841"/>
      <c r="H38" s="842"/>
      <c r="I38" s="266"/>
      <c r="J38" s="267"/>
      <c r="K38" s="268">
        <f>VLOOKUP(A38,EQUIPOS!A8:D165,4,FALSE)</f>
        <v>152581.87490398428</v>
      </c>
      <c r="L38" s="269"/>
      <c r="M38" s="270">
        <v>18</v>
      </c>
      <c r="N38" s="271">
        <f>K38/M38</f>
        <v>8476.7708279991275</v>
      </c>
    </row>
    <row r="39" spans="1:14">
      <c r="A39" t="s">
        <v>299</v>
      </c>
      <c r="B39" s="840" t="str">
        <f>VLOOKUP(A39,EQUIPOS!A9:D154,3,FALSE)</f>
        <v xml:space="preserve">Recicladora, potencia 430HP </v>
      </c>
      <c r="C39" s="841"/>
      <c r="D39" s="841"/>
      <c r="E39" s="841"/>
      <c r="F39" s="841"/>
      <c r="G39" s="841"/>
      <c r="H39" s="842"/>
      <c r="I39" s="843"/>
      <c r="J39" s="824"/>
      <c r="K39" s="268">
        <f>VLOOKUP(A39,EQUIPOS!A9:D166,4,FALSE)</f>
        <v>327577.78369700868</v>
      </c>
      <c r="L39" s="844">
        <v>18</v>
      </c>
      <c r="M39" s="845"/>
      <c r="N39" s="271">
        <f>K39/L39</f>
        <v>18198.765760944927</v>
      </c>
    </row>
    <row r="40" spans="1:14">
      <c r="A40" t="s">
        <v>365</v>
      </c>
      <c r="B40" s="840" t="str">
        <f>VLOOKUP(A40,EQUIPOS!A10:D154,3,FALSE)</f>
        <v xml:space="preserve">Vibrocompatador, potencia 153 HP, peso 10 Ton. </v>
      </c>
      <c r="C40" s="841"/>
      <c r="D40" s="841"/>
      <c r="E40" s="841"/>
      <c r="F40" s="841"/>
      <c r="G40" s="841"/>
      <c r="H40" s="842"/>
      <c r="I40" s="36"/>
      <c r="J40" s="37"/>
      <c r="K40" s="268">
        <f>VLOOKUP(A40,EQUIPOS!A10:D167,4,FALSE)</f>
        <v>101721.24993598952</v>
      </c>
      <c r="L40" s="275"/>
      <c r="M40" s="276">
        <v>18</v>
      </c>
      <c r="N40" s="271">
        <f>K40/M40</f>
        <v>5651.1805519994177</v>
      </c>
    </row>
    <row r="41" spans="1:14">
      <c r="B41" s="319"/>
      <c r="C41" s="320"/>
      <c r="D41" s="320"/>
      <c r="E41" s="320"/>
      <c r="F41" s="322"/>
      <c r="G41" s="322"/>
      <c r="H41" s="125"/>
      <c r="I41" s="36"/>
      <c r="J41" s="37"/>
      <c r="K41" s="273"/>
      <c r="L41" s="275"/>
      <c r="M41" s="276"/>
      <c r="N41" s="271"/>
    </row>
    <row r="42" spans="1:14">
      <c r="B42" s="847" t="s">
        <v>952</v>
      </c>
      <c r="C42" s="848"/>
      <c r="D42" s="848"/>
      <c r="E42" s="38"/>
      <c r="F42" s="39"/>
      <c r="G42" s="39"/>
      <c r="H42" s="40"/>
      <c r="I42" s="36"/>
      <c r="J42" s="37"/>
      <c r="K42" s="278"/>
      <c r="L42" s="275"/>
      <c r="M42" s="400">
        <v>0.01</v>
      </c>
      <c r="N42" s="343">
        <f>N76*M42</f>
        <v>29.963350251000556</v>
      </c>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3">
        <f>SUM(N36:N43)</f>
        <v>41539.848888193534</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4" t="s">
        <v>945</v>
      </c>
      <c r="K48" s="85" t="s">
        <v>946</v>
      </c>
      <c r="L48" s="821" t="s">
        <v>955</v>
      </c>
      <c r="M48" s="820"/>
      <c r="N48" s="86" t="s">
        <v>951</v>
      </c>
    </row>
    <row r="49" spans="1:14">
      <c r="A49" t="s">
        <v>565</v>
      </c>
      <c r="B49" s="43" t="str">
        <f>VLOOKUP(A49,MATERIALES!A5:D373,3,FALSE)</f>
        <v>Mezcla densa en Caliente MDC-25</v>
      </c>
      <c r="C49" s="280"/>
      <c r="D49" s="280"/>
      <c r="E49" s="280"/>
      <c r="F49" s="280"/>
      <c r="G49" s="280"/>
      <c r="H49" s="280"/>
      <c r="I49" s="267"/>
      <c r="J49" s="223" t="str">
        <f>VLOOKUP(A49,MATERIALES!A5:D641,2,FALSE)</f>
        <v>m3</v>
      </c>
      <c r="K49" s="281">
        <v>0.153</v>
      </c>
      <c r="L49" s="266"/>
      <c r="M49" s="401">
        <f>VLOOKUP(A49,MATERIALES!A5:D396,4,FALSE)</f>
        <v>354034.39323463943</v>
      </c>
      <c r="N49" s="271">
        <f>K49*M49</f>
        <v>54167.262164899832</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SUM(N49:N53)</f>
        <v>54167.262164899832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1364</v>
      </c>
      <c r="B59" s="46" t="str">
        <f>VLOOKUP(A59,TRANSPORTE!A5:D117,3,FALSE)</f>
        <v>Transporte de Mezcla densa en Caliente MDC-25</v>
      </c>
      <c r="C59" s="316"/>
      <c r="D59" s="316"/>
      <c r="E59" s="316"/>
      <c r="F59" s="316"/>
      <c r="G59" s="316"/>
      <c r="H59" s="310" t="s">
        <v>1468</v>
      </c>
      <c r="I59" s="412">
        <v>0.153</v>
      </c>
      <c r="J59" s="285">
        <v>1</v>
      </c>
      <c r="K59" s="412">
        <f>I59*J59</f>
        <v>0.153</v>
      </c>
      <c r="L59" s="831">
        <f>VLOOKUP(A59,TRANSPORTE!A5:D117,4,FALSE)</f>
        <v>759.78838183221592</v>
      </c>
      <c r="M59" s="832"/>
      <c r="N59" s="286">
        <f>K59*L59</f>
        <v>116.24762242032904</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116.24762242032904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15</v>
      </c>
      <c r="B70" s="49" t="str">
        <f>VLOOKUP(A70,'MANO DE OBRA'!A8:D68,3,FALSE)</f>
        <v>Obrero (6)</v>
      </c>
      <c r="C70" s="47"/>
      <c r="D70" s="47"/>
      <c r="E70" s="47"/>
      <c r="F70" s="47"/>
      <c r="G70" s="47"/>
      <c r="H70" s="47"/>
      <c r="I70" s="291">
        <f>K70/J70*100</f>
        <v>175560</v>
      </c>
      <c r="J70" s="292">
        <v>185</v>
      </c>
      <c r="K70" s="293">
        <f>VLOOKUP(A70,'MANO DE OBRA'!A8:D99,4,FALSE)</f>
        <v>324786</v>
      </c>
      <c r="L70" s="50"/>
      <c r="M70" s="294">
        <v>144</v>
      </c>
      <c r="N70" s="394">
        <f>K70/M70</f>
        <v>2255.4583333333335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144</v>
      </c>
      <c r="N71" s="394">
        <f>K71/M71</f>
        <v>740.87669176672216</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SUM(N70:N75)</f>
        <v>2996.3350251000556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N44+N54+N65+N76</f>
        <v>98819.693700613745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19763.93874012275</v>
      </c>
      <c r="M83" s="862"/>
      <c r="N83" s="51"/>
    </row>
    <row r="84" spans="1:14">
      <c r="B84" s="89" t="s">
        <v>973</v>
      </c>
      <c r="C84" s="90"/>
      <c r="D84" s="90"/>
      <c r="E84" s="90"/>
      <c r="F84" s="90"/>
      <c r="G84" s="90"/>
      <c r="H84" s="90"/>
      <c r="I84" s="87"/>
      <c r="J84" s="88"/>
      <c r="K84" s="303">
        <v>0.05</v>
      </c>
      <c r="L84" s="861">
        <f>N78*K84</f>
        <v>4940.9846850306876</v>
      </c>
      <c r="M84" s="862"/>
      <c r="N84" s="51"/>
    </row>
    <row r="85" spans="1:14" ht="15.75" thickBot="1">
      <c r="B85" s="91" t="s">
        <v>974</v>
      </c>
      <c r="C85" s="92"/>
      <c r="D85" s="92"/>
      <c r="E85" s="92"/>
      <c r="F85" s="92"/>
      <c r="G85" s="92"/>
      <c r="H85" s="92"/>
      <c r="I85" s="93"/>
      <c r="J85" s="94"/>
      <c r="K85" s="304">
        <v>0.05</v>
      </c>
      <c r="L85" s="863">
        <f>N78*K85</f>
        <v>4940.9846850306876</v>
      </c>
      <c r="M85" s="864"/>
      <c r="N85" s="51"/>
    </row>
    <row r="86" spans="1:14" ht="15.75" thickBot="1">
      <c r="B86" s="827" t="s">
        <v>953</v>
      </c>
      <c r="C86" s="828"/>
      <c r="D86" s="828"/>
      <c r="E86" s="828"/>
      <c r="F86" s="828"/>
      <c r="G86" s="828"/>
      <c r="H86" s="828"/>
      <c r="I86" s="828"/>
      <c r="J86" s="828"/>
      <c r="K86" s="828"/>
      <c r="L86" s="828"/>
      <c r="M86" s="829"/>
      <c r="N86" s="52">
        <f>L83+L84+L85</f>
        <v>29645.908110184122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128465.60181079787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1599</v>
      </c>
      <c r="C31" s="81" t="s">
        <v>2080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6"/>
      <c r="J36" s="267"/>
      <c r="K36" s="268">
        <f>VLOOKUP(A36,EQUIPOS!A6:D163,4,FALSE)</f>
        <v>63575.781209993453</v>
      </c>
      <c r="L36" s="269"/>
      <c r="M36" s="270">
        <v>18</v>
      </c>
      <c r="N36" s="271">
        <f>K36/M36</f>
        <v>3531.9878449996363</v>
      </c>
    </row>
    <row r="37" spans="1:14">
      <c r="A37" s="113" t="s">
        <v>154</v>
      </c>
      <c r="B37" s="840" t="str">
        <f>VLOOKUP(A37,EQUIPOS!A7:D154,3,FALSE)</f>
        <v>Carrotanque Irrigador de asfalto, 1000 GALONES DE CAPACIDAD</v>
      </c>
      <c r="C37" s="841"/>
      <c r="D37" s="841"/>
      <c r="E37" s="841"/>
      <c r="F37" s="841"/>
      <c r="G37" s="841"/>
      <c r="H37" s="842"/>
      <c r="I37" s="266"/>
      <c r="J37" s="267"/>
      <c r="K37" s="268">
        <f>VLOOKUP(A37,EQUIPOS!A7:D164,4,FALSE)</f>
        <v>101721.24993598952</v>
      </c>
      <c r="L37" s="269"/>
      <c r="M37" s="270">
        <v>18</v>
      </c>
      <c r="N37" s="271">
        <f>K37/M37</f>
        <v>5651.1805519994177</v>
      </c>
    </row>
    <row r="38" spans="1:14">
      <c r="A38" t="s">
        <v>269</v>
      </c>
      <c r="B38" s="840" t="str">
        <f>VLOOKUP(A38,EQUIPOS!A8:D154,3,FALSE)</f>
        <v>Motoniveladora  potencia 215 HP, ancho de cuchilla 4,27 m, peso 18 ton.</v>
      </c>
      <c r="C38" s="841"/>
      <c r="D38" s="841"/>
      <c r="E38" s="841"/>
      <c r="F38" s="841"/>
      <c r="G38" s="841"/>
      <c r="H38" s="842"/>
      <c r="I38" s="266"/>
      <c r="J38" s="267"/>
      <c r="K38" s="268">
        <f>VLOOKUP(A38,EQUIPOS!A8:D165,4,FALSE)</f>
        <v>152581.87490398428</v>
      </c>
      <c r="L38" s="269"/>
      <c r="M38" s="270">
        <v>18</v>
      </c>
      <c r="N38" s="271">
        <f>K38/M38</f>
        <v>8476.7708279991275</v>
      </c>
    </row>
    <row r="39" spans="1:14">
      <c r="A39" t="s">
        <v>299</v>
      </c>
      <c r="B39" s="840" t="str">
        <f>VLOOKUP(A39,EQUIPOS!A9:D154,3,FALSE)</f>
        <v xml:space="preserve">Recicladora, potencia 430HP </v>
      </c>
      <c r="C39" s="841"/>
      <c r="D39" s="841"/>
      <c r="E39" s="841"/>
      <c r="F39" s="841"/>
      <c r="G39" s="841"/>
      <c r="H39" s="842"/>
      <c r="I39" s="843"/>
      <c r="J39" s="824"/>
      <c r="K39" s="268">
        <f>VLOOKUP(A39,EQUIPOS!A9:D166,4,FALSE)</f>
        <v>327577.78369700868</v>
      </c>
      <c r="L39" s="844">
        <v>18</v>
      </c>
      <c r="M39" s="845"/>
      <c r="N39" s="271">
        <f>K39/L39</f>
        <v>18198.765760944927</v>
      </c>
    </row>
    <row r="40" spans="1:14">
      <c r="A40" t="s">
        <v>365</v>
      </c>
      <c r="B40" s="840" t="str">
        <f>VLOOKUP(A40,EQUIPOS!A10:D154,3,FALSE)</f>
        <v xml:space="preserve">Vibrocompatador, potencia 153 HP, peso 10 Ton. </v>
      </c>
      <c r="C40" s="841"/>
      <c r="D40" s="841"/>
      <c r="E40" s="841"/>
      <c r="F40" s="841"/>
      <c r="G40" s="841"/>
      <c r="H40" s="842"/>
      <c r="I40" s="36"/>
      <c r="J40" s="37"/>
      <c r="K40" s="268">
        <f>VLOOKUP(A40,EQUIPOS!A10:D167,4,FALSE)</f>
        <v>101721.24993598952</v>
      </c>
      <c r="L40" s="275"/>
      <c r="M40" s="276">
        <v>18</v>
      </c>
      <c r="N40" s="271">
        <f>K40/M40</f>
        <v>5651.1805519994177</v>
      </c>
    </row>
    <row r="41" spans="1:14">
      <c r="B41" s="319"/>
      <c r="C41" s="320"/>
      <c r="D41" s="320"/>
      <c r="E41" s="320"/>
      <c r="F41" s="322"/>
      <c r="G41" s="322"/>
      <c r="H41" s="125"/>
      <c r="I41" s="36"/>
      <c r="J41" s="37"/>
      <c r="K41" s="273"/>
      <c r="L41" s="275"/>
      <c r="M41" s="276"/>
      <c r="N41" s="277"/>
    </row>
    <row r="42" spans="1:14">
      <c r="B42" s="847" t="s">
        <v>952</v>
      </c>
      <c r="C42" s="848"/>
      <c r="D42" s="848"/>
      <c r="E42" s="38"/>
      <c r="F42" s="39"/>
      <c r="G42" s="39"/>
      <c r="H42" s="40"/>
      <c r="I42" s="36"/>
      <c r="J42" s="37"/>
      <c r="K42" s="278"/>
      <c r="L42" s="275"/>
      <c r="M42" s="400">
        <v>0.01</v>
      </c>
      <c r="N42" s="343">
        <f>N76*M42</f>
        <v>29.963350251000556</v>
      </c>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3">
        <f>SUM(N36:N43)</f>
        <v>41539.848888193534</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4" t="s">
        <v>945</v>
      </c>
      <c r="K48" s="85" t="s">
        <v>946</v>
      </c>
      <c r="L48" s="821" t="s">
        <v>955</v>
      </c>
      <c r="M48" s="820"/>
      <c r="N48" s="86" t="s">
        <v>951</v>
      </c>
    </row>
    <row r="49" spans="1:14">
      <c r="A49" t="s">
        <v>563</v>
      </c>
      <c r="B49" s="43" t="str">
        <f>VLOOKUP(A49,MATERIALES!A4:D373,3,FALSE)</f>
        <v>Mezcla densa en Caliente MDC-19</v>
      </c>
      <c r="C49" s="280"/>
      <c r="D49" s="280"/>
      <c r="E49" s="280"/>
      <c r="F49" s="280"/>
      <c r="G49" s="280"/>
      <c r="H49" s="280"/>
      <c r="I49" s="267"/>
      <c r="J49" s="223" t="str">
        <f>VLOOKUP(A49,MATERIALES!A5:D641,2,FALSE)</f>
        <v>m3</v>
      </c>
      <c r="K49" s="281">
        <v>0.153</v>
      </c>
      <c r="L49" s="266"/>
      <c r="M49" s="401">
        <f>VLOOKUP(A49,MATERIALES!A5:D396,4,FALSE)</f>
        <v>364447.16950624652</v>
      </c>
      <c r="N49" s="271">
        <f>K49*M49</f>
        <v>55760.416934455716</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SUM(N49:N53)</f>
        <v>55760.416934455716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1362</v>
      </c>
      <c r="B59" s="46" t="str">
        <f>VLOOKUP(A59,TRANSPORTE!A5:D117,3,FALSE)</f>
        <v>Transporte de Mezcla Densa en Caliente MDC-19</v>
      </c>
      <c r="C59" s="316"/>
      <c r="D59" s="316"/>
      <c r="E59" s="316"/>
      <c r="F59" s="316"/>
      <c r="G59" s="316"/>
      <c r="H59" s="310" t="s">
        <v>1468</v>
      </c>
      <c r="I59" s="412">
        <v>0.153</v>
      </c>
      <c r="J59" s="285">
        <v>1</v>
      </c>
      <c r="K59" s="412">
        <f>I59*J59</f>
        <v>0.153</v>
      </c>
      <c r="L59" s="831">
        <f>VLOOKUP(A59,TRANSPORTE!A5:D117,4,FALSE)</f>
        <v>759.78838183221592</v>
      </c>
      <c r="M59" s="832"/>
      <c r="N59" s="286">
        <f>K59*L59</f>
        <v>116.24762242032904</v>
      </c>
    </row>
    <row r="60" spans="1:14">
      <c r="B60" s="46"/>
      <c r="C60" s="47"/>
      <c r="D60" s="47"/>
      <c r="E60" s="47"/>
      <c r="F60" s="47"/>
      <c r="G60" s="47"/>
      <c r="H60" s="310"/>
      <c r="I60" s="278"/>
      <c r="J60" s="285"/>
      <c r="K60" s="278"/>
      <c r="L60" s="831"/>
      <c r="M60" s="832"/>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116.24762242032904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15</v>
      </c>
      <c r="B70" s="49" t="str">
        <f>VLOOKUP(A70,'MANO DE OBRA'!A8:D68,3,FALSE)</f>
        <v>Obrero (6)</v>
      </c>
      <c r="C70" s="47"/>
      <c r="D70" s="47"/>
      <c r="E70" s="47"/>
      <c r="F70" s="47"/>
      <c r="G70" s="47"/>
      <c r="H70" s="47"/>
      <c r="I70" s="291">
        <f>K70/J70*100</f>
        <v>175560</v>
      </c>
      <c r="J70" s="292">
        <v>185</v>
      </c>
      <c r="K70" s="293">
        <f>VLOOKUP(A70,'MANO DE OBRA'!A8:D99,4,FALSE)</f>
        <v>324786</v>
      </c>
      <c r="L70" s="50"/>
      <c r="M70" s="294">
        <v>144</v>
      </c>
      <c r="N70" s="394">
        <f>K70/M70</f>
        <v>2255.4583333333335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144</v>
      </c>
      <c r="N71" s="394">
        <f>K71/M71</f>
        <v>740.87669176672216</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SUM(N70:N75)</f>
        <v>2996.3350251000556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N44+N54+N65+N76</f>
        <v>100412.84847016963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20082.569694033926</v>
      </c>
      <c r="M83" s="862"/>
      <c r="N83" s="51"/>
    </row>
    <row r="84" spans="1:14">
      <c r="B84" s="89" t="s">
        <v>973</v>
      </c>
      <c r="C84" s="90"/>
      <c r="D84" s="90"/>
      <c r="E84" s="90"/>
      <c r="F84" s="90"/>
      <c r="G84" s="90"/>
      <c r="H84" s="90"/>
      <c r="I84" s="87"/>
      <c r="J84" s="88"/>
      <c r="K84" s="303">
        <v>0.05</v>
      </c>
      <c r="L84" s="861">
        <f>N78*K84</f>
        <v>5020.6424235084814</v>
      </c>
      <c r="M84" s="862"/>
      <c r="N84" s="51"/>
    </row>
    <row r="85" spans="1:14" ht="15.75" thickBot="1">
      <c r="B85" s="91" t="s">
        <v>974</v>
      </c>
      <c r="C85" s="92"/>
      <c r="D85" s="92"/>
      <c r="E85" s="92"/>
      <c r="F85" s="92"/>
      <c r="G85" s="92"/>
      <c r="H85" s="92"/>
      <c r="I85" s="93"/>
      <c r="J85" s="94"/>
      <c r="K85" s="304">
        <v>0.05</v>
      </c>
      <c r="L85" s="863">
        <f>N78*K85</f>
        <v>5020.6424235084814</v>
      </c>
      <c r="M85" s="864"/>
      <c r="N85" s="51"/>
    </row>
    <row r="86" spans="1:14" ht="15.75" thickBot="1">
      <c r="B86" s="827" t="s">
        <v>953</v>
      </c>
      <c r="C86" s="828"/>
      <c r="D86" s="828"/>
      <c r="E86" s="828"/>
      <c r="F86" s="828"/>
      <c r="G86" s="828"/>
      <c r="H86" s="828"/>
      <c r="I86" s="828"/>
      <c r="J86" s="828"/>
      <c r="K86" s="828"/>
      <c r="L86" s="828"/>
      <c r="M86" s="829"/>
      <c r="N86" s="52">
        <f>L83+L84+L85</f>
        <v>30123.854541050889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130536.70301122052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1600</v>
      </c>
      <c r="C31" s="81" t="s">
        <v>2081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6"/>
      <c r="J36" s="267"/>
      <c r="K36" s="268">
        <f>VLOOKUP(A36,EQUIPOS!A6:D163,4,FALSE)</f>
        <v>63575.781209993453</v>
      </c>
      <c r="L36" s="269"/>
      <c r="M36" s="270">
        <v>15</v>
      </c>
      <c r="N36" s="271">
        <f>K36/M36</f>
        <v>4238.3854139995638</v>
      </c>
    </row>
    <row r="37" spans="1:14">
      <c r="A37" s="113" t="s">
        <v>154</v>
      </c>
      <c r="B37" s="840" t="str">
        <f>VLOOKUP(A37,EQUIPOS!A7:D154,3,FALSE)</f>
        <v>Carrotanque Irrigador de asfalto, 1000 GALONES DE CAPACIDAD</v>
      </c>
      <c r="C37" s="841"/>
      <c r="D37" s="841"/>
      <c r="E37" s="841"/>
      <c r="F37" s="841"/>
      <c r="G37" s="841"/>
      <c r="H37" s="842"/>
      <c r="I37" s="266"/>
      <c r="J37" s="267"/>
      <c r="K37" s="268">
        <f>VLOOKUP(A37,EQUIPOS!A7:D164,4,FALSE)</f>
        <v>101721.24993598952</v>
      </c>
      <c r="L37" s="269"/>
      <c r="M37" s="270">
        <v>15</v>
      </c>
      <c r="N37" s="271">
        <f>K37/M37</f>
        <v>6781.4166623993015</v>
      </c>
    </row>
    <row r="38" spans="1:14">
      <c r="A38" t="s">
        <v>269</v>
      </c>
      <c r="B38" s="840" t="str">
        <f>VLOOKUP(A38,EQUIPOS!A8:D154,3,FALSE)</f>
        <v>Motoniveladora  potencia 215 HP, ancho de cuchilla 4,27 m, peso 18 ton.</v>
      </c>
      <c r="C38" s="841"/>
      <c r="D38" s="841"/>
      <c r="E38" s="841"/>
      <c r="F38" s="841"/>
      <c r="G38" s="841"/>
      <c r="H38" s="842"/>
      <c r="I38" s="266"/>
      <c r="J38" s="267"/>
      <c r="K38" s="268">
        <f>VLOOKUP(A38,EQUIPOS!A8:D165,4,FALSE)</f>
        <v>152581.87490398428</v>
      </c>
      <c r="L38" s="269"/>
      <c r="M38" s="270">
        <v>15</v>
      </c>
      <c r="N38" s="271">
        <f>K38/M38</f>
        <v>10172.124993598953</v>
      </c>
    </row>
    <row r="39" spans="1:14">
      <c r="A39" t="s">
        <v>299</v>
      </c>
      <c r="B39" s="840" t="str">
        <f>VLOOKUP(A39,EQUIPOS!A9:D154,3,FALSE)</f>
        <v xml:space="preserve">Recicladora, potencia 430HP </v>
      </c>
      <c r="C39" s="841"/>
      <c r="D39" s="841"/>
      <c r="E39" s="841"/>
      <c r="F39" s="841"/>
      <c r="G39" s="841"/>
      <c r="H39" s="842"/>
      <c r="I39" s="843"/>
      <c r="J39" s="824"/>
      <c r="K39" s="268">
        <f>VLOOKUP(A39,EQUIPOS!A9:D166,4,FALSE)</f>
        <v>327577.78369700868</v>
      </c>
      <c r="L39" s="844">
        <v>15</v>
      </c>
      <c r="M39" s="845"/>
      <c r="N39" s="271">
        <f>K39/L39</f>
        <v>21838.51891313391</v>
      </c>
    </row>
    <row r="40" spans="1:14">
      <c r="A40" t="s">
        <v>365</v>
      </c>
      <c r="B40" s="840" t="str">
        <f>VLOOKUP(A40,EQUIPOS!A10:D154,3,FALSE)</f>
        <v xml:space="preserve">Vibrocompatador, potencia 153 HP, peso 10 Ton. </v>
      </c>
      <c r="C40" s="841"/>
      <c r="D40" s="841"/>
      <c r="E40" s="841"/>
      <c r="F40" s="841"/>
      <c r="G40" s="841"/>
      <c r="H40" s="842"/>
      <c r="I40" s="36"/>
      <c r="J40" s="37"/>
      <c r="K40" s="268">
        <f>VLOOKUP(A40,EQUIPOS!A10:D167,4,FALSE)</f>
        <v>101721.24993598952</v>
      </c>
      <c r="L40" s="275"/>
      <c r="M40" s="276">
        <v>15</v>
      </c>
      <c r="N40" s="271">
        <f>K40/M40</f>
        <v>6781.4166623993015</v>
      </c>
    </row>
    <row r="41" spans="1:14">
      <c r="B41" s="319"/>
      <c r="C41" s="320"/>
      <c r="D41" s="320"/>
      <c r="E41" s="320"/>
      <c r="F41" s="322"/>
      <c r="G41" s="322"/>
      <c r="H41" s="125"/>
      <c r="I41" s="36"/>
      <c r="J41" s="37"/>
      <c r="K41" s="273"/>
      <c r="L41" s="275"/>
      <c r="M41" s="276"/>
      <c r="N41" s="277"/>
    </row>
    <row r="42" spans="1:14">
      <c r="B42" s="847" t="s">
        <v>952</v>
      </c>
      <c r="C42" s="848"/>
      <c r="D42" s="848"/>
      <c r="E42" s="38"/>
      <c r="F42" s="39"/>
      <c r="G42" s="39"/>
      <c r="H42" s="40"/>
      <c r="I42" s="36"/>
      <c r="J42" s="37"/>
      <c r="K42" s="278"/>
      <c r="L42" s="275"/>
      <c r="M42" s="400">
        <v>0.01</v>
      </c>
      <c r="N42" s="343">
        <f>N76*M42</f>
        <v>35.956020301200674</v>
      </c>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3">
        <f>SUM(N36:N43)</f>
        <v>49847.818665832223</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4" t="s">
        <v>945</v>
      </c>
      <c r="K48" s="85" t="s">
        <v>946</v>
      </c>
      <c r="L48" s="821" t="s">
        <v>955</v>
      </c>
      <c r="M48" s="820"/>
      <c r="N48" s="86" t="s">
        <v>951</v>
      </c>
    </row>
    <row r="49" spans="1:14">
      <c r="A49" t="s">
        <v>565</v>
      </c>
      <c r="B49" s="43" t="str">
        <f>VLOOKUP(A49,MATERIALES!A4:D373,3,FALSE)</f>
        <v>Mezcla densa en Caliente MDC-25</v>
      </c>
      <c r="C49" s="280"/>
      <c r="D49" s="280"/>
      <c r="E49" s="280"/>
      <c r="F49" s="280"/>
      <c r="G49" s="280"/>
      <c r="H49" s="280"/>
      <c r="I49" s="267"/>
      <c r="J49" s="223" t="str">
        <f>VLOOKUP(A49,MATERIALES!A5:D641,2,FALSE)</f>
        <v>m3</v>
      </c>
      <c r="K49" s="281">
        <v>0.153</v>
      </c>
      <c r="L49" s="266"/>
      <c r="M49" s="401">
        <f>VLOOKUP(A49,MATERIALES!A5:D396,4,FALSE)</f>
        <v>354034.39323463943</v>
      </c>
      <c r="N49" s="271">
        <f>K49*M49</f>
        <v>54167.262164899832</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SUM(N49:N53)</f>
        <v>54167.262164899832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1364</v>
      </c>
      <c r="B59" s="46" t="str">
        <f>VLOOKUP(A59,TRANSPORTE!A5:D117,3,FALSE)</f>
        <v>Transporte de Mezcla densa en Caliente MDC-25</v>
      </c>
      <c r="C59" s="316"/>
      <c r="D59" s="316"/>
      <c r="E59" s="316"/>
      <c r="F59" s="316"/>
      <c r="G59" s="316"/>
      <c r="H59" s="310" t="s">
        <v>1468</v>
      </c>
      <c r="I59" s="412">
        <v>0.153</v>
      </c>
      <c r="J59" s="285">
        <v>1</v>
      </c>
      <c r="K59" s="412">
        <f>I59*J59</f>
        <v>0.153</v>
      </c>
      <c r="L59" s="831">
        <f>VLOOKUP(A59,TRANSPORTE!A5:D117,4,FALSE)</f>
        <v>759.78838183221592</v>
      </c>
      <c r="M59" s="832"/>
      <c r="N59" s="286">
        <f>K59*L59</f>
        <v>116.24762242032904</v>
      </c>
    </row>
    <row r="60" spans="1:14">
      <c r="B60" s="46"/>
      <c r="C60" s="47"/>
      <c r="D60" s="47"/>
      <c r="E60" s="47"/>
      <c r="F60" s="47"/>
      <c r="G60" s="47"/>
      <c r="H60" s="310"/>
      <c r="I60" s="278"/>
      <c r="J60" s="285"/>
      <c r="K60" s="278"/>
      <c r="L60" s="831"/>
      <c r="M60" s="832"/>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116.24762242032904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15</v>
      </c>
      <c r="B70" s="49" t="str">
        <f>VLOOKUP(A70,'MANO DE OBRA'!A8:D68,3,FALSE)</f>
        <v>Obrero (6)</v>
      </c>
      <c r="C70" s="47"/>
      <c r="D70" s="47"/>
      <c r="E70" s="47"/>
      <c r="F70" s="47"/>
      <c r="G70" s="47"/>
      <c r="H70" s="47"/>
      <c r="I70" s="291">
        <f>K70/J70*100</f>
        <v>175560</v>
      </c>
      <c r="J70" s="292">
        <v>185</v>
      </c>
      <c r="K70" s="293">
        <f>VLOOKUP(A70,'MANO DE OBRA'!A8:D99,4,FALSE)</f>
        <v>324786</v>
      </c>
      <c r="L70" s="50"/>
      <c r="M70" s="294">
        <v>120</v>
      </c>
      <c r="N70" s="394">
        <f>K70/M70</f>
        <v>2706.55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120</v>
      </c>
      <c r="N71" s="394">
        <f>K71/M71</f>
        <v>889.05203012006655</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SUM(N70:N75)</f>
        <v>3595.602030120067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N44+N54+N65+N76</f>
        <v>107726.93048327244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21545.386096654489</v>
      </c>
      <c r="M83" s="862"/>
      <c r="N83" s="51"/>
    </row>
    <row r="84" spans="1:14">
      <c r="B84" s="89" t="s">
        <v>973</v>
      </c>
      <c r="C84" s="90"/>
      <c r="D84" s="90"/>
      <c r="E84" s="90"/>
      <c r="F84" s="90"/>
      <c r="G84" s="90"/>
      <c r="H84" s="90"/>
      <c r="I84" s="87"/>
      <c r="J84" s="88"/>
      <c r="K84" s="303">
        <v>0.05</v>
      </c>
      <c r="L84" s="861">
        <f>N78*K84</f>
        <v>5386.3465241636222</v>
      </c>
      <c r="M84" s="862"/>
      <c r="N84" s="51"/>
    </row>
    <row r="85" spans="1:14" ht="15.75" thickBot="1">
      <c r="B85" s="91" t="s">
        <v>974</v>
      </c>
      <c r="C85" s="92"/>
      <c r="D85" s="92"/>
      <c r="E85" s="92"/>
      <c r="F85" s="92"/>
      <c r="G85" s="92"/>
      <c r="H85" s="92"/>
      <c r="I85" s="93"/>
      <c r="J85" s="94"/>
      <c r="K85" s="304">
        <v>0.05</v>
      </c>
      <c r="L85" s="863">
        <f>N78*K85</f>
        <v>5386.3465241636222</v>
      </c>
      <c r="M85" s="864"/>
      <c r="N85" s="51"/>
    </row>
    <row r="86" spans="1:14" ht="15.75" thickBot="1">
      <c r="B86" s="827" t="s">
        <v>953</v>
      </c>
      <c r="C86" s="828"/>
      <c r="D86" s="828"/>
      <c r="E86" s="828"/>
      <c r="F86" s="828"/>
      <c r="G86" s="828"/>
      <c r="H86" s="828"/>
      <c r="I86" s="828"/>
      <c r="J86" s="828"/>
      <c r="K86" s="828"/>
      <c r="L86" s="828"/>
      <c r="M86" s="829"/>
      <c r="N86" s="52">
        <f>L83+L84+L85</f>
        <v>32318.079144981733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140045.00962825416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1601</v>
      </c>
      <c r="C31" s="81" t="s">
        <v>2084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6"/>
      <c r="J36" s="267"/>
      <c r="K36" s="268">
        <f>VLOOKUP(A36,EQUIPOS!A6:D163,4,FALSE)</f>
        <v>63575.781209993453</v>
      </c>
      <c r="L36" s="269"/>
      <c r="M36" s="270">
        <v>15</v>
      </c>
      <c r="N36" s="271">
        <f>K36/M36</f>
        <v>4238.3854139995638</v>
      </c>
    </row>
    <row r="37" spans="1:14">
      <c r="A37" s="113" t="s">
        <v>154</v>
      </c>
      <c r="B37" s="840" t="str">
        <f>VLOOKUP(A37,EQUIPOS!A7:D154,3,FALSE)</f>
        <v>Carrotanque Irrigador de asfalto, 1000 GALONES DE CAPACIDAD</v>
      </c>
      <c r="C37" s="841"/>
      <c r="D37" s="841"/>
      <c r="E37" s="841"/>
      <c r="F37" s="841"/>
      <c r="G37" s="841"/>
      <c r="H37" s="842"/>
      <c r="I37" s="266"/>
      <c r="J37" s="267"/>
      <c r="K37" s="268">
        <f>VLOOKUP(A37,EQUIPOS!A7:D164,4,FALSE)</f>
        <v>101721.24993598952</v>
      </c>
      <c r="L37" s="269"/>
      <c r="M37" s="270">
        <v>15</v>
      </c>
      <c r="N37" s="271">
        <f>K37/M37</f>
        <v>6781.4166623993015</v>
      </c>
    </row>
    <row r="38" spans="1:14">
      <c r="A38" t="s">
        <v>269</v>
      </c>
      <c r="B38" s="840" t="str">
        <f>VLOOKUP(A38,EQUIPOS!A8:D154,3,FALSE)</f>
        <v>Motoniveladora  potencia 215 HP, ancho de cuchilla 4,27 m, peso 18 ton.</v>
      </c>
      <c r="C38" s="841"/>
      <c r="D38" s="841"/>
      <c r="E38" s="841"/>
      <c r="F38" s="841"/>
      <c r="G38" s="841"/>
      <c r="H38" s="842"/>
      <c r="I38" s="266"/>
      <c r="J38" s="267"/>
      <c r="K38" s="268">
        <f>VLOOKUP(A38,EQUIPOS!A8:D165,4,FALSE)</f>
        <v>152581.87490398428</v>
      </c>
      <c r="L38" s="269"/>
      <c r="M38" s="270">
        <v>15</v>
      </c>
      <c r="N38" s="271">
        <f>K38/M38</f>
        <v>10172.124993598953</v>
      </c>
    </row>
    <row r="39" spans="1:14">
      <c r="A39" t="s">
        <v>299</v>
      </c>
      <c r="B39" s="840" t="str">
        <f>VLOOKUP(A39,EQUIPOS!A9:D154,3,FALSE)</f>
        <v xml:space="preserve">Recicladora, potencia 430HP </v>
      </c>
      <c r="C39" s="841"/>
      <c r="D39" s="841"/>
      <c r="E39" s="841"/>
      <c r="F39" s="841"/>
      <c r="G39" s="841"/>
      <c r="H39" s="842"/>
      <c r="I39" s="843"/>
      <c r="J39" s="824"/>
      <c r="K39" s="268">
        <f>VLOOKUP(A39,EQUIPOS!A9:D166,4,FALSE)</f>
        <v>327577.78369700868</v>
      </c>
      <c r="L39" s="844">
        <v>15</v>
      </c>
      <c r="M39" s="845"/>
      <c r="N39" s="271">
        <f>K39/L39</f>
        <v>21838.51891313391</v>
      </c>
    </row>
    <row r="40" spans="1:14">
      <c r="A40" t="s">
        <v>365</v>
      </c>
      <c r="B40" s="840" t="str">
        <f>VLOOKUP(A40,EQUIPOS!A10:D154,3,FALSE)</f>
        <v xml:space="preserve">Vibrocompatador, potencia 153 HP, peso 10 Ton. </v>
      </c>
      <c r="C40" s="841"/>
      <c r="D40" s="841"/>
      <c r="E40" s="841"/>
      <c r="F40" s="841"/>
      <c r="G40" s="841"/>
      <c r="H40" s="842"/>
      <c r="I40" s="36"/>
      <c r="J40" s="37"/>
      <c r="K40" s="268">
        <f>VLOOKUP(A40,EQUIPOS!A10:D167,4,FALSE)</f>
        <v>101721.24993598952</v>
      </c>
      <c r="L40" s="275"/>
      <c r="M40" s="276">
        <v>15</v>
      </c>
      <c r="N40" s="271">
        <f>K40/M40</f>
        <v>6781.4166623993015</v>
      </c>
    </row>
    <row r="41" spans="1:14">
      <c r="B41" s="319"/>
      <c r="C41" s="320"/>
      <c r="D41" s="320"/>
      <c r="E41" s="320"/>
      <c r="F41" s="322"/>
      <c r="G41" s="322"/>
      <c r="H41" s="125"/>
      <c r="I41" s="36"/>
      <c r="J41" s="37"/>
      <c r="K41" s="273"/>
      <c r="L41" s="275"/>
      <c r="M41" s="276"/>
      <c r="N41" s="277"/>
    </row>
    <row r="42" spans="1:14">
      <c r="B42" s="847" t="s">
        <v>952</v>
      </c>
      <c r="C42" s="848"/>
      <c r="D42" s="848"/>
      <c r="E42" s="38"/>
      <c r="F42" s="39"/>
      <c r="G42" s="39"/>
      <c r="H42" s="40"/>
      <c r="I42" s="36"/>
      <c r="J42" s="37"/>
      <c r="K42" s="278"/>
      <c r="L42" s="275"/>
      <c r="M42" s="400">
        <v>0.01</v>
      </c>
      <c r="N42" s="343">
        <f>N76*M42</f>
        <v>35.956020301200674</v>
      </c>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3">
        <f>SUM(N36:N43)</f>
        <v>49847.818665832223</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4" t="s">
        <v>945</v>
      </c>
      <c r="K48" s="85" t="s">
        <v>946</v>
      </c>
      <c r="L48" s="821" t="s">
        <v>955</v>
      </c>
      <c r="M48" s="820"/>
      <c r="N48" s="86" t="s">
        <v>951</v>
      </c>
    </row>
    <row r="49" spans="1:14">
      <c r="A49" t="s">
        <v>563</v>
      </c>
      <c r="B49" s="43" t="str">
        <f>VLOOKUP(A49,MATERIALES!A4:D373,3,FALSE)</f>
        <v>Mezcla densa en Caliente MDC-19</v>
      </c>
      <c r="C49" s="280"/>
      <c r="D49" s="280"/>
      <c r="E49" s="280"/>
      <c r="F49" s="280"/>
      <c r="G49" s="280"/>
      <c r="H49" s="280"/>
      <c r="I49" s="267"/>
      <c r="J49" s="223" t="str">
        <f>VLOOKUP(A49,MATERIALES!A5:D641,2,FALSE)</f>
        <v>m3</v>
      </c>
      <c r="K49" s="281">
        <v>0.153</v>
      </c>
      <c r="L49" s="266"/>
      <c r="M49" s="401">
        <f>VLOOKUP(A49,MATERIALES!A5:D396,4,FALSE)</f>
        <v>364447.16950624652</v>
      </c>
      <c r="N49" s="271">
        <f>K49*M49</f>
        <v>55760.416934455716</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SUM(N49:N53)</f>
        <v>55760.416934455716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1362</v>
      </c>
      <c r="B59" s="46" t="str">
        <f>VLOOKUP(A59,TRANSPORTE!A5:D117,3,FALSE)</f>
        <v>Transporte de Mezcla Densa en Caliente MDC-19</v>
      </c>
      <c r="C59" s="316"/>
      <c r="D59" s="316"/>
      <c r="E59" s="316"/>
      <c r="F59" s="316"/>
      <c r="G59" s="316"/>
      <c r="H59" s="310" t="s">
        <v>1468</v>
      </c>
      <c r="I59" s="412">
        <v>0.153</v>
      </c>
      <c r="J59" s="285">
        <v>1</v>
      </c>
      <c r="K59" s="412">
        <f>I59*J59</f>
        <v>0.153</v>
      </c>
      <c r="L59" s="831">
        <f>VLOOKUP(A59,TRANSPORTE!A5:D117,4,FALSE)</f>
        <v>759.78838183221592</v>
      </c>
      <c r="M59" s="832"/>
      <c r="N59" s="286">
        <f>K59*L59</f>
        <v>116.24762242032904</v>
      </c>
    </row>
    <row r="60" spans="1:14">
      <c r="B60" s="46"/>
      <c r="C60" s="47"/>
      <c r="D60" s="47"/>
      <c r="E60" s="47"/>
      <c r="F60" s="47"/>
      <c r="G60" s="47"/>
      <c r="H60" s="310"/>
      <c r="I60" s="278"/>
      <c r="J60" s="285"/>
      <c r="K60" s="278"/>
      <c r="L60" s="831"/>
      <c r="M60" s="832"/>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116.24762242032904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15</v>
      </c>
      <c r="B70" s="49" t="str">
        <f>VLOOKUP(A70,'MANO DE OBRA'!A8:D68,3,FALSE)</f>
        <v>Obrero (6)</v>
      </c>
      <c r="C70" s="47"/>
      <c r="D70" s="47"/>
      <c r="E70" s="47"/>
      <c r="F70" s="47"/>
      <c r="G70" s="47"/>
      <c r="H70" s="47"/>
      <c r="I70" s="291">
        <f>K70/J70*100</f>
        <v>175560</v>
      </c>
      <c r="J70" s="292">
        <v>185</v>
      </c>
      <c r="K70" s="293">
        <f>VLOOKUP(A70,'MANO DE OBRA'!A8:D99,4,FALSE)</f>
        <v>324786</v>
      </c>
      <c r="L70" s="50"/>
      <c r="M70" s="294">
        <v>120</v>
      </c>
      <c r="N70" s="394">
        <f>K70/M70</f>
        <v>2706.55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120</v>
      </c>
      <c r="N71" s="394">
        <f>K71/M71</f>
        <v>889.05203012006655</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SUM(N70:N75)</f>
        <v>3595.602030120067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N44+N54+N65+N76</f>
        <v>109320.08525282833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21864.017050565668</v>
      </c>
      <c r="M83" s="862"/>
      <c r="N83" s="51"/>
    </row>
    <row r="84" spans="1:14">
      <c r="B84" s="89" t="s">
        <v>973</v>
      </c>
      <c r="C84" s="90"/>
      <c r="D84" s="90"/>
      <c r="E84" s="90"/>
      <c r="F84" s="90"/>
      <c r="G84" s="90"/>
      <c r="H84" s="90"/>
      <c r="I84" s="87"/>
      <c r="J84" s="88"/>
      <c r="K84" s="303">
        <v>0.05</v>
      </c>
      <c r="L84" s="861">
        <f>N78*K84</f>
        <v>5466.004262641417</v>
      </c>
      <c r="M84" s="862"/>
      <c r="N84" s="51"/>
    </row>
    <row r="85" spans="1:14" ht="15.75" thickBot="1">
      <c r="B85" s="91" t="s">
        <v>974</v>
      </c>
      <c r="C85" s="92"/>
      <c r="D85" s="92"/>
      <c r="E85" s="92"/>
      <c r="F85" s="92"/>
      <c r="G85" s="92"/>
      <c r="H85" s="92"/>
      <c r="I85" s="93"/>
      <c r="J85" s="94"/>
      <c r="K85" s="304">
        <v>0.05</v>
      </c>
      <c r="L85" s="863">
        <f>N78*K85</f>
        <v>5466.004262641417</v>
      </c>
      <c r="M85" s="864"/>
      <c r="N85" s="51"/>
    </row>
    <row r="86" spans="1:14" ht="15.75" thickBot="1">
      <c r="B86" s="827" t="s">
        <v>953</v>
      </c>
      <c r="C86" s="828"/>
      <c r="D86" s="828"/>
      <c r="E86" s="828"/>
      <c r="F86" s="828"/>
      <c r="G86" s="828"/>
      <c r="H86" s="828"/>
      <c r="I86" s="828"/>
      <c r="J86" s="828"/>
      <c r="K86" s="828"/>
      <c r="L86" s="828"/>
      <c r="M86" s="829"/>
      <c r="N86" s="52">
        <f>L83+L84+L85</f>
        <v>32796.0255758485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142116.11082867684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1088</v>
      </c>
      <c r="C31" s="81" t="s">
        <v>2085</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1"/>
      <c r="F40" s="841"/>
      <c r="G40" s="841"/>
      <c r="H40" s="842"/>
      <c r="I40" s="36"/>
      <c r="J40" s="37"/>
      <c r="K40" s="268"/>
      <c r="L40" s="275"/>
      <c r="M40" s="276"/>
      <c r="N40" s="271"/>
    </row>
    <row r="41" spans="1:14">
      <c r="B41" s="319"/>
      <c r="C41" s="320"/>
      <c r="D41" s="320"/>
      <c r="E41" s="320"/>
      <c r="F41" s="322"/>
      <c r="G41" s="322"/>
      <c r="H41" s="125"/>
      <c r="I41" s="36"/>
      <c r="J41" s="37"/>
      <c r="K41" s="273"/>
      <c r="L41" s="275"/>
      <c r="M41" s="276"/>
      <c r="N41" s="277"/>
    </row>
    <row r="42" spans="1:14">
      <c r="B42" s="847" t="s">
        <v>952</v>
      </c>
      <c r="C42" s="848"/>
      <c r="D42" s="848"/>
      <c r="E42" s="38"/>
      <c r="F42" s="39"/>
      <c r="G42" s="39"/>
      <c r="H42" s="40"/>
      <c r="I42" s="36"/>
      <c r="J42" s="37"/>
      <c r="K42" s="278"/>
      <c r="L42" s="275"/>
      <c r="M42" s="400">
        <v>0.01</v>
      </c>
      <c r="N42" s="343">
        <f>N76*M42</f>
        <v>4.3147224361440797</v>
      </c>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3">
        <f>SUM(N36:N43)</f>
        <v>4.3147224361440797</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4" t="s">
        <v>945</v>
      </c>
      <c r="K48" s="85" t="s">
        <v>946</v>
      </c>
      <c r="L48" s="821" t="s">
        <v>955</v>
      </c>
      <c r="M48" s="820"/>
      <c r="N48" s="86" t="s">
        <v>951</v>
      </c>
    </row>
    <row r="49" spans="1:14">
      <c r="A49" t="s">
        <v>887</v>
      </c>
      <c r="B49" s="43" t="str">
        <f>VLOOKUP(A49,MATERIALES!A4:D373,3,FALSE)</f>
        <v>Geotextil Nt Repav 450 O Similar (Proveedores Pavco, Lafayet, Geomatrix, Tensar, Omnes U Otros)</v>
      </c>
      <c r="C49" s="280"/>
      <c r="D49" s="280"/>
      <c r="E49" s="280"/>
      <c r="F49" s="280"/>
      <c r="G49" s="280"/>
      <c r="H49" s="280"/>
      <c r="I49" s="267"/>
      <c r="J49" s="223" t="str">
        <f>VLOOKUP(A49,MATERIALES!A5:D641,2,FALSE)</f>
        <v>m2</v>
      </c>
      <c r="K49" s="281">
        <v>1.0549999999999999</v>
      </c>
      <c r="L49" s="266"/>
      <c r="M49" s="401">
        <f>VLOOKUP(A49,MATERIALES!A5:D396,4,FALSE)</f>
        <v>5091.5456263039669</v>
      </c>
      <c r="N49" s="271">
        <f>K49*M49</f>
        <v>5371.5806357506845</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SUM(N49:N53)</f>
        <v>5371.5806357506845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310"/>
      <c r="I60" s="278"/>
      <c r="J60" s="285"/>
      <c r="K60" s="278"/>
      <c r="L60" s="831"/>
      <c r="M60" s="832"/>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15</v>
      </c>
      <c r="B70" s="49" t="str">
        <f>VLOOKUP(A70,'MANO DE OBRA'!A8:D68,3,FALSE)</f>
        <v>Obrero (6)</v>
      </c>
      <c r="C70" s="47"/>
      <c r="D70" s="47"/>
      <c r="E70" s="47"/>
      <c r="F70" s="47"/>
      <c r="G70" s="47"/>
      <c r="H70" s="47"/>
      <c r="I70" s="291">
        <f>K70/J70*100</f>
        <v>175560</v>
      </c>
      <c r="J70" s="292">
        <v>185</v>
      </c>
      <c r="K70" s="293">
        <f>VLOOKUP(A70,'MANO DE OBRA'!A8:D99,4,FALSE)</f>
        <v>324786</v>
      </c>
      <c r="L70" s="50"/>
      <c r="M70" s="294">
        <v>1000</v>
      </c>
      <c r="N70" s="394">
        <f>K70/M70</f>
        <v>324.786</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1000</v>
      </c>
      <c r="N71" s="394">
        <f>K71/M71</f>
        <v>106.68624361440799</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SUM(N70:N75)</f>
        <v>431.472243614408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N44+N54+N65+N76</f>
        <v>5807.3676018012366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1161.4735203602474</v>
      </c>
      <c r="M83" s="862"/>
      <c r="N83" s="51"/>
    </row>
    <row r="84" spans="1:14">
      <c r="B84" s="89" t="s">
        <v>973</v>
      </c>
      <c r="C84" s="90"/>
      <c r="D84" s="90"/>
      <c r="E84" s="90"/>
      <c r="F84" s="90"/>
      <c r="G84" s="90"/>
      <c r="H84" s="90"/>
      <c r="I84" s="87"/>
      <c r="J84" s="88"/>
      <c r="K84" s="303">
        <v>0.05</v>
      </c>
      <c r="L84" s="861">
        <f>N78*K84</f>
        <v>290.36838009006186</v>
      </c>
      <c r="M84" s="862"/>
      <c r="N84" s="51"/>
    </row>
    <row r="85" spans="1:14" ht="15.75" thickBot="1">
      <c r="B85" s="91" t="s">
        <v>974</v>
      </c>
      <c r="C85" s="92"/>
      <c r="D85" s="92"/>
      <c r="E85" s="92"/>
      <c r="F85" s="92"/>
      <c r="G85" s="92"/>
      <c r="H85" s="92"/>
      <c r="I85" s="93"/>
      <c r="J85" s="94"/>
      <c r="K85" s="304">
        <v>0.05</v>
      </c>
      <c r="L85" s="863">
        <f>N78*K85</f>
        <v>290.36838009006186</v>
      </c>
      <c r="M85" s="864"/>
      <c r="N85" s="51"/>
    </row>
    <row r="86" spans="1:14" ht="15.75" thickBot="1">
      <c r="B86" s="827" t="s">
        <v>953</v>
      </c>
      <c r="C86" s="828"/>
      <c r="D86" s="828"/>
      <c r="E86" s="828"/>
      <c r="F86" s="828"/>
      <c r="G86" s="828"/>
      <c r="H86" s="828"/>
      <c r="I86" s="828"/>
      <c r="J86" s="828"/>
      <c r="K86" s="828"/>
      <c r="L86" s="828"/>
      <c r="M86" s="829"/>
      <c r="N86" s="52">
        <f>L83+L84+L85</f>
        <v>1742.2102805403713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7549.5778823416076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1089</v>
      </c>
      <c r="C31" s="217" t="s">
        <v>2086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164</v>
      </c>
      <c r="B36" s="840" t="str">
        <f>VLOOKUP(A36,EQUIPOS!A6:D154,3,FALSE)</f>
        <v>Compactador manual de rodillo</v>
      </c>
      <c r="C36" s="841"/>
      <c r="D36" s="841"/>
      <c r="E36" s="841"/>
      <c r="F36" s="841"/>
      <c r="G36" s="841"/>
      <c r="H36" s="842"/>
      <c r="I36" s="266"/>
      <c r="J36" s="267"/>
      <c r="K36" s="268">
        <f>VLOOKUP(A36,EQUIPOS!A6:D163,4,FALSE)</f>
        <v>16525.441357721571</v>
      </c>
      <c r="L36" s="269"/>
      <c r="M36" s="270">
        <v>2</v>
      </c>
      <c r="N36" s="271">
        <f>K36/M36</f>
        <v>8262.7206788607855</v>
      </c>
    </row>
    <row r="37" spans="1:14">
      <c r="A37" s="113" t="s">
        <v>180</v>
      </c>
      <c r="B37" s="840" t="str">
        <f>VLOOKUP(A37,EQUIPOS!A7:D154,3,FALSE)</f>
        <v>Compresor 120 HP, con martillo.</v>
      </c>
      <c r="C37" s="841"/>
      <c r="D37" s="841"/>
      <c r="E37" s="841"/>
      <c r="F37" s="841"/>
      <c r="G37" s="841"/>
      <c r="H37" s="842"/>
      <c r="I37" s="266"/>
      <c r="J37" s="267"/>
      <c r="K37" s="268">
        <f>VLOOKUP(A37,EQUIPOS!A7:D164,4,FALSE)</f>
        <v>50860.624967994758</v>
      </c>
      <c r="L37" s="269"/>
      <c r="M37" s="270">
        <v>4</v>
      </c>
      <c r="N37" s="271">
        <f>K37/M37</f>
        <v>12715.156241998689</v>
      </c>
    </row>
    <row r="38" spans="1:14">
      <c r="A38" t="s">
        <v>184</v>
      </c>
      <c r="B38" s="840" t="str">
        <f>VLOOKUP(A38,EQUIPOS!A8:D154,3,FALSE)</f>
        <v>Cortadora de pavimento, Máxima profundidad de corte: 160 mm. Capacidad de disco: desde 12´´ hasta 18´´ de diámetro. Peso operacional: 135 kg, 13.5 hp de potencia</v>
      </c>
      <c r="C38" s="841"/>
      <c r="D38" s="841"/>
      <c r="E38" s="841"/>
      <c r="F38" s="841"/>
      <c r="G38" s="841"/>
      <c r="H38" s="842"/>
      <c r="I38" s="266"/>
      <c r="J38" s="267"/>
      <c r="K38" s="268">
        <f>VLOOKUP(A38,EQUIPOS!A8:D165,4,FALSE)</f>
        <v>12206.549992318742</v>
      </c>
      <c r="L38" s="269"/>
      <c r="M38" s="270">
        <v>10</v>
      </c>
      <c r="N38" s="271">
        <f>K38/M38</f>
        <v>1220.6549992318742</v>
      </c>
    </row>
    <row r="39" spans="1:14">
      <c r="A39" t="s">
        <v>303</v>
      </c>
      <c r="B39" s="840" t="str">
        <f>VLOOKUP(A39,EQUIPOS!A9:D154,3,FALSE)</f>
        <v>Retrocargador, pala de 1,1 m3 de capacidad, profundidad de excavación de 4.400 mm y una altura de 5.680 mm</v>
      </c>
      <c r="C39" s="841"/>
      <c r="D39" s="841"/>
      <c r="E39" s="841"/>
      <c r="F39" s="841"/>
      <c r="G39" s="841"/>
      <c r="H39" s="842"/>
      <c r="I39" s="266"/>
      <c r="J39" s="267"/>
      <c r="K39" s="268">
        <f>VLOOKUP(A39,EQUIPOS!A9:D166,4,FALSE)</f>
        <v>81376.999948791621</v>
      </c>
      <c r="L39" s="269"/>
      <c r="M39" s="270">
        <v>10</v>
      </c>
      <c r="N39" s="271">
        <f>K39/M39</f>
        <v>8137.6999948791617</v>
      </c>
    </row>
    <row r="40" spans="1:14">
      <c r="A40" t="s">
        <v>129</v>
      </c>
      <c r="B40" s="840" t="str">
        <f>VLOOKUP(A40,EQUIPOS!A10:D154,3,FALSE)</f>
        <v xml:space="preserve">Buldozer, Potencia al volante de 140 HP, motor de 2200 RPM, longitud de hoja 4,80m. </v>
      </c>
      <c r="C40" s="841"/>
      <c r="D40" s="841"/>
      <c r="E40" s="841"/>
      <c r="F40" s="841"/>
      <c r="G40" s="841"/>
      <c r="H40" s="842"/>
      <c r="I40" s="266"/>
      <c r="J40" s="267"/>
      <c r="K40" s="268">
        <f>VLOOKUP(A40,EQUIPOS!A10:D167,4,FALSE)</f>
        <v>132237.62491678639</v>
      </c>
      <c r="L40" s="269"/>
      <c r="M40" s="270">
        <v>100</v>
      </c>
      <c r="N40" s="271">
        <f>K40/M40</f>
        <v>1322.3762491678638</v>
      </c>
    </row>
    <row r="41" spans="1:14">
      <c r="B41" s="840"/>
      <c r="C41" s="841"/>
      <c r="D41" s="841"/>
      <c r="E41" s="841"/>
      <c r="F41" s="841"/>
      <c r="G41" s="841"/>
      <c r="H41" s="842"/>
      <c r="I41" s="266"/>
      <c r="J41" s="267"/>
      <c r="K41" s="268"/>
      <c r="L41" s="269"/>
      <c r="M41" s="270"/>
      <c r="N41" s="271"/>
    </row>
    <row r="42" spans="1:14">
      <c r="B42" s="840"/>
      <c r="C42" s="841"/>
      <c r="D42" s="841"/>
      <c r="E42" s="841"/>
      <c r="F42" s="841"/>
      <c r="G42" s="841"/>
      <c r="H42" s="842"/>
      <c r="I42" s="266"/>
      <c r="J42" s="267"/>
      <c r="K42" s="268"/>
      <c r="L42" s="269"/>
      <c r="M42" s="270"/>
      <c r="N42" s="271"/>
    </row>
    <row r="43" spans="1:14">
      <c r="B43" s="840"/>
      <c r="C43" s="841"/>
      <c r="D43" s="841"/>
      <c r="E43" s="841"/>
      <c r="F43" s="841"/>
      <c r="G43" s="841"/>
      <c r="H43" s="842"/>
      <c r="I43" s="266"/>
      <c r="J43" s="267"/>
      <c r="K43" s="268"/>
      <c r="L43" s="269"/>
      <c r="M43" s="270"/>
      <c r="N43" s="271"/>
    </row>
    <row r="44" spans="1:14">
      <c r="B44" s="840"/>
      <c r="C44" s="841"/>
      <c r="D44" s="841"/>
      <c r="E44" s="841"/>
      <c r="F44" s="841"/>
      <c r="G44" s="841"/>
      <c r="H44" s="842"/>
      <c r="I44" s="843"/>
      <c r="J44" s="824"/>
      <c r="K44" s="268"/>
      <c r="L44" s="844"/>
      <c r="M44" s="845"/>
      <c r="N44" s="271"/>
    </row>
    <row r="45" spans="1:14">
      <c r="B45" s="840"/>
      <c r="C45" s="841"/>
      <c r="D45" s="841"/>
      <c r="E45" s="846"/>
      <c r="F45" s="841"/>
      <c r="G45" s="841"/>
      <c r="H45" s="842"/>
      <c r="I45" s="36"/>
      <c r="J45" s="37"/>
      <c r="K45" s="273"/>
      <c r="L45" s="275"/>
      <c r="M45" s="276"/>
      <c r="N45" s="277"/>
    </row>
    <row r="46" spans="1:14">
      <c r="B46" s="847" t="s">
        <v>952</v>
      </c>
      <c r="C46" s="848"/>
      <c r="D46" s="848"/>
      <c r="E46" s="38"/>
      <c r="F46" s="39"/>
      <c r="G46" s="39"/>
      <c r="H46" s="40"/>
      <c r="I46" s="36"/>
      <c r="J46" s="37"/>
      <c r="K46" s="278"/>
      <c r="L46" s="275"/>
      <c r="M46" s="400">
        <v>0.1</v>
      </c>
      <c r="N46" s="343">
        <f>N80*M46</f>
        <v>1348.350761295025</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3">
        <f>SUM(N36:N47)</f>
        <v>33006.958925433406</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4" t="s">
        <v>945</v>
      </c>
      <c r="K52" s="85" t="s">
        <v>946</v>
      </c>
      <c r="L52" s="821" t="s">
        <v>955</v>
      </c>
      <c r="M52" s="820"/>
      <c r="N52" s="86" t="s">
        <v>951</v>
      </c>
    </row>
    <row r="53" spans="1:14">
      <c r="A53" t="s">
        <v>442</v>
      </c>
      <c r="B53" s="43" t="str">
        <f>VLOOKUP(A53,MATERIALES!A5:D373,3,FALSE)</f>
        <v>Derechos de explotación y/o disposición de materiales</v>
      </c>
      <c r="C53" s="280"/>
      <c r="D53" s="280"/>
      <c r="E53" s="280"/>
      <c r="F53" s="280"/>
      <c r="G53" s="280"/>
      <c r="H53" s="280"/>
      <c r="I53" s="267"/>
      <c r="J53" s="223" t="str">
        <f>VLOOKUP(A53,MATERIALES!A7:D645,2,FALSE)</f>
        <v>m3</v>
      </c>
      <c r="K53" s="281">
        <v>1</v>
      </c>
      <c r="L53" s="266"/>
      <c r="M53" s="401">
        <f>VLOOKUP(A53,MATERIALES!A5:D396,4,FALSE)</f>
        <v>3200.0495001613904</v>
      </c>
      <c r="N53" s="271">
        <f>K53*M53</f>
        <v>3200.0495001613904</v>
      </c>
    </row>
    <row r="54" spans="1:14">
      <c r="A54" s="116"/>
      <c r="B54" s="43"/>
      <c r="C54" s="280"/>
      <c r="D54" s="280"/>
      <c r="E54" s="280"/>
      <c r="F54" s="280"/>
      <c r="G54" s="280"/>
      <c r="H54" s="280"/>
      <c r="I54" s="267"/>
      <c r="J54" s="223"/>
      <c r="K54" s="281"/>
      <c r="L54" s="266"/>
      <c r="M54" s="401"/>
      <c r="N54" s="271"/>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3">
        <f>SUM(N53:N57)</f>
        <v>3200.0495001613904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0" t="s">
        <v>961</v>
      </c>
      <c r="M62" s="803"/>
      <c r="N62" s="76" t="s">
        <v>951</v>
      </c>
    </row>
    <row r="63" spans="1:14">
      <c r="A63" t="s">
        <v>1256</v>
      </c>
      <c r="B63" s="46" t="str">
        <f>VLOOKUP(A63,TRANSPORTE!A5:D117,3,FALSE)</f>
        <v>Transporte de material de excavación</v>
      </c>
      <c r="C63" s="316"/>
      <c r="D63" s="316"/>
      <c r="E63" s="316"/>
      <c r="F63" s="316"/>
      <c r="G63" s="316"/>
      <c r="H63" s="310" t="s">
        <v>1468</v>
      </c>
      <c r="I63" s="278">
        <v>1.3</v>
      </c>
      <c r="J63" s="285">
        <v>1</v>
      </c>
      <c r="K63" s="278">
        <f>I63*J63</f>
        <v>1.3</v>
      </c>
      <c r="L63" s="831">
        <f>VLOOKUP(A63,TRANSPORTE!A5:D117,4,FALSE)</f>
        <v>812.88531247861022</v>
      </c>
      <c r="M63" s="832"/>
      <c r="N63" s="286">
        <f>K63*L63</f>
        <v>1056.7509062221934</v>
      </c>
    </row>
    <row r="64" spans="1:14">
      <c r="B64" s="46"/>
      <c r="C64" s="47"/>
      <c r="D64" s="47"/>
      <c r="E64" s="47"/>
      <c r="F64" s="47"/>
      <c r="G64" s="47"/>
      <c r="H64" s="310"/>
      <c r="I64" s="278"/>
      <c r="J64" s="285"/>
      <c r="K64" s="278"/>
      <c r="L64" s="831"/>
      <c r="M64" s="832"/>
      <c r="N64" s="286"/>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1056.7509062221934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15</v>
      </c>
      <c r="B74" s="49" t="str">
        <f>VLOOKUP(A74,'MANO DE OBRA'!A8:D68,3,FALSE)</f>
        <v>Obrero (6)</v>
      </c>
      <c r="C74" s="47"/>
      <c r="D74" s="47"/>
      <c r="E74" s="47"/>
      <c r="F74" s="47"/>
      <c r="G74" s="47"/>
      <c r="H74" s="47"/>
      <c r="I74" s="291">
        <f>K74/J74*100</f>
        <v>175560</v>
      </c>
      <c r="J74" s="292">
        <v>185</v>
      </c>
      <c r="K74" s="293">
        <f>VLOOKUP(A74,'MANO DE OBRA'!A8:D99,4,FALSE)</f>
        <v>324786</v>
      </c>
      <c r="L74" s="50"/>
      <c r="M74" s="294">
        <v>32</v>
      </c>
      <c r="N74" s="394">
        <f>K74/M74</f>
        <v>10149.5625</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32</v>
      </c>
      <c r="N75" s="394">
        <f>K75/M75</f>
        <v>3333.9451129502495</v>
      </c>
    </row>
    <row r="76" spans="1:15">
      <c r="B76" s="49"/>
      <c r="C76" s="47"/>
      <c r="D76" s="47"/>
      <c r="E76" s="47"/>
      <c r="F76" s="47"/>
      <c r="G76" s="47"/>
      <c r="H76" s="47"/>
      <c r="I76" s="291"/>
      <c r="J76" s="292"/>
      <c r="K76" s="293"/>
      <c r="L76" s="50"/>
      <c r="M76" s="299"/>
      <c r="N76" s="394"/>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4"/>
      <c r="C79" s="815"/>
      <c r="D79" s="815"/>
      <c r="E79" s="815"/>
      <c r="F79" s="815"/>
      <c r="G79" s="815"/>
      <c r="H79" s="815"/>
      <c r="I79" s="126"/>
      <c r="J79" s="126"/>
      <c r="K79" s="126"/>
      <c r="L79" s="915"/>
      <c r="M79" s="915"/>
      <c r="N79" s="127"/>
    </row>
    <row r="80" spans="1:15" ht="15.75" thickBot="1">
      <c r="B80" s="833" t="s">
        <v>953</v>
      </c>
      <c r="C80" s="834"/>
      <c r="D80" s="834"/>
      <c r="E80" s="834"/>
      <c r="F80" s="834"/>
      <c r="G80" s="834"/>
      <c r="H80" s="834"/>
      <c r="I80" s="834"/>
      <c r="J80" s="834"/>
      <c r="K80" s="834"/>
      <c r="L80" s="834"/>
      <c r="M80" s="835"/>
      <c r="N80" s="459">
        <f>SUM(N74:N79)</f>
        <v>13483.507612950249</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50747.266944767238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3"/>
      <c r="J86" s="333"/>
      <c r="K86" s="301" t="s">
        <v>970</v>
      </c>
      <c r="L86" s="857" t="s">
        <v>971</v>
      </c>
      <c r="M86" s="858"/>
      <c r="N86" s="302"/>
    </row>
    <row r="87" spans="1:14">
      <c r="B87" s="859" t="s">
        <v>972</v>
      </c>
      <c r="C87" s="860"/>
      <c r="D87" s="860"/>
      <c r="E87" s="860"/>
      <c r="F87" s="860"/>
      <c r="G87" s="860"/>
      <c r="H87" s="860"/>
      <c r="I87" s="87"/>
      <c r="J87" s="88"/>
      <c r="K87" s="303">
        <v>0.2</v>
      </c>
      <c r="L87" s="861">
        <f>N82*K87</f>
        <v>10149.453388953449</v>
      </c>
      <c r="M87" s="862"/>
      <c r="N87" s="51"/>
    </row>
    <row r="88" spans="1:14">
      <c r="B88" s="89" t="s">
        <v>973</v>
      </c>
      <c r="C88" s="90"/>
      <c r="D88" s="90"/>
      <c r="E88" s="90"/>
      <c r="F88" s="90"/>
      <c r="G88" s="90"/>
      <c r="H88" s="90"/>
      <c r="I88" s="87"/>
      <c r="J88" s="88"/>
      <c r="K88" s="303">
        <v>0.05</v>
      </c>
      <c r="L88" s="861">
        <f>N82*K88</f>
        <v>2537.3633472383622</v>
      </c>
      <c r="M88" s="862"/>
      <c r="N88" s="51"/>
    </row>
    <row r="89" spans="1:14" ht="15.75" thickBot="1">
      <c r="B89" s="91" t="s">
        <v>974</v>
      </c>
      <c r="C89" s="92"/>
      <c r="D89" s="92"/>
      <c r="E89" s="92"/>
      <c r="F89" s="92"/>
      <c r="G89" s="92"/>
      <c r="H89" s="92"/>
      <c r="I89" s="93"/>
      <c r="J89" s="94"/>
      <c r="K89" s="304">
        <v>0.05</v>
      </c>
      <c r="L89" s="863">
        <f>N82*K89</f>
        <v>2537.3633472383622</v>
      </c>
      <c r="M89" s="864"/>
      <c r="N89" s="51"/>
    </row>
    <row r="90" spans="1:14" ht="15.75" thickBot="1">
      <c r="B90" s="827" t="s">
        <v>953</v>
      </c>
      <c r="C90" s="828"/>
      <c r="D90" s="828"/>
      <c r="E90" s="828"/>
      <c r="F90" s="828"/>
      <c r="G90" s="828"/>
      <c r="H90" s="828"/>
      <c r="I90" s="828"/>
      <c r="J90" s="828"/>
      <c r="K90" s="828"/>
      <c r="L90" s="828"/>
      <c r="M90" s="829"/>
      <c r="N90" s="52">
        <f>L87+L88+L89</f>
        <v>15224.180083430174</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7">
        <f>N82+N90</f>
        <v>65971.447028197406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0" t="s">
        <v>2221</v>
      </c>
      <c r="C123" s="392"/>
      <c r="D123" s="392"/>
      <c r="E123" s="57"/>
      <c r="F123" s="57"/>
      <c r="G123" s="57"/>
      <c r="H123" s="57"/>
      <c r="I123" s="57"/>
      <c r="J123" s="806"/>
      <c r="K123" s="806"/>
      <c r="L123" s="806"/>
      <c r="M123" s="806"/>
      <c r="N123" s="80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1602</v>
      </c>
      <c r="C31" s="81" t="s">
        <v>2087</v>
      </c>
      <c r="D31" s="82"/>
      <c r="E31" s="82"/>
      <c r="F31" s="82"/>
      <c r="G31" s="82"/>
      <c r="H31" s="82"/>
      <c r="I31" s="82"/>
      <c r="J31" s="83"/>
      <c r="K31" s="307"/>
      <c r="L31" s="305" t="s">
        <v>387</v>
      </c>
      <c r="M31" s="202"/>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v>
      </c>
      <c r="B36" s="840" t="str">
        <f>VLOOKUP(A36,EQUIPOS!A6:D154,3,FALSE)</f>
        <v>COMPACTADOR MANUAL VIBRATORIO (RANA) con motor de 6 HP</v>
      </c>
      <c r="C36" s="841"/>
      <c r="D36" s="841"/>
      <c r="E36" s="841"/>
      <c r="F36" s="841"/>
      <c r="G36" s="841"/>
      <c r="H36" s="842"/>
      <c r="I36" s="266"/>
      <c r="J36" s="267"/>
      <c r="K36" s="268">
        <f>VLOOKUP(A36,EQUIPOS!A6:D163,4,FALSE)</f>
        <v>5086.0624967994763</v>
      </c>
      <c r="L36" s="269"/>
      <c r="M36" s="270">
        <v>2</v>
      </c>
      <c r="N36" s="271">
        <f>K36/M36</f>
        <v>2543.0312483997382</v>
      </c>
    </row>
    <row r="37" spans="1:14">
      <c r="A37" s="113" t="s">
        <v>303</v>
      </c>
      <c r="B37" s="840" t="str">
        <f>VLOOKUP(A37,EQUIPOS!A7:D154,3,FALSE)</f>
        <v>Retrocargador, pala de 1,1 m3 de capacidad, profundidad de excavación de 4.400 mm y una altura de 5.680 mm</v>
      </c>
      <c r="C37" s="841"/>
      <c r="D37" s="841"/>
      <c r="E37" s="841"/>
      <c r="F37" s="841"/>
      <c r="G37" s="841"/>
      <c r="H37" s="842"/>
      <c r="I37" s="266"/>
      <c r="J37" s="267"/>
      <c r="K37" s="268">
        <f>VLOOKUP(A37,EQUIPOS!A7:D164,4,FALSE)</f>
        <v>81376.999948791621</v>
      </c>
      <c r="L37" s="269"/>
      <c r="M37" s="270">
        <v>10</v>
      </c>
      <c r="N37" s="271">
        <f>K37/M37</f>
        <v>8137.6999948791617</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266"/>
      <c r="J39" s="267"/>
      <c r="K39" s="268"/>
      <c r="L39" s="269"/>
      <c r="M39" s="270"/>
      <c r="N39" s="271"/>
    </row>
    <row r="40" spans="1:14">
      <c r="B40" s="840"/>
      <c r="C40" s="841"/>
      <c r="D40" s="841"/>
      <c r="E40" s="841"/>
      <c r="F40" s="841"/>
      <c r="G40" s="841"/>
      <c r="H40" s="842"/>
      <c r="I40" s="266"/>
      <c r="J40" s="267"/>
      <c r="K40" s="268"/>
      <c r="L40" s="269"/>
      <c r="M40" s="270"/>
      <c r="N40" s="271"/>
    </row>
    <row r="41" spans="1:14">
      <c r="B41" s="840"/>
      <c r="C41" s="841"/>
      <c r="D41" s="841"/>
      <c r="E41" s="841"/>
      <c r="F41" s="841"/>
      <c r="G41" s="841"/>
      <c r="H41" s="842"/>
      <c r="I41" s="266"/>
      <c r="J41" s="267"/>
      <c r="K41" s="268"/>
      <c r="L41" s="269"/>
      <c r="M41" s="270"/>
      <c r="N41" s="271"/>
    </row>
    <row r="42" spans="1:14">
      <c r="B42" s="840"/>
      <c r="C42" s="841"/>
      <c r="D42" s="841"/>
      <c r="E42" s="841"/>
      <c r="F42" s="841"/>
      <c r="G42" s="841"/>
      <c r="H42" s="842"/>
      <c r="I42" s="266"/>
      <c r="J42" s="267"/>
      <c r="K42" s="268"/>
      <c r="L42" s="269"/>
      <c r="M42" s="270"/>
      <c r="N42" s="271"/>
    </row>
    <row r="43" spans="1:14">
      <c r="B43" s="840"/>
      <c r="C43" s="841"/>
      <c r="D43" s="841"/>
      <c r="E43" s="841"/>
      <c r="F43" s="841"/>
      <c r="G43" s="841"/>
      <c r="H43" s="842"/>
      <c r="I43" s="266"/>
      <c r="J43" s="267"/>
      <c r="K43" s="268"/>
      <c r="L43" s="269"/>
      <c r="M43" s="270"/>
      <c r="N43" s="271"/>
    </row>
    <row r="44" spans="1:14">
      <c r="B44" s="840"/>
      <c r="C44" s="841"/>
      <c r="D44" s="841"/>
      <c r="E44" s="841"/>
      <c r="F44" s="841"/>
      <c r="G44" s="841"/>
      <c r="H44" s="842"/>
      <c r="I44" s="843"/>
      <c r="J44" s="824"/>
      <c r="K44" s="268"/>
      <c r="L44" s="844"/>
      <c r="M44" s="845"/>
      <c r="N44" s="271"/>
    </row>
    <row r="45" spans="1:14">
      <c r="B45" s="840"/>
      <c r="C45" s="841"/>
      <c r="D45" s="841"/>
      <c r="E45" s="846"/>
      <c r="F45" s="841"/>
      <c r="G45" s="841"/>
      <c r="H45" s="842"/>
      <c r="I45" s="36"/>
      <c r="J45" s="37"/>
      <c r="K45" s="273"/>
      <c r="L45" s="275"/>
      <c r="M45" s="276"/>
      <c r="N45" s="277"/>
    </row>
    <row r="46" spans="1:14">
      <c r="B46" s="847" t="s">
        <v>952</v>
      </c>
      <c r="C46" s="848"/>
      <c r="D46" s="848"/>
      <c r="E46" s="38"/>
      <c r="F46" s="39"/>
      <c r="G46" s="39"/>
      <c r="H46" s="40"/>
      <c r="I46" s="36"/>
      <c r="J46" s="37"/>
      <c r="K46" s="278"/>
      <c r="L46" s="275"/>
      <c r="M46" s="400">
        <v>0.05</v>
      </c>
      <c r="N46" s="343">
        <f>N80*M46</f>
        <v>269.67015225900496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3">
        <f>SUM(N36:N47)</f>
        <v>10950.401395537905</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4" t="s">
        <v>945</v>
      </c>
      <c r="K52" s="85" t="s">
        <v>946</v>
      </c>
      <c r="L52" s="821" t="s">
        <v>955</v>
      </c>
      <c r="M52" s="820"/>
      <c r="N52" s="86" t="s">
        <v>951</v>
      </c>
    </row>
    <row r="53" spans="1:14">
      <c r="B53" s="43"/>
      <c r="C53" s="280"/>
      <c r="D53" s="280"/>
      <c r="E53" s="280"/>
      <c r="F53" s="280"/>
      <c r="G53" s="280"/>
      <c r="H53" s="280"/>
      <c r="I53" s="267"/>
      <c r="J53" s="223"/>
      <c r="K53" s="281"/>
      <c r="L53" s="266"/>
      <c r="M53" s="401"/>
      <c r="N53" s="271"/>
    </row>
    <row r="54" spans="1:14">
      <c r="A54" s="116"/>
      <c r="B54" s="43"/>
      <c r="C54" s="280"/>
      <c r="D54" s="280"/>
      <c r="E54" s="280"/>
      <c r="F54" s="280"/>
      <c r="G54" s="280"/>
      <c r="H54" s="280"/>
      <c r="I54" s="267"/>
      <c r="J54" s="223"/>
      <c r="K54" s="281"/>
      <c r="L54" s="266"/>
      <c r="M54" s="401"/>
      <c r="N54" s="271"/>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3"/>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0" t="s">
        <v>961</v>
      </c>
      <c r="M62" s="803"/>
      <c r="N62" s="76" t="s">
        <v>951</v>
      </c>
    </row>
    <row r="63" spans="1:14">
      <c r="B63" s="46"/>
      <c r="C63" s="316"/>
      <c r="D63" s="316"/>
      <c r="E63" s="316"/>
      <c r="F63" s="316"/>
      <c r="G63" s="316"/>
      <c r="H63" s="310"/>
      <c r="I63" s="278"/>
      <c r="J63" s="285"/>
      <c r="K63" s="278"/>
      <c r="L63" s="831"/>
      <c r="M63" s="832"/>
      <c r="N63" s="286"/>
    </row>
    <row r="64" spans="1:14">
      <c r="B64" s="46"/>
      <c r="C64" s="47"/>
      <c r="D64" s="47"/>
      <c r="E64" s="47"/>
      <c r="F64" s="47"/>
      <c r="G64" s="47"/>
      <c r="H64" s="310"/>
      <c r="I64" s="278"/>
      <c r="J64" s="285"/>
      <c r="K64" s="278"/>
      <c r="L64" s="831"/>
      <c r="M64" s="832"/>
      <c r="N64" s="286"/>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15</v>
      </c>
      <c r="B74" s="49" t="str">
        <f>VLOOKUP(A74,'MANO DE OBRA'!A8:D68,3,FALSE)</f>
        <v>Obrero (6)</v>
      </c>
      <c r="C74" s="47"/>
      <c r="D74" s="47"/>
      <c r="E74" s="47"/>
      <c r="F74" s="47"/>
      <c r="G74" s="47"/>
      <c r="H74" s="47"/>
      <c r="I74" s="291">
        <f>K74/J74*100</f>
        <v>175560</v>
      </c>
      <c r="J74" s="292">
        <v>185</v>
      </c>
      <c r="K74" s="293">
        <f>VLOOKUP(A74,'MANO DE OBRA'!A8:D99,4,FALSE)</f>
        <v>324786</v>
      </c>
      <c r="L74" s="50"/>
      <c r="M74" s="294">
        <v>80</v>
      </c>
      <c r="N74" s="394">
        <f>K74/M74</f>
        <v>4059.8249999999998</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B76" s="49"/>
      <c r="C76" s="47"/>
      <c r="D76" s="47"/>
      <c r="E76" s="47"/>
      <c r="F76" s="47"/>
      <c r="G76" s="47"/>
      <c r="H76" s="47"/>
      <c r="I76" s="291"/>
      <c r="J76" s="292"/>
      <c r="K76" s="293"/>
      <c r="L76" s="50"/>
      <c r="M76" s="299"/>
      <c r="N76" s="394"/>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0">
        <f>SUM(N74:N79)</f>
        <v>5393.4030451800991</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16343.804440718004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3"/>
      <c r="J86" s="333"/>
      <c r="K86" s="301" t="s">
        <v>970</v>
      </c>
      <c r="L86" s="857" t="s">
        <v>971</v>
      </c>
      <c r="M86" s="858"/>
      <c r="N86" s="302"/>
    </row>
    <row r="87" spans="1:14">
      <c r="B87" s="859" t="s">
        <v>972</v>
      </c>
      <c r="C87" s="860"/>
      <c r="D87" s="860"/>
      <c r="E87" s="860"/>
      <c r="F87" s="860"/>
      <c r="G87" s="860"/>
      <c r="H87" s="860"/>
      <c r="I87" s="87"/>
      <c r="J87" s="88"/>
      <c r="K87" s="303">
        <v>0.2</v>
      </c>
      <c r="L87" s="861">
        <f>N82*K87</f>
        <v>3268.7608881436008</v>
      </c>
      <c r="M87" s="862"/>
      <c r="N87" s="51"/>
    </row>
    <row r="88" spans="1:14">
      <c r="B88" s="89" t="s">
        <v>973</v>
      </c>
      <c r="C88" s="90"/>
      <c r="D88" s="90"/>
      <c r="E88" s="90"/>
      <c r="F88" s="90"/>
      <c r="G88" s="90"/>
      <c r="H88" s="90"/>
      <c r="I88" s="87"/>
      <c r="J88" s="88"/>
      <c r="K88" s="303">
        <v>0.05</v>
      </c>
      <c r="L88" s="861">
        <f>N82*K88</f>
        <v>817.19022203590021</v>
      </c>
      <c r="M88" s="862"/>
      <c r="N88" s="51"/>
    </row>
    <row r="89" spans="1:14" ht="15.75" thickBot="1">
      <c r="B89" s="91" t="s">
        <v>974</v>
      </c>
      <c r="C89" s="92"/>
      <c r="D89" s="92"/>
      <c r="E89" s="92"/>
      <c r="F89" s="92"/>
      <c r="G89" s="92"/>
      <c r="H89" s="92"/>
      <c r="I89" s="93"/>
      <c r="J89" s="94"/>
      <c r="K89" s="304">
        <v>0.05</v>
      </c>
      <c r="L89" s="863">
        <f>N82*K89</f>
        <v>817.19022203590021</v>
      </c>
      <c r="M89" s="864"/>
      <c r="N89" s="51"/>
    </row>
    <row r="90" spans="1:14" ht="15.75" thickBot="1">
      <c r="B90" s="827" t="s">
        <v>953</v>
      </c>
      <c r="C90" s="828"/>
      <c r="D90" s="828"/>
      <c r="E90" s="828"/>
      <c r="F90" s="828"/>
      <c r="G90" s="828"/>
      <c r="H90" s="828"/>
      <c r="I90" s="828"/>
      <c r="J90" s="828"/>
      <c r="K90" s="828"/>
      <c r="L90" s="828"/>
      <c r="M90" s="829"/>
      <c r="N90" s="52">
        <f>L87+L88+L89</f>
        <v>4903.1413322154012</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7">
        <f>N82+N90</f>
        <v>21246.945772933406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0" t="s">
        <v>2221</v>
      </c>
      <c r="C123" s="392"/>
      <c r="D123" s="392"/>
      <c r="E123" s="57"/>
      <c r="F123" s="57"/>
      <c r="G123" s="57"/>
      <c r="H123" s="57"/>
      <c r="I123" s="57"/>
      <c r="J123" s="806"/>
      <c r="K123" s="806"/>
      <c r="L123" s="806"/>
      <c r="M123" s="806"/>
      <c r="N123" s="80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1090</v>
      </c>
      <c r="C31" s="81" t="s">
        <v>2038</v>
      </c>
      <c r="D31" s="82"/>
      <c r="E31" s="82"/>
      <c r="F31" s="82"/>
      <c r="G31" s="82"/>
      <c r="H31" s="82"/>
      <c r="I31" s="82"/>
      <c r="J31" s="83"/>
      <c r="K31" s="307"/>
      <c r="L31" s="305" t="s">
        <v>144</v>
      </c>
      <c r="M31" s="202"/>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1603</v>
      </c>
      <c r="B36" s="840" t="str">
        <f>VLOOKUP(A36,EQUIPOS!A6:D154,3,FALSE)</f>
        <v>Derretidora de asfalto (crafco o similar)</v>
      </c>
      <c r="C36" s="841"/>
      <c r="D36" s="841"/>
      <c r="E36" s="841"/>
      <c r="F36" s="841"/>
      <c r="G36" s="841"/>
      <c r="H36" s="842"/>
      <c r="I36" s="266"/>
      <c r="J36" s="267"/>
      <c r="K36" s="268">
        <f>VLOOKUP(A36,EQUIPOS!A6:D163,4,FALSE)</f>
        <v>2409.7311330291</v>
      </c>
      <c r="L36" s="269"/>
      <c r="M36" s="270">
        <v>60</v>
      </c>
      <c r="N36" s="271">
        <f>K36/M36</f>
        <v>40.162185550484999</v>
      </c>
    </row>
    <row r="37" spans="1:14">
      <c r="A37" s="113" t="s">
        <v>176</v>
      </c>
      <c r="B37" s="840" t="str">
        <f>VLOOKUP(A37,EQUIPOS!A7:D154,3,FALSE)</f>
        <v xml:space="preserve">Compresor (barrido y soplado)
</v>
      </c>
      <c r="C37" s="841"/>
      <c r="D37" s="841"/>
      <c r="E37" s="841"/>
      <c r="F37" s="841"/>
      <c r="G37" s="841"/>
      <c r="H37" s="842"/>
      <c r="I37" s="266"/>
      <c r="J37" s="267"/>
      <c r="K37" s="268">
        <f>VLOOKUP(A37,EQUIPOS!A7:D164,4,FALSE)</f>
        <v>63537.216774433437</v>
      </c>
      <c r="L37" s="269"/>
      <c r="M37" s="270">
        <v>60</v>
      </c>
      <c r="N37" s="271">
        <f>K37/M37</f>
        <v>1058.9536129072239</v>
      </c>
    </row>
    <row r="38" spans="1:14">
      <c r="A38" t="s">
        <v>138</v>
      </c>
      <c r="B38" s="840" t="str">
        <f>VLOOKUP(A38,EQUIPOS!A8:D154,3,FALSE)</f>
        <v>Camioneta D-300</v>
      </c>
      <c r="C38" s="841"/>
      <c r="D38" s="841"/>
      <c r="E38" s="841"/>
      <c r="F38" s="841"/>
      <c r="G38" s="841"/>
      <c r="H38" s="842"/>
      <c r="I38" s="266"/>
      <c r="J38" s="267"/>
      <c r="K38" s="268">
        <f>VLOOKUP(A38,EQUIPOS!A8:D165,4,FALSE)</f>
        <v>33051.096562661551</v>
      </c>
      <c r="L38" s="269"/>
      <c r="M38" s="270">
        <v>60</v>
      </c>
      <c r="N38" s="271">
        <f>K38/M38</f>
        <v>550.85160937769251</v>
      </c>
    </row>
    <row r="39" spans="1:14">
      <c r="B39" s="840"/>
      <c r="C39" s="841"/>
      <c r="D39" s="841"/>
      <c r="E39" s="841"/>
      <c r="F39" s="841"/>
      <c r="G39" s="841"/>
      <c r="H39" s="842"/>
      <c r="I39" s="266"/>
      <c r="J39" s="267"/>
      <c r="K39" s="268"/>
      <c r="L39" s="269"/>
      <c r="M39" s="270"/>
      <c r="N39" s="271"/>
    </row>
    <row r="40" spans="1:14">
      <c r="B40" s="840"/>
      <c r="C40" s="841"/>
      <c r="D40" s="841"/>
      <c r="E40" s="841"/>
      <c r="F40" s="841"/>
      <c r="G40" s="841"/>
      <c r="H40" s="842"/>
      <c r="I40" s="266"/>
      <c r="J40" s="267"/>
      <c r="K40" s="268"/>
      <c r="L40" s="269"/>
      <c r="M40" s="270"/>
      <c r="N40" s="271"/>
    </row>
    <row r="41" spans="1:14">
      <c r="B41" s="840"/>
      <c r="C41" s="841"/>
      <c r="D41" s="841"/>
      <c r="E41" s="841"/>
      <c r="F41" s="841"/>
      <c r="G41" s="841"/>
      <c r="H41" s="842"/>
      <c r="I41" s="266"/>
      <c r="J41" s="267"/>
      <c r="K41" s="268"/>
      <c r="L41" s="269"/>
      <c r="M41" s="270"/>
      <c r="N41" s="271"/>
    </row>
    <row r="42" spans="1:14">
      <c r="B42" s="840"/>
      <c r="C42" s="841"/>
      <c r="D42" s="841"/>
      <c r="E42" s="841"/>
      <c r="F42" s="841"/>
      <c r="G42" s="841"/>
      <c r="H42" s="842"/>
      <c r="I42" s="266"/>
      <c r="J42" s="267"/>
      <c r="K42" s="268"/>
      <c r="L42" s="269"/>
      <c r="M42" s="270"/>
      <c r="N42" s="271"/>
    </row>
    <row r="43" spans="1:14">
      <c r="B43" s="840"/>
      <c r="C43" s="841"/>
      <c r="D43" s="841"/>
      <c r="E43" s="841"/>
      <c r="F43" s="841"/>
      <c r="G43" s="841"/>
      <c r="H43" s="842"/>
      <c r="I43" s="266"/>
      <c r="J43" s="267"/>
      <c r="K43" s="268"/>
      <c r="L43" s="269"/>
      <c r="M43" s="270"/>
      <c r="N43" s="271"/>
    </row>
    <row r="44" spans="1:14">
      <c r="B44" s="840"/>
      <c r="C44" s="841"/>
      <c r="D44" s="841"/>
      <c r="E44" s="841"/>
      <c r="F44" s="841"/>
      <c r="G44" s="841"/>
      <c r="H44" s="842"/>
      <c r="I44" s="843"/>
      <c r="J44" s="824"/>
      <c r="K44" s="268"/>
      <c r="L44" s="844"/>
      <c r="M44" s="845"/>
      <c r="N44" s="271"/>
    </row>
    <row r="45" spans="1:14">
      <c r="B45" s="840"/>
      <c r="C45" s="841"/>
      <c r="D45" s="841"/>
      <c r="E45" s="846"/>
      <c r="F45" s="841"/>
      <c r="G45" s="841"/>
      <c r="H45" s="842"/>
      <c r="I45" s="36"/>
      <c r="J45" s="37"/>
      <c r="K45" s="273"/>
      <c r="L45" s="275"/>
      <c r="M45" s="276"/>
      <c r="N45" s="277"/>
    </row>
    <row r="46" spans="1:14">
      <c r="B46" s="847" t="s">
        <v>952</v>
      </c>
      <c r="C46" s="848"/>
      <c r="D46" s="848"/>
      <c r="E46" s="38"/>
      <c r="F46" s="39"/>
      <c r="G46" s="39"/>
      <c r="H46" s="40"/>
      <c r="I46" s="36"/>
      <c r="J46" s="37"/>
      <c r="K46" s="278"/>
      <c r="L46" s="275"/>
      <c r="M46" s="400">
        <v>0.05</v>
      </c>
      <c r="N46" s="343">
        <f>N80*M46</f>
        <v>22.390442043167496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3">
        <f>SUM(N36:N47)</f>
        <v>1672.3578498785689</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4" t="s">
        <v>945</v>
      </c>
      <c r="K52" s="85" t="s">
        <v>946</v>
      </c>
      <c r="L52" s="821" t="s">
        <v>955</v>
      </c>
      <c r="M52" s="820"/>
      <c r="N52" s="86" t="s">
        <v>951</v>
      </c>
    </row>
    <row r="53" spans="1:14">
      <c r="A53" t="s">
        <v>860</v>
      </c>
      <c r="B53" s="43" t="str">
        <f>VLOOKUP(A53,MATERIALES!A5:D373,3,FALSE)</f>
        <v>Emulsión CRR-2</v>
      </c>
      <c r="C53" s="280"/>
      <c r="D53" s="280"/>
      <c r="E53" s="280"/>
      <c r="F53" s="280"/>
      <c r="G53" s="280"/>
      <c r="H53" s="280"/>
      <c r="I53" s="267"/>
      <c r="J53" s="223" t="str">
        <f>VLOOKUP(A53,MATERIALES!A7:D645,2,FALSE)</f>
        <v>lt</v>
      </c>
      <c r="K53" s="281">
        <v>0.12</v>
      </c>
      <c r="L53" s="266"/>
      <c r="M53" s="401">
        <f>VLOOKUP(A53,MATERIALES!A5:D396,4,FALSE)</f>
        <v>1297.359034008336</v>
      </c>
      <c r="N53" s="271">
        <f>K53*M53</f>
        <v>155.68308408100032</v>
      </c>
    </row>
    <row r="54" spans="1:14">
      <c r="A54" s="116"/>
      <c r="B54" s="43"/>
      <c r="C54" s="280"/>
      <c r="D54" s="280"/>
      <c r="E54" s="280"/>
      <c r="F54" s="280"/>
      <c r="G54" s="280"/>
      <c r="H54" s="280"/>
      <c r="I54" s="267"/>
      <c r="J54" s="223"/>
      <c r="K54" s="281"/>
      <c r="L54" s="266"/>
      <c r="M54" s="401"/>
      <c r="N54" s="271"/>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3">
        <f>SUM(N53:N57)</f>
        <v>155.68308408100032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0" t="s">
        <v>961</v>
      </c>
      <c r="M62" s="803"/>
      <c r="N62" s="76" t="s">
        <v>951</v>
      </c>
    </row>
    <row r="63" spans="1:14">
      <c r="B63" s="46"/>
      <c r="C63" s="316"/>
      <c r="D63" s="316"/>
      <c r="E63" s="316"/>
      <c r="F63" s="316"/>
      <c r="G63" s="316"/>
      <c r="H63" s="310"/>
      <c r="I63" s="278"/>
      <c r="J63" s="285"/>
      <c r="K63" s="278"/>
      <c r="L63" s="831"/>
      <c r="M63" s="832"/>
      <c r="N63" s="286"/>
    </row>
    <row r="64" spans="1:14">
      <c r="B64" s="46"/>
      <c r="C64" s="47"/>
      <c r="D64" s="47"/>
      <c r="E64" s="47"/>
      <c r="F64" s="47"/>
      <c r="G64" s="47"/>
      <c r="H64" s="310"/>
      <c r="I64" s="278"/>
      <c r="J64" s="285"/>
      <c r="K64" s="278"/>
      <c r="L64" s="831"/>
      <c r="M64" s="832"/>
      <c r="N64" s="286"/>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7</v>
      </c>
      <c r="B74" s="49" t="str">
        <f>VLOOKUP(A74,'MANO DE OBRA'!A8:D68,3,FALSE)</f>
        <v>Obrero (2)</v>
      </c>
      <c r="C74" s="47"/>
      <c r="D74" s="47"/>
      <c r="E74" s="47"/>
      <c r="F74" s="47"/>
      <c r="G74" s="47"/>
      <c r="H74" s="47"/>
      <c r="I74" s="291">
        <f>K74/J74*100</f>
        <v>58520.000000000007</v>
      </c>
      <c r="J74" s="292">
        <v>185</v>
      </c>
      <c r="K74" s="293">
        <f>VLOOKUP(A74,'MANO DE OBRA'!A8:D99,4,FALSE)</f>
        <v>108262</v>
      </c>
      <c r="L74" s="50"/>
      <c r="M74" s="294">
        <v>480</v>
      </c>
      <c r="N74" s="394">
        <f>K74/M74</f>
        <v>225.54583333333332</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480</v>
      </c>
      <c r="N75" s="394">
        <f>K75/M75</f>
        <v>222.26300753001664</v>
      </c>
    </row>
    <row r="76" spans="1:15">
      <c r="B76" s="49"/>
      <c r="C76" s="47"/>
      <c r="D76" s="47"/>
      <c r="E76" s="47"/>
      <c r="F76" s="47"/>
      <c r="G76" s="47"/>
      <c r="H76" s="47"/>
      <c r="I76" s="291"/>
      <c r="J76" s="292"/>
      <c r="K76" s="293"/>
      <c r="L76" s="50"/>
      <c r="M76" s="299"/>
      <c r="N76" s="394"/>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0">
        <f>SUM(N74:N79)</f>
        <v>447.80884086334993</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2275.8497748229192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3"/>
      <c r="J86" s="333"/>
      <c r="K86" s="301" t="s">
        <v>970</v>
      </c>
      <c r="L86" s="857" t="s">
        <v>971</v>
      </c>
      <c r="M86" s="858"/>
      <c r="N86" s="302"/>
    </row>
    <row r="87" spans="1:14">
      <c r="B87" s="859" t="s">
        <v>972</v>
      </c>
      <c r="C87" s="860"/>
      <c r="D87" s="860"/>
      <c r="E87" s="860"/>
      <c r="F87" s="860"/>
      <c r="G87" s="860"/>
      <c r="H87" s="860"/>
      <c r="I87" s="87"/>
      <c r="J87" s="88"/>
      <c r="K87" s="303">
        <v>0.2</v>
      </c>
      <c r="L87" s="861">
        <f>N82*K87</f>
        <v>455.16995496458389</v>
      </c>
      <c r="M87" s="862"/>
      <c r="N87" s="51"/>
    </row>
    <row r="88" spans="1:14">
      <c r="B88" s="89" t="s">
        <v>973</v>
      </c>
      <c r="C88" s="90"/>
      <c r="D88" s="90"/>
      <c r="E88" s="90"/>
      <c r="F88" s="90"/>
      <c r="G88" s="90"/>
      <c r="H88" s="90"/>
      <c r="I88" s="87"/>
      <c r="J88" s="88"/>
      <c r="K88" s="303">
        <v>0.05</v>
      </c>
      <c r="L88" s="861">
        <f>N82*K88</f>
        <v>113.79248874114597</v>
      </c>
      <c r="M88" s="862"/>
      <c r="N88" s="51"/>
    </row>
    <row r="89" spans="1:14" ht="15.75" thickBot="1">
      <c r="B89" s="91" t="s">
        <v>974</v>
      </c>
      <c r="C89" s="92"/>
      <c r="D89" s="92"/>
      <c r="E89" s="92"/>
      <c r="F89" s="92"/>
      <c r="G89" s="92"/>
      <c r="H89" s="92"/>
      <c r="I89" s="93"/>
      <c r="J89" s="94"/>
      <c r="K89" s="304">
        <v>0.05</v>
      </c>
      <c r="L89" s="863">
        <f>N82*K89</f>
        <v>113.79248874114597</v>
      </c>
      <c r="M89" s="864"/>
      <c r="N89" s="51"/>
    </row>
    <row r="90" spans="1:14" ht="15.75" thickBot="1">
      <c r="B90" s="827" t="s">
        <v>953</v>
      </c>
      <c r="C90" s="828"/>
      <c r="D90" s="828"/>
      <c r="E90" s="828"/>
      <c r="F90" s="828"/>
      <c r="G90" s="828"/>
      <c r="H90" s="828"/>
      <c r="I90" s="828"/>
      <c r="J90" s="828"/>
      <c r="K90" s="828"/>
      <c r="L90" s="828"/>
      <c r="M90" s="829"/>
      <c r="N90" s="52">
        <f>L87+L88+L89</f>
        <v>682.75493244687573</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7">
        <f>N82+N90</f>
        <v>2958.6047072697947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0" t="s">
        <v>2221</v>
      </c>
      <c r="C123" s="392"/>
      <c r="D123" s="392"/>
      <c r="E123" s="57"/>
      <c r="F123" s="57"/>
      <c r="G123" s="57"/>
      <c r="H123" s="57"/>
      <c r="I123" s="57"/>
      <c r="J123" s="806"/>
      <c r="K123" s="806"/>
      <c r="L123" s="806"/>
      <c r="M123" s="806"/>
      <c r="N123" s="80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1091</v>
      </c>
      <c r="C31" s="81" t="s">
        <v>1605</v>
      </c>
      <c r="D31" s="82"/>
      <c r="E31" s="82"/>
      <c r="F31" s="82"/>
      <c r="G31" s="82"/>
      <c r="H31" s="82"/>
      <c r="I31" s="82"/>
      <c r="J31" s="83"/>
      <c r="K31" s="307"/>
      <c r="L31" s="305" t="s">
        <v>144</v>
      </c>
      <c r="M31" s="202"/>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1603</v>
      </c>
      <c r="B36" s="840" t="str">
        <f>VLOOKUP(A36,EQUIPOS!A6:D154,3,FALSE)</f>
        <v>Derretidora de asfalto (crafco o similar)</v>
      </c>
      <c r="C36" s="841"/>
      <c r="D36" s="841"/>
      <c r="E36" s="841"/>
      <c r="F36" s="841"/>
      <c r="G36" s="841"/>
      <c r="H36" s="842"/>
      <c r="I36" s="266"/>
      <c r="J36" s="267"/>
      <c r="K36" s="268">
        <f>VLOOKUP(A36,EQUIPOS!A6:D163,4,FALSE)</f>
        <v>2409.7311330291</v>
      </c>
      <c r="L36" s="269"/>
      <c r="M36" s="270">
        <v>60</v>
      </c>
      <c r="N36" s="271">
        <f t="shared" ref="N36:N39" si="0">K36/M36</f>
        <v>40.162185550484999</v>
      </c>
    </row>
    <row r="37" spans="1:14">
      <c r="A37" s="113" t="s">
        <v>324</v>
      </c>
      <c r="B37" s="840" t="str">
        <f>VLOOKUP(A37,EQUIPOS!A7:D154,3,FALSE)</f>
        <v xml:space="preserve">Ruteadora </v>
      </c>
      <c r="C37" s="841"/>
      <c r="D37" s="841"/>
      <c r="E37" s="841"/>
      <c r="F37" s="841"/>
      <c r="G37" s="841"/>
      <c r="H37" s="842"/>
      <c r="I37" s="266"/>
      <c r="J37" s="267"/>
      <c r="K37" s="268">
        <f>VLOOKUP(A37,EQUIPOS!A7:D164,4,FALSE)</f>
        <v>4118.4780421965133</v>
      </c>
      <c r="L37" s="269"/>
      <c r="M37" s="270">
        <v>60</v>
      </c>
      <c r="N37" s="271">
        <f t="shared" si="0"/>
        <v>68.64130070327522</v>
      </c>
    </row>
    <row r="38" spans="1:14">
      <c r="A38" t="s">
        <v>176</v>
      </c>
      <c r="B38" s="840" t="str">
        <f>VLOOKUP(A38,EQUIPOS!A8:D154,3,FALSE)</f>
        <v xml:space="preserve">Compresor (barrido y soplado)
</v>
      </c>
      <c r="C38" s="841"/>
      <c r="D38" s="841"/>
      <c r="E38" s="841"/>
      <c r="F38" s="841"/>
      <c r="G38" s="841"/>
      <c r="H38" s="842"/>
      <c r="I38" s="266"/>
      <c r="J38" s="267"/>
      <c r="K38" s="268">
        <f>VLOOKUP(A38,EQUIPOS!A8:D165,4,FALSE)</f>
        <v>63537.216774433437</v>
      </c>
      <c r="L38" s="269"/>
      <c r="M38" s="270">
        <v>60</v>
      </c>
      <c r="N38" s="271">
        <f t="shared" si="0"/>
        <v>1058.9536129072239</v>
      </c>
    </row>
    <row r="39" spans="1:14">
      <c r="A39" t="s">
        <v>138</v>
      </c>
      <c r="B39" s="840" t="str">
        <f>VLOOKUP(A39,EQUIPOS!A9:D154,3,FALSE)</f>
        <v>Camioneta D-300</v>
      </c>
      <c r="C39" s="841"/>
      <c r="D39" s="841"/>
      <c r="E39" s="841"/>
      <c r="F39" s="841"/>
      <c r="G39" s="841"/>
      <c r="H39" s="842"/>
      <c r="I39" s="266"/>
      <c r="J39" s="267"/>
      <c r="K39" s="268">
        <f>VLOOKUP(A39,EQUIPOS!A9:D166,4,FALSE)</f>
        <v>33051.096562661551</v>
      </c>
      <c r="L39" s="269"/>
      <c r="M39" s="270">
        <v>60</v>
      </c>
      <c r="N39" s="271">
        <f t="shared" si="0"/>
        <v>550.85160937769251</v>
      </c>
    </row>
    <row r="40" spans="1:14">
      <c r="B40" s="840"/>
      <c r="C40" s="841"/>
      <c r="D40" s="841"/>
      <c r="E40" s="841"/>
      <c r="F40" s="841"/>
      <c r="G40" s="841"/>
      <c r="H40" s="842"/>
      <c r="I40" s="266"/>
      <c r="J40" s="267"/>
      <c r="K40" s="268"/>
      <c r="L40" s="269"/>
      <c r="M40" s="270"/>
      <c r="N40" s="271"/>
    </row>
    <row r="41" spans="1:14">
      <c r="B41" s="840"/>
      <c r="C41" s="841"/>
      <c r="D41" s="841"/>
      <c r="E41" s="841"/>
      <c r="F41" s="841"/>
      <c r="G41" s="841"/>
      <c r="H41" s="842"/>
      <c r="I41" s="266"/>
      <c r="J41" s="267"/>
      <c r="K41" s="268"/>
      <c r="L41" s="269"/>
      <c r="M41" s="270"/>
      <c r="N41" s="271"/>
    </row>
    <row r="42" spans="1:14">
      <c r="B42" s="840"/>
      <c r="C42" s="841"/>
      <c r="D42" s="841"/>
      <c r="E42" s="841"/>
      <c r="F42" s="841"/>
      <c r="G42" s="841"/>
      <c r="H42" s="842"/>
      <c r="I42" s="266"/>
      <c r="J42" s="267"/>
      <c r="K42" s="268"/>
      <c r="L42" s="269"/>
      <c r="M42" s="270"/>
      <c r="N42" s="271"/>
    </row>
    <row r="43" spans="1:14">
      <c r="B43" s="840"/>
      <c r="C43" s="841"/>
      <c r="D43" s="841"/>
      <c r="E43" s="841"/>
      <c r="F43" s="841"/>
      <c r="G43" s="841"/>
      <c r="H43" s="842"/>
      <c r="I43" s="266"/>
      <c r="J43" s="267"/>
      <c r="K43" s="268"/>
      <c r="L43" s="269"/>
      <c r="M43" s="270"/>
      <c r="N43" s="271"/>
    </row>
    <row r="44" spans="1:14">
      <c r="B44" s="840"/>
      <c r="C44" s="841"/>
      <c r="D44" s="841"/>
      <c r="E44" s="841"/>
      <c r="F44" s="841"/>
      <c r="G44" s="841"/>
      <c r="H44" s="842"/>
      <c r="I44" s="843"/>
      <c r="J44" s="824"/>
      <c r="K44" s="268"/>
      <c r="L44" s="844"/>
      <c r="M44" s="845"/>
      <c r="N44" s="271"/>
    </row>
    <row r="45" spans="1:14">
      <c r="B45" s="840"/>
      <c r="C45" s="841"/>
      <c r="D45" s="841"/>
      <c r="E45" s="846"/>
      <c r="F45" s="841"/>
      <c r="G45" s="841"/>
      <c r="H45" s="842"/>
      <c r="I45" s="36"/>
      <c r="J45" s="37"/>
      <c r="K45" s="273"/>
      <c r="L45" s="275"/>
      <c r="M45" s="276"/>
      <c r="N45" s="277"/>
    </row>
    <row r="46" spans="1:14">
      <c r="B46" s="847" t="s">
        <v>952</v>
      </c>
      <c r="C46" s="848"/>
      <c r="D46" s="848"/>
      <c r="E46" s="38"/>
      <c r="F46" s="39"/>
      <c r="G46" s="39"/>
      <c r="H46" s="40"/>
      <c r="I46" s="36"/>
      <c r="J46" s="37"/>
      <c r="K46" s="278"/>
      <c r="L46" s="275"/>
      <c r="M46" s="400">
        <v>0.05</v>
      </c>
      <c r="N46" s="343">
        <f>N84*M46</f>
        <v>22.390442043167496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3">
        <f>SUM(N36:N47)</f>
        <v>1740.9991505818441</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4" t="s">
        <v>945</v>
      </c>
      <c r="K52" s="85" t="s">
        <v>946</v>
      </c>
      <c r="L52" s="821" t="s">
        <v>955</v>
      </c>
      <c r="M52" s="820"/>
      <c r="N52" s="86" t="s">
        <v>951</v>
      </c>
    </row>
    <row r="53" spans="1:14">
      <c r="A53" t="s">
        <v>799</v>
      </c>
      <c r="B53" s="43" t="str">
        <f>VLOOKUP(A53,MATERIALES!A5:D373,3,FALSE)</f>
        <v>Arena de Trituración</v>
      </c>
      <c r="C53" s="280"/>
      <c r="D53" s="280"/>
      <c r="E53" s="280"/>
      <c r="F53" s="280"/>
      <c r="G53" s="280"/>
      <c r="H53" s="280"/>
      <c r="I53" s="267"/>
      <c r="J53" s="223" t="str">
        <f>VLOOKUP(A53,MATERIALES!A7:D645,2,FALSE)</f>
        <v>m3</v>
      </c>
      <c r="K53" s="281">
        <v>7.0000000000000001E-3</v>
      </c>
      <c r="L53" s="266"/>
      <c r="M53" s="401">
        <f>VLOOKUP(A53,MATERIALES!A5:D396,4,FALSE)</f>
        <v>41651.105086428171</v>
      </c>
      <c r="N53" s="271">
        <f t="shared" ref="N53:N54" si="1">K53*M53</f>
        <v>291.55773560499722</v>
      </c>
    </row>
    <row r="54" spans="1:14">
      <c r="A54" s="116" t="s">
        <v>860</v>
      </c>
      <c r="B54" s="43" t="str">
        <f>VLOOKUP(A54,MATERIALES!A6:D373,3,FALSE)</f>
        <v>Emulsión CRR-2</v>
      </c>
      <c r="C54" s="280"/>
      <c r="D54" s="280"/>
      <c r="E54" s="280"/>
      <c r="F54" s="280"/>
      <c r="G54" s="280"/>
      <c r="H54" s="280"/>
      <c r="I54" s="267"/>
      <c r="J54" s="223" t="str">
        <f>VLOOKUP(A54,MATERIALES!A8:D646,2,FALSE)</f>
        <v>lt</v>
      </c>
      <c r="K54" s="281">
        <v>0.12</v>
      </c>
      <c r="L54" s="266"/>
      <c r="M54" s="401">
        <f>VLOOKUP(A54,MATERIALES!A6:D397,4,FALSE)</f>
        <v>1297.359034008336</v>
      </c>
      <c r="N54" s="271">
        <f t="shared" si="1"/>
        <v>155.68308408100032</v>
      </c>
    </row>
    <row r="55" spans="1:14">
      <c r="A55" s="116"/>
      <c r="B55" s="43"/>
      <c r="C55" s="280"/>
      <c r="D55" s="280"/>
      <c r="E55" s="280"/>
      <c r="F55" s="280"/>
      <c r="G55" s="280"/>
      <c r="H55" s="280"/>
      <c r="I55" s="267"/>
      <c r="J55" s="223"/>
      <c r="K55" s="281"/>
      <c r="L55" s="266"/>
      <c r="M55" s="401"/>
      <c r="N55" s="271"/>
    </row>
    <row r="56" spans="1:14">
      <c r="A56" s="116"/>
      <c r="B56" s="43"/>
      <c r="C56" s="280"/>
      <c r="D56" s="280"/>
      <c r="E56" s="280"/>
      <c r="F56" s="280"/>
      <c r="G56" s="280"/>
      <c r="H56" s="280"/>
      <c r="I56" s="267"/>
      <c r="J56" s="223"/>
      <c r="K56" s="281"/>
      <c r="L56" s="266"/>
      <c r="M56" s="401"/>
      <c r="N56" s="271"/>
    </row>
    <row r="57" spans="1:14">
      <c r="A57" s="116"/>
      <c r="B57" s="43"/>
      <c r="C57" s="280"/>
      <c r="D57" s="280"/>
      <c r="E57" s="280"/>
      <c r="F57" s="280"/>
      <c r="G57" s="280"/>
      <c r="H57" s="280"/>
      <c r="I57" s="267"/>
      <c r="J57" s="223"/>
      <c r="K57" s="281"/>
      <c r="L57" s="266"/>
      <c r="M57" s="401"/>
      <c r="N57" s="271"/>
    </row>
    <row r="58" spans="1:14">
      <c r="A58" s="116"/>
      <c r="B58" s="43"/>
      <c r="C58" s="280"/>
      <c r="D58" s="280"/>
      <c r="E58" s="280"/>
      <c r="F58" s="280"/>
      <c r="G58" s="280"/>
      <c r="H58" s="280"/>
      <c r="I58" s="267"/>
      <c r="J58" s="223"/>
      <c r="K58" s="281"/>
      <c r="L58" s="266"/>
      <c r="M58" s="401"/>
      <c r="N58" s="271"/>
    </row>
    <row r="59" spans="1:14">
      <c r="B59" s="43"/>
      <c r="C59" s="280"/>
      <c r="D59" s="280"/>
      <c r="E59" s="280"/>
      <c r="F59" s="280"/>
      <c r="G59" s="280"/>
      <c r="H59" s="280"/>
      <c r="I59" s="267"/>
      <c r="J59" s="223"/>
      <c r="K59" s="281"/>
      <c r="L59" s="266"/>
      <c r="M59" s="282"/>
      <c r="N59" s="283"/>
    </row>
    <row r="60" spans="1:14">
      <c r="B60" s="43"/>
      <c r="C60" s="280"/>
      <c r="D60" s="280"/>
      <c r="E60" s="280"/>
      <c r="F60" s="280"/>
      <c r="G60" s="280"/>
      <c r="H60" s="280"/>
      <c r="I60" s="267"/>
      <c r="J60" s="223"/>
      <c r="K60" s="281"/>
      <c r="L60" s="266"/>
      <c r="M60" s="282"/>
      <c r="N60" s="283"/>
    </row>
    <row r="61" spans="1:14" ht="15.75" thickBot="1">
      <c r="B61" s="822"/>
      <c r="C61" s="823"/>
      <c r="D61" s="823"/>
      <c r="E61" s="823"/>
      <c r="F61" s="823"/>
      <c r="G61" s="823"/>
      <c r="H61" s="823"/>
      <c r="I61" s="824"/>
      <c r="J61" s="42"/>
      <c r="K61" s="44"/>
      <c r="L61" s="825"/>
      <c r="M61" s="826"/>
      <c r="N61" s="45"/>
    </row>
    <row r="62" spans="1:14" ht="15.75" thickBot="1">
      <c r="B62" s="827" t="s">
        <v>953</v>
      </c>
      <c r="C62" s="828"/>
      <c r="D62" s="828"/>
      <c r="E62" s="828"/>
      <c r="F62" s="828"/>
      <c r="G62" s="828"/>
      <c r="H62" s="828"/>
      <c r="I62" s="828"/>
      <c r="J62" s="828"/>
      <c r="K62" s="828"/>
      <c r="L62" s="828"/>
      <c r="M62" s="829"/>
      <c r="N62" s="393">
        <f>SUM(N53:N61)</f>
        <v>447.24081968599751</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2" t="s">
        <v>957</v>
      </c>
      <c r="C66" s="313"/>
      <c r="D66" s="313"/>
      <c r="E66" s="313"/>
      <c r="F66" s="313"/>
      <c r="G66" s="313"/>
      <c r="H66" s="73" t="s">
        <v>945</v>
      </c>
      <c r="I66" s="74" t="s">
        <v>958</v>
      </c>
      <c r="J66" s="75" t="s">
        <v>959</v>
      </c>
      <c r="K66" s="73" t="s">
        <v>960</v>
      </c>
      <c r="L66" s="830" t="s">
        <v>961</v>
      </c>
      <c r="M66" s="803"/>
      <c r="N66" s="76" t="s">
        <v>951</v>
      </c>
    </row>
    <row r="67" spans="1:15">
      <c r="A67" t="s">
        <v>1227</v>
      </c>
      <c r="B67" s="46" t="str">
        <f>VLOOKUP(A67,TRANSPORTE!A5:D117,3,FALSE)</f>
        <v>Transporte de Arena</v>
      </c>
      <c r="C67" s="316"/>
      <c r="D67" s="316"/>
      <c r="E67" s="316"/>
      <c r="F67" s="316"/>
      <c r="G67" s="316"/>
      <c r="H67" s="310" t="s">
        <v>339</v>
      </c>
      <c r="I67" s="412">
        <v>7.0000000000000001E-3</v>
      </c>
      <c r="J67" s="285">
        <v>1</v>
      </c>
      <c r="K67" s="412">
        <f>I67*J67</f>
        <v>7.0000000000000001E-3</v>
      </c>
      <c r="L67" s="831">
        <f>VLOOKUP(A67,TRANSPORTE!A6:D120,4,FALSE)</f>
        <v>812.88531247861022</v>
      </c>
      <c r="M67" s="832"/>
      <c r="N67" s="286">
        <f>L67*K67</f>
        <v>5.6901971873502717</v>
      </c>
    </row>
    <row r="68" spans="1:15">
      <c r="B68" s="46"/>
      <c r="C68" s="47"/>
      <c r="D68" s="47"/>
      <c r="E68" s="47"/>
      <c r="F68" s="47"/>
      <c r="G68" s="47"/>
      <c r="H68" s="310"/>
      <c r="I68" s="278"/>
      <c r="J68" s="285"/>
      <c r="K68" s="278"/>
      <c r="L68" s="831"/>
      <c r="M68" s="832"/>
      <c r="N68" s="286"/>
    </row>
    <row r="69" spans="1:15">
      <c r="B69" s="46"/>
      <c r="C69" s="47"/>
      <c r="D69" s="47"/>
      <c r="E69" s="47"/>
      <c r="F69" s="47"/>
      <c r="G69" s="47"/>
      <c r="H69" s="287"/>
      <c r="I69" s="278"/>
      <c r="J69" s="278"/>
      <c r="K69" s="278"/>
      <c r="L69" s="288"/>
      <c r="M69" s="289"/>
      <c r="N69" s="290"/>
    </row>
    <row r="70" spans="1:15">
      <c r="B70" s="46"/>
      <c r="C70" s="47"/>
      <c r="D70" s="47"/>
      <c r="E70" s="47"/>
      <c r="F70" s="47"/>
      <c r="G70" s="47"/>
      <c r="H70" s="287"/>
      <c r="I70" s="278"/>
      <c r="J70" s="278"/>
      <c r="K70" s="278"/>
      <c r="L70" s="288"/>
      <c r="M70" s="289"/>
      <c r="N70" s="290"/>
    </row>
    <row r="71" spans="1:15">
      <c r="B71" s="46"/>
      <c r="C71" s="47"/>
      <c r="D71" s="47"/>
      <c r="E71" s="47"/>
      <c r="F71" s="47"/>
      <c r="G71" s="47"/>
      <c r="H71" s="287"/>
      <c r="I71" s="278"/>
      <c r="J71" s="278"/>
      <c r="K71" s="278"/>
      <c r="L71" s="288"/>
      <c r="M71" s="289"/>
      <c r="N71" s="290"/>
    </row>
    <row r="72" spans="1:15" ht="15.75" thickBot="1">
      <c r="B72" s="446"/>
      <c r="C72" s="447"/>
      <c r="D72" s="447"/>
      <c r="E72" s="447"/>
      <c r="F72" s="447"/>
      <c r="G72" s="447"/>
      <c r="H72" s="48"/>
      <c r="I72" s="126"/>
      <c r="J72" s="126"/>
      <c r="K72" s="126"/>
      <c r="L72" s="816"/>
      <c r="M72" s="817"/>
      <c r="N72" s="127"/>
    </row>
    <row r="73" spans="1:15" ht="15.75" thickBot="1">
      <c r="B73" s="833" t="s">
        <v>953</v>
      </c>
      <c r="C73" s="834"/>
      <c r="D73" s="834"/>
      <c r="E73" s="834"/>
      <c r="F73" s="834"/>
      <c r="G73" s="834"/>
      <c r="H73" s="834"/>
      <c r="I73" s="834"/>
      <c r="J73" s="834"/>
      <c r="K73" s="834"/>
      <c r="L73" s="834"/>
      <c r="M73" s="835"/>
      <c r="N73" s="104">
        <f>N67+N68+N69+N70+N71</f>
        <v>5.6901971873502717</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53" t="s">
        <v>963</v>
      </c>
      <c r="C77" s="854"/>
      <c r="D77" s="854"/>
      <c r="E77" s="854"/>
      <c r="F77" s="854"/>
      <c r="G77" s="854"/>
      <c r="H77" s="854"/>
      <c r="I77" s="73" t="s">
        <v>964</v>
      </c>
      <c r="J77" s="75" t="s">
        <v>1410</v>
      </c>
      <c r="K77" s="74" t="s">
        <v>966</v>
      </c>
      <c r="L77" s="855" t="s">
        <v>950</v>
      </c>
      <c r="M77" s="856"/>
      <c r="N77" s="98" t="s">
        <v>951</v>
      </c>
    </row>
    <row r="78" spans="1:15">
      <c r="A78" t="s">
        <v>7</v>
      </c>
      <c r="B78" s="49" t="str">
        <f>VLOOKUP(A78,'MANO DE OBRA'!A8:D68,3,FALSE)</f>
        <v>Obrero (2)</v>
      </c>
      <c r="C78" s="47"/>
      <c r="D78" s="47"/>
      <c r="E78" s="47"/>
      <c r="F78" s="47"/>
      <c r="G78" s="47"/>
      <c r="H78" s="47"/>
      <c r="I78" s="291">
        <f>K78/J78*100</f>
        <v>58520.000000000007</v>
      </c>
      <c r="J78" s="292">
        <v>185</v>
      </c>
      <c r="K78" s="293">
        <f>VLOOKUP(A78,'MANO DE OBRA'!A8:D99,4,FALSE)</f>
        <v>108262</v>
      </c>
      <c r="L78" s="50"/>
      <c r="M78" s="294">
        <v>480</v>
      </c>
      <c r="N78" s="394">
        <f>K78/M78</f>
        <v>225.54583333333332</v>
      </c>
      <c r="O78" s="106"/>
    </row>
    <row r="79" spans="1:15">
      <c r="A79" t="s">
        <v>30</v>
      </c>
      <c r="B79" s="49" t="str">
        <f>VLOOKUP(A79,'MANO DE OBRA'!A8:D69,3,FALSE)</f>
        <v>Oficial</v>
      </c>
      <c r="C79" s="47"/>
      <c r="D79" s="47"/>
      <c r="E79" s="47"/>
      <c r="F79" s="47"/>
      <c r="G79" s="47"/>
      <c r="H79" s="47"/>
      <c r="I79" s="291">
        <f>K79/J79*100</f>
        <v>57668.23979157189</v>
      </c>
      <c r="J79" s="292">
        <v>185</v>
      </c>
      <c r="K79" s="293">
        <f>VLOOKUP(A79,'MANO DE OBRA'!A8:D100,4,FALSE)</f>
        <v>106686.24361440798</v>
      </c>
      <c r="L79" s="50"/>
      <c r="M79" s="298">
        <v>480</v>
      </c>
      <c r="N79" s="394">
        <f>K79/M79</f>
        <v>222.26300753001664</v>
      </c>
    </row>
    <row r="80" spans="1:15">
      <c r="B80" s="49"/>
      <c r="C80" s="47"/>
      <c r="D80" s="47"/>
      <c r="E80" s="47"/>
      <c r="F80" s="47"/>
      <c r="G80" s="47"/>
      <c r="H80" s="47"/>
      <c r="I80" s="291"/>
      <c r="J80" s="292"/>
      <c r="K80" s="293"/>
      <c r="L80" s="50"/>
      <c r="M80" s="299"/>
      <c r="N80" s="394"/>
    </row>
    <row r="81" spans="1:14">
      <c r="B81" s="49"/>
      <c r="C81" s="47"/>
      <c r="D81" s="47"/>
      <c r="E81" s="47"/>
      <c r="F81" s="47"/>
      <c r="G81" s="47"/>
      <c r="H81" s="47"/>
      <c r="I81" s="278"/>
      <c r="J81" s="296"/>
      <c r="K81" s="297"/>
      <c r="L81" s="317"/>
      <c r="M81" s="299"/>
      <c r="N81" s="295"/>
    </row>
    <row r="82" spans="1:14">
      <c r="B82" s="49"/>
      <c r="C82" s="47"/>
      <c r="D82" s="47"/>
      <c r="E82" s="47"/>
      <c r="F82" s="47"/>
      <c r="G82" s="47"/>
      <c r="H82" s="47"/>
      <c r="I82" s="278"/>
      <c r="J82" s="296"/>
      <c r="K82" s="297"/>
      <c r="L82" s="317"/>
      <c r="M82" s="299"/>
      <c r="N82" s="295"/>
    </row>
    <row r="83" spans="1:14" ht="15.75" thickBot="1">
      <c r="B83" s="814"/>
      <c r="C83" s="815"/>
      <c r="D83" s="815"/>
      <c r="E83" s="815"/>
      <c r="F83" s="815"/>
      <c r="G83" s="815"/>
      <c r="H83" s="815"/>
      <c r="I83" s="126"/>
      <c r="J83" s="126"/>
      <c r="K83" s="126"/>
      <c r="L83" s="915"/>
      <c r="M83" s="915"/>
      <c r="N83" s="45"/>
    </row>
    <row r="84" spans="1:14" ht="15.75" thickBot="1">
      <c r="B84" s="833" t="s">
        <v>953</v>
      </c>
      <c r="C84" s="834"/>
      <c r="D84" s="834"/>
      <c r="E84" s="834"/>
      <c r="F84" s="834"/>
      <c r="G84" s="834"/>
      <c r="H84" s="834"/>
      <c r="I84" s="834"/>
      <c r="J84" s="834"/>
      <c r="K84" s="834"/>
      <c r="L84" s="834"/>
      <c r="M84" s="835"/>
      <c r="N84" s="300">
        <f>SUM(N78:N83)</f>
        <v>447.80884086334993</v>
      </c>
    </row>
    <row r="85" spans="1:14" ht="15.75" thickBot="1">
      <c r="B85" s="33"/>
      <c r="C85" s="34"/>
      <c r="D85" s="34"/>
      <c r="E85" s="34"/>
      <c r="F85" s="34"/>
      <c r="G85" s="34"/>
      <c r="H85" s="34"/>
      <c r="I85" s="34"/>
      <c r="J85" s="34"/>
      <c r="K85" s="34"/>
      <c r="L85" s="34"/>
      <c r="M85" s="34"/>
      <c r="N85" s="35"/>
    </row>
    <row r="86" spans="1:14" ht="15.75" thickBot="1">
      <c r="B86" s="827" t="s">
        <v>967</v>
      </c>
      <c r="C86" s="828"/>
      <c r="D86" s="828"/>
      <c r="E86" s="828"/>
      <c r="F86" s="828"/>
      <c r="G86" s="828"/>
      <c r="H86" s="828"/>
      <c r="I86" s="828"/>
      <c r="J86" s="828"/>
      <c r="K86" s="828"/>
      <c r="L86" s="828"/>
      <c r="M86" s="829"/>
      <c r="N86" s="99">
        <f>N48+N62+N73+N84</f>
        <v>2641.7390083185419</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18" t="s">
        <v>969</v>
      </c>
      <c r="C90" s="819"/>
      <c r="D90" s="819"/>
      <c r="E90" s="819"/>
      <c r="F90" s="819"/>
      <c r="G90" s="819"/>
      <c r="H90" s="819"/>
      <c r="I90" s="313"/>
      <c r="J90" s="333"/>
      <c r="K90" s="301" t="s">
        <v>970</v>
      </c>
      <c r="L90" s="857" t="s">
        <v>971</v>
      </c>
      <c r="M90" s="858"/>
      <c r="N90" s="302"/>
    </row>
    <row r="91" spans="1:14">
      <c r="B91" s="859" t="s">
        <v>972</v>
      </c>
      <c r="C91" s="860"/>
      <c r="D91" s="860"/>
      <c r="E91" s="860"/>
      <c r="F91" s="860"/>
      <c r="G91" s="860"/>
      <c r="H91" s="860"/>
      <c r="I91" s="87"/>
      <c r="J91" s="88"/>
      <c r="K91" s="303">
        <v>0.2</v>
      </c>
      <c r="L91" s="861">
        <f>N86*K91</f>
        <v>528.34780166370842</v>
      </c>
      <c r="M91" s="862"/>
      <c r="N91" s="51"/>
    </row>
    <row r="92" spans="1:14">
      <c r="B92" s="89" t="s">
        <v>973</v>
      </c>
      <c r="C92" s="90"/>
      <c r="D92" s="90"/>
      <c r="E92" s="90"/>
      <c r="F92" s="90"/>
      <c r="G92" s="90"/>
      <c r="H92" s="90"/>
      <c r="I92" s="87"/>
      <c r="J92" s="88"/>
      <c r="K92" s="303">
        <v>0.05</v>
      </c>
      <c r="L92" s="861">
        <f>N86*K92</f>
        <v>132.08695041592711</v>
      </c>
      <c r="M92" s="862"/>
      <c r="N92" s="51"/>
    </row>
    <row r="93" spans="1:14" ht="15.75" thickBot="1">
      <c r="B93" s="91" t="s">
        <v>974</v>
      </c>
      <c r="C93" s="92"/>
      <c r="D93" s="92"/>
      <c r="E93" s="92"/>
      <c r="F93" s="92"/>
      <c r="G93" s="92"/>
      <c r="H93" s="92"/>
      <c r="I93" s="93"/>
      <c r="J93" s="94"/>
      <c r="K93" s="304">
        <v>0.05</v>
      </c>
      <c r="L93" s="863">
        <f>N86*K93</f>
        <v>132.08695041592711</v>
      </c>
      <c r="M93" s="864"/>
      <c r="N93" s="51"/>
    </row>
    <row r="94" spans="1:14" ht="15.75" thickBot="1">
      <c r="B94" s="827" t="s">
        <v>953</v>
      </c>
      <c r="C94" s="828"/>
      <c r="D94" s="828"/>
      <c r="E94" s="828"/>
      <c r="F94" s="828"/>
      <c r="G94" s="828"/>
      <c r="H94" s="828"/>
      <c r="I94" s="828"/>
      <c r="J94" s="828"/>
      <c r="K94" s="828"/>
      <c r="L94" s="828"/>
      <c r="M94" s="829"/>
      <c r="N94" s="52">
        <f>L91+L92+L93</f>
        <v>792.52170249556252</v>
      </c>
    </row>
    <row r="95" spans="1:14" ht="15.75" thickBot="1">
      <c r="B95" s="33"/>
      <c r="C95" s="34"/>
      <c r="D95" s="34"/>
      <c r="E95" s="34"/>
      <c r="F95" s="34"/>
      <c r="G95" s="34"/>
      <c r="H95" s="34"/>
      <c r="I95" s="34"/>
      <c r="J95" s="34"/>
      <c r="K95" s="34"/>
      <c r="L95" s="34"/>
      <c r="M95" s="34"/>
      <c r="N95" s="35"/>
    </row>
    <row r="96" spans="1:14" ht="15.75" thickBot="1">
      <c r="A96" t="s">
        <v>2016</v>
      </c>
      <c r="B96" s="827" t="s">
        <v>975</v>
      </c>
      <c r="C96" s="828"/>
      <c r="D96" s="828"/>
      <c r="E96" s="828"/>
      <c r="F96" s="828"/>
      <c r="G96" s="828"/>
      <c r="H96" s="828"/>
      <c r="I96" s="828"/>
      <c r="J96" s="828"/>
      <c r="K96" s="828"/>
      <c r="L96" s="828"/>
      <c r="M96" s="829"/>
      <c r="N96" s="187">
        <f>N86+N94</f>
        <v>3434.2607108141046</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6" t="s">
        <v>2216</v>
      </c>
      <c r="C106" s="227"/>
      <c r="D106" s="227"/>
      <c r="E106" s="227"/>
      <c r="F106" s="227"/>
      <c r="G106" s="227"/>
      <c r="H106" s="227"/>
      <c r="I106" s="227"/>
      <c r="J106" s="227"/>
      <c r="K106" s="227"/>
      <c r="L106" s="227"/>
      <c r="M106" s="227"/>
      <c r="N106" s="228"/>
    </row>
    <row r="107" spans="2:14">
      <c r="B107" s="229"/>
      <c r="C107" s="230"/>
      <c r="D107" s="230"/>
      <c r="E107" s="230"/>
      <c r="F107" s="230"/>
      <c r="G107" s="230"/>
      <c r="H107" s="230"/>
      <c r="I107" s="230"/>
      <c r="J107" s="230"/>
      <c r="K107" s="230"/>
      <c r="L107" s="230"/>
      <c r="M107" s="230"/>
      <c r="N107" s="231"/>
    </row>
    <row r="108" spans="2:14">
      <c r="B108" s="229"/>
      <c r="C108" s="230"/>
      <c r="D108" s="230"/>
      <c r="E108" s="230"/>
      <c r="F108" s="230"/>
      <c r="G108" s="230"/>
      <c r="H108" s="230"/>
      <c r="I108" s="230"/>
      <c r="J108" s="230"/>
      <c r="K108" s="230"/>
      <c r="L108" s="230"/>
      <c r="M108" s="230"/>
      <c r="N108" s="231"/>
    </row>
    <row r="109" spans="2:14">
      <c r="B109" s="229"/>
      <c r="C109" s="230"/>
      <c r="D109" s="230"/>
      <c r="E109" s="230"/>
      <c r="F109" s="230"/>
      <c r="G109" s="230"/>
      <c r="H109" s="230"/>
      <c r="I109" s="230"/>
      <c r="J109" s="230"/>
      <c r="K109" s="230"/>
      <c r="L109" s="230"/>
      <c r="M109" s="230"/>
      <c r="N109" s="231"/>
    </row>
    <row r="110" spans="2:14" ht="15.75" thickBot="1">
      <c r="B110" s="232"/>
      <c r="C110" s="233"/>
      <c r="D110" s="233"/>
      <c r="E110" s="233"/>
      <c r="F110" s="233"/>
      <c r="G110" s="233"/>
      <c r="H110" s="233"/>
      <c r="I110" s="233"/>
      <c r="J110" s="233"/>
      <c r="K110" s="233"/>
      <c r="L110" s="233"/>
      <c r="M110" s="233"/>
      <c r="N110" s="234"/>
    </row>
    <row r="111" spans="2:14">
      <c r="B111" s="235"/>
      <c r="C111" s="236"/>
      <c r="D111" s="236"/>
      <c r="E111" s="236"/>
      <c r="F111" s="236"/>
      <c r="G111" s="236"/>
      <c r="H111" s="236"/>
      <c r="I111" s="236"/>
      <c r="J111" s="236"/>
      <c r="K111" s="236"/>
      <c r="L111" s="236"/>
      <c r="M111" s="236"/>
      <c r="N111" s="237"/>
    </row>
    <row r="112" spans="2:14">
      <c r="B112" s="221" t="s">
        <v>2217</v>
      </c>
      <c r="C112" s="31"/>
      <c r="D112" s="31"/>
      <c r="E112" s="31"/>
      <c r="F112" s="31"/>
      <c r="G112" s="31"/>
      <c r="H112" s="31"/>
      <c r="I112" s="31"/>
      <c r="J112" s="31"/>
      <c r="K112" s="31"/>
      <c r="L112" s="31"/>
      <c r="M112" s="31"/>
      <c r="N112" s="32"/>
    </row>
    <row r="113" spans="2:14" ht="15" customHeight="1">
      <c r="B113" s="865" t="s">
        <v>2218</v>
      </c>
      <c r="C113" s="866"/>
      <c r="D113" s="866"/>
      <c r="E113" s="866"/>
      <c r="F113" s="866"/>
      <c r="G113" s="866"/>
      <c r="H113" s="866"/>
      <c r="I113" s="866"/>
      <c r="J113" s="866"/>
      <c r="K113" s="866"/>
      <c r="L113" s="866"/>
      <c r="M113" s="866"/>
      <c r="N113" s="867"/>
    </row>
    <row r="114" spans="2:14" ht="15" customHeight="1">
      <c r="B114" s="865"/>
      <c r="C114" s="866"/>
      <c r="D114" s="866"/>
      <c r="E114" s="866"/>
      <c r="F114" s="866"/>
      <c r="G114" s="866"/>
      <c r="H114" s="866"/>
      <c r="I114" s="866"/>
      <c r="J114" s="866"/>
      <c r="K114" s="866"/>
      <c r="L114" s="866"/>
      <c r="M114" s="866"/>
      <c r="N114" s="867"/>
    </row>
    <row r="115" spans="2:14" ht="30" customHeight="1">
      <c r="B115" s="868" t="s">
        <v>2219</v>
      </c>
      <c r="C115" s="869"/>
      <c r="D115" s="869"/>
      <c r="E115" s="869"/>
      <c r="F115" s="869"/>
      <c r="G115" s="869"/>
      <c r="H115" s="869"/>
      <c r="I115" s="869"/>
      <c r="J115" s="869"/>
      <c r="K115" s="869"/>
      <c r="L115" s="869"/>
      <c r="M115" s="869"/>
      <c r="N115" s="870"/>
    </row>
    <row r="116" spans="2:14">
      <c r="B116" s="868"/>
      <c r="C116" s="869"/>
      <c r="D116" s="869"/>
      <c r="E116" s="869"/>
      <c r="F116" s="869"/>
      <c r="G116" s="869"/>
      <c r="H116" s="869"/>
      <c r="I116" s="869"/>
      <c r="J116" s="869"/>
      <c r="K116" s="869"/>
      <c r="L116" s="869"/>
      <c r="M116" s="869"/>
      <c r="N116" s="870"/>
    </row>
    <row r="117" spans="2:14">
      <c r="B117" s="330"/>
      <c r="C117" s="331"/>
      <c r="D117" s="331"/>
      <c r="E117" s="331"/>
      <c r="F117" s="331"/>
      <c r="G117" s="331"/>
      <c r="H117" s="331"/>
      <c r="I117" s="331"/>
      <c r="J117" s="331"/>
      <c r="K117" s="331"/>
      <c r="L117" s="331"/>
      <c r="M117" s="331"/>
      <c r="N117" s="332"/>
    </row>
    <row r="118" spans="2:14">
      <c r="B118" s="330"/>
      <c r="C118" s="331"/>
      <c r="D118" s="331"/>
      <c r="E118" s="331"/>
      <c r="F118" s="331"/>
      <c r="G118" s="331"/>
      <c r="H118" s="331"/>
      <c r="I118" s="331"/>
      <c r="J118" s="331"/>
      <c r="K118" s="331"/>
      <c r="L118" s="331"/>
      <c r="M118" s="331"/>
      <c r="N118" s="332"/>
    </row>
    <row r="119" spans="2:14">
      <c r="B119" s="330"/>
      <c r="C119" s="331"/>
      <c r="D119" s="331"/>
      <c r="E119" s="331"/>
      <c r="F119" s="331"/>
      <c r="G119" s="331"/>
      <c r="H119" s="331"/>
      <c r="I119" s="331"/>
      <c r="J119" s="331"/>
      <c r="K119" s="331"/>
      <c r="L119" s="331"/>
      <c r="M119" s="331"/>
      <c r="N119" s="332"/>
    </row>
    <row r="120" spans="2:14">
      <c r="B120" s="221"/>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04"/>
      <c r="K126" s="804"/>
      <c r="L126" s="804"/>
      <c r="M126" s="804"/>
      <c r="N126" s="805"/>
    </row>
    <row r="127" spans="2:14" ht="15.75" thickBot="1">
      <c r="B127" s="260" t="s">
        <v>2221</v>
      </c>
      <c r="C127" s="392"/>
      <c r="D127" s="392"/>
      <c r="E127" s="57"/>
      <c r="F127" s="57"/>
      <c r="G127" s="57"/>
      <c r="H127" s="57"/>
      <c r="I127" s="57"/>
      <c r="J127" s="806"/>
      <c r="K127" s="806"/>
      <c r="L127" s="806"/>
      <c r="M127" s="806"/>
      <c r="N127" s="80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thickBo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1092</v>
      </c>
      <c r="C31" s="81" t="s">
        <v>2039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112</v>
      </c>
      <c r="B36" s="840" t="str">
        <f>VLOOKUP(A36,EQUIPOS!A6:D154,3,FALSE)</f>
        <v xml:space="preserve">Aspersor manual
</v>
      </c>
      <c r="C36" s="841"/>
      <c r="D36" s="841"/>
      <c r="E36" s="841"/>
      <c r="F36" s="841"/>
      <c r="G36" s="841"/>
      <c r="H36" s="842"/>
      <c r="I36" s="266"/>
      <c r="J36" s="267"/>
      <c r="K36" s="268">
        <f>VLOOKUP(A36,EQUIPOS!A6:D163,4,FALSE)</f>
        <v>20344.249987197905</v>
      </c>
      <c r="L36" s="269"/>
      <c r="M36" s="270">
        <v>6.25</v>
      </c>
      <c r="N36" s="271">
        <f t="shared" ref="N36:N41" si="0">K36/M36</f>
        <v>3255.0799979516651</v>
      </c>
    </row>
    <row r="37" spans="1:14">
      <c r="A37" s="113" t="s">
        <v>176</v>
      </c>
      <c r="B37" s="840" t="str">
        <f>VLOOKUP(A37,EQUIPOS!A7:D154,3,FALSE)</f>
        <v xml:space="preserve">Compresor (barrido y soplado)
</v>
      </c>
      <c r="C37" s="841"/>
      <c r="D37" s="841"/>
      <c r="E37" s="841"/>
      <c r="F37" s="841"/>
      <c r="G37" s="841"/>
      <c r="H37" s="842"/>
      <c r="I37" s="266"/>
      <c r="J37" s="267"/>
      <c r="K37" s="268">
        <f>VLOOKUP(A37,EQUIPOS!A7:D164,4,FALSE)</f>
        <v>63537.216774433437</v>
      </c>
      <c r="L37" s="269"/>
      <c r="M37" s="270">
        <v>50</v>
      </c>
      <c r="N37" s="271">
        <f t="shared" si="0"/>
        <v>1270.7443354886686</v>
      </c>
    </row>
    <row r="38" spans="1:14">
      <c r="A38" t="s">
        <v>184</v>
      </c>
      <c r="B38" s="840" t="str">
        <f>VLOOKUP(A38,EQUIPOS!A8:D154,3,FALSE)</f>
        <v>Cortadora de pavimento, Máxima profundidad de corte: 160 mm. Capacidad de disco: desde 12´´ hasta 18´´ de diámetro. Peso operacional: 135 kg, 13.5 hp de potencia</v>
      </c>
      <c r="C38" s="841"/>
      <c r="D38" s="841"/>
      <c r="E38" s="841"/>
      <c r="F38" s="841"/>
      <c r="G38" s="841"/>
      <c r="H38" s="842"/>
      <c r="I38" s="266"/>
      <c r="J38" s="267"/>
      <c r="K38" s="268">
        <f>VLOOKUP(A38,EQUIPOS!A8:D165,4,FALSE)</f>
        <v>12206.549992318742</v>
      </c>
      <c r="L38" s="269"/>
      <c r="M38" s="270">
        <v>3.75</v>
      </c>
      <c r="N38" s="271">
        <f t="shared" si="0"/>
        <v>3255.0799979516646</v>
      </c>
    </row>
    <row r="39" spans="1:14">
      <c r="A39" t="s">
        <v>228</v>
      </c>
      <c r="B39" s="840" t="str">
        <f>VLOOKUP(A39,EQUIPOS!A9:D154,3,FALSE)</f>
        <v xml:space="preserve">Formaleta metálica (concreto hidráulico)
</v>
      </c>
      <c r="C39" s="841"/>
      <c r="D39" s="841"/>
      <c r="E39" s="841"/>
      <c r="F39" s="841"/>
      <c r="G39" s="841"/>
      <c r="H39" s="842"/>
      <c r="I39" s="266"/>
      <c r="J39" s="267"/>
      <c r="K39" s="268">
        <f>VLOOKUP(A39,EQUIPOS!A9:D166,4,FALSE)</f>
        <v>2801.2311876106855</v>
      </c>
      <c r="L39" s="269"/>
      <c r="M39" s="270">
        <v>6.25</v>
      </c>
      <c r="N39" s="271">
        <f t="shared" si="0"/>
        <v>448.19699001770971</v>
      </c>
    </row>
    <row r="40" spans="1:14">
      <c r="A40" t="s">
        <v>301</v>
      </c>
      <c r="B40" s="840" t="str">
        <f>VLOOKUP(A40,EQUIPOS!A10:D154,3,FALSE)</f>
        <v>Regla vibratoria, de longitud de 3 a 5 m, motor de 3600 rpm, potencia 6 HP</v>
      </c>
      <c r="C40" s="841"/>
      <c r="D40" s="841"/>
      <c r="E40" s="841"/>
      <c r="F40" s="841"/>
      <c r="G40" s="841"/>
      <c r="H40" s="842"/>
      <c r="I40" s="266"/>
      <c r="J40" s="267"/>
      <c r="K40" s="268">
        <f>VLOOKUP(A40,EQUIPOS!A10:D167,4,FALSE)</f>
        <v>7491.0140954458393</v>
      </c>
      <c r="L40" s="269"/>
      <c r="M40" s="270">
        <v>6.25</v>
      </c>
      <c r="N40" s="271">
        <f t="shared" si="0"/>
        <v>1198.5622552713344</v>
      </c>
    </row>
    <row r="41" spans="1:14">
      <c r="A41" t="s">
        <v>363</v>
      </c>
      <c r="B41" s="840" t="str">
        <f>VLOOKUP(A41,EQUIPOS!A11:D155,3,FALSE)</f>
        <v>Vibrador de concreto, Motor de 3 hp a 18.000 rpm Mangueras de 4 mt</v>
      </c>
      <c r="C41" s="841"/>
      <c r="D41" s="841"/>
      <c r="E41" s="841"/>
      <c r="F41" s="841"/>
      <c r="G41" s="841"/>
      <c r="H41" s="842"/>
      <c r="I41" s="266"/>
      <c r="J41" s="267"/>
      <c r="K41" s="268">
        <f>VLOOKUP(A41,EQUIPOS!A11:D168,4,FALSE)</f>
        <v>5350.7243538898847</v>
      </c>
      <c r="L41" s="269"/>
      <c r="M41" s="270">
        <v>6.25</v>
      </c>
      <c r="N41" s="271">
        <f t="shared" si="0"/>
        <v>856.11589662238157</v>
      </c>
    </row>
    <row r="42" spans="1:14">
      <c r="B42" s="319"/>
      <c r="C42" s="320"/>
      <c r="D42" s="320"/>
      <c r="E42" s="320"/>
      <c r="F42" s="320"/>
      <c r="G42" s="320"/>
      <c r="H42" s="321"/>
      <c r="I42" s="266"/>
      <c r="J42" s="267"/>
      <c r="K42" s="268"/>
      <c r="L42" s="269"/>
      <c r="M42" s="270"/>
      <c r="N42" s="271"/>
    </row>
    <row r="43" spans="1:14">
      <c r="B43" s="319"/>
      <c r="C43" s="320"/>
      <c r="D43" s="320"/>
      <c r="E43" s="320"/>
      <c r="F43" s="320"/>
      <c r="G43" s="320"/>
      <c r="H43" s="321"/>
      <c r="I43" s="266"/>
      <c r="J43" s="267"/>
      <c r="K43" s="268"/>
      <c r="L43" s="269"/>
      <c r="M43" s="270"/>
      <c r="N43" s="271"/>
    </row>
    <row r="44" spans="1:14">
      <c r="B44" s="840"/>
      <c r="C44" s="841"/>
      <c r="D44" s="841"/>
      <c r="E44" s="841"/>
      <c r="F44" s="841"/>
      <c r="G44" s="841"/>
      <c r="H44" s="842"/>
      <c r="I44" s="843"/>
      <c r="J44" s="824"/>
      <c r="K44" s="268"/>
      <c r="L44" s="844"/>
      <c r="M44" s="845"/>
      <c r="N44" s="271"/>
    </row>
    <row r="45" spans="1:14">
      <c r="B45" s="840"/>
      <c r="C45" s="841"/>
      <c r="D45" s="841"/>
      <c r="E45" s="846"/>
      <c r="F45" s="841"/>
      <c r="G45" s="841"/>
      <c r="H45" s="842"/>
      <c r="I45" s="36"/>
      <c r="J45" s="37"/>
      <c r="K45" s="273"/>
      <c r="L45" s="275"/>
      <c r="M45" s="276"/>
      <c r="N45" s="277"/>
    </row>
    <row r="46" spans="1:14">
      <c r="B46" s="847" t="s">
        <v>952</v>
      </c>
      <c r="C46" s="848"/>
      <c r="D46" s="848"/>
      <c r="E46" s="38"/>
      <c r="F46" s="39"/>
      <c r="G46" s="39"/>
      <c r="H46" s="40"/>
      <c r="I46" s="36"/>
      <c r="J46" s="37"/>
      <c r="K46" s="278"/>
      <c r="L46" s="275"/>
      <c r="M46" s="400">
        <v>0.1</v>
      </c>
      <c r="N46" s="343">
        <f>N83*M46</f>
        <v>971.20648722881606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3">
        <f>SUM(N36:N47)</f>
        <v>11254.98596053224</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4" t="s">
        <v>945</v>
      </c>
      <c r="K52" s="85" t="s">
        <v>946</v>
      </c>
      <c r="L52" s="821" t="s">
        <v>955</v>
      </c>
      <c r="M52" s="820"/>
      <c r="N52" s="86" t="s">
        <v>951</v>
      </c>
    </row>
    <row r="53" spans="1:14">
      <c r="A53" s="144" t="s">
        <v>382</v>
      </c>
      <c r="B53" s="43" t="str">
        <f>VLOOKUP(A53,MATERIALES!A5:D373,3,FALSE)</f>
        <v>Barras de transferencia de carga (1'')</v>
      </c>
      <c r="C53" s="280"/>
      <c r="D53" s="280"/>
      <c r="E53" s="280"/>
      <c r="F53" s="280"/>
      <c r="G53" s="280"/>
      <c r="H53" s="280"/>
      <c r="I53" s="267"/>
      <c r="J53" s="223" t="str">
        <f>VLOOKUP(A53,MATERIALES!A7:D645,2,FALSE)</f>
        <v>kg</v>
      </c>
      <c r="K53" s="406">
        <v>6.1342592592592586</v>
      </c>
      <c r="L53" s="266"/>
      <c r="M53" s="401">
        <f>VLOOKUP(A53,MATERIALES!A5:D396,4,FALSE)</f>
        <v>3519.5183798031803</v>
      </c>
      <c r="N53" s="271">
        <f>K53*M53</f>
        <v>21589.638209440804</v>
      </c>
    </row>
    <row r="54" spans="1:14">
      <c r="A54" s="144" t="s">
        <v>384</v>
      </c>
      <c r="B54" s="43" t="str">
        <f>VLOOKUP(A54,MATERIALES!A6:D373,3,FALSE)</f>
        <v>Barras de unión de 1/2´´</v>
      </c>
      <c r="C54" s="280"/>
      <c r="D54" s="280"/>
      <c r="E54" s="280"/>
      <c r="F54" s="280"/>
      <c r="G54" s="280"/>
      <c r="H54" s="280"/>
      <c r="I54" s="267"/>
      <c r="J54" s="223" t="str">
        <f>VLOOKUP(A54,MATERIALES!A8:D646,2,FALSE)</f>
        <v>kg</v>
      </c>
      <c r="K54" s="281">
        <v>0.37037037037037041</v>
      </c>
      <c r="L54" s="266"/>
      <c r="M54" s="401">
        <f>VLOOKUP(A54,MATERIALES!A6:D397,4,FALSE)</f>
        <v>3363.3267357290747</v>
      </c>
      <c r="N54" s="271">
        <f>K54*M54</f>
        <v>1245.6765687885463</v>
      </c>
    </row>
    <row r="55" spans="1:14">
      <c r="A55" s="144" t="s">
        <v>417</v>
      </c>
      <c r="B55" s="43" t="str">
        <f>VLOOKUP(A55,MATERIALES!A6:D373,3,FALSE)</f>
        <v>Cintilla De Poliuretano (Sikarod) (Pavimentos De Concreto Hidráulico)</v>
      </c>
      <c r="C55" s="280"/>
      <c r="D55" s="280"/>
      <c r="E55" s="280"/>
      <c r="F55" s="280"/>
      <c r="G55" s="280"/>
      <c r="H55" s="280"/>
      <c r="I55" s="267"/>
      <c r="J55" s="223" t="str">
        <f>VLOOKUP(A55,MATERIALES!A9:D647,2,FALSE)</f>
        <v>m</v>
      </c>
      <c r="K55" s="281">
        <v>1.1111111111111112</v>
      </c>
      <c r="L55" s="266"/>
      <c r="M55" s="401">
        <f>VLOOKUP(A55,MATERIALES!A6:D398,4,FALSE)</f>
        <v>953.81030647920511</v>
      </c>
      <c r="N55" s="271">
        <f>K55*M55</f>
        <v>1059.7892294213391</v>
      </c>
    </row>
    <row r="56" spans="1:14">
      <c r="A56" s="144" t="s">
        <v>646</v>
      </c>
      <c r="B56" s="43" t="str">
        <f>VLOOKUP(A56,MATERIALES!A6:D373,3,FALSE)</f>
        <v>Sello de silicona o sellador autonivelante</v>
      </c>
      <c r="C56" s="280"/>
      <c r="D56" s="280"/>
      <c r="E56" s="280"/>
      <c r="F56" s="280"/>
      <c r="G56" s="280"/>
      <c r="H56" s="280"/>
      <c r="I56" s="267"/>
      <c r="J56" s="223" t="str">
        <f>VLOOKUP(A56,MATERIALES!A10:D648,2,FALSE)</f>
        <v>m</v>
      </c>
      <c r="K56" s="281">
        <v>1.1111111111111112</v>
      </c>
      <c r="L56" s="266"/>
      <c r="M56" s="401">
        <f>VLOOKUP(A56,MATERIALES!A6:D399,4,FALSE)</f>
        <v>5647.7228570827474</v>
      </c>
      <c r="N56" s="271">
        <f>K56*M56</f>
        <v>6275.2476189808303</v>
      </c>
    </row>
    <row r="57" spans="1:14">
      <c r="A57" s="144" t="s">
        <v>778</v>
      </c>
      <c r="B57" s="822" t="str">
        <f>VLOOKUP(A57,MATERIALES!A7:D373,3,FALSE)</f>
        <v>Antisol blanco (presentación 20 kg)</v>
      </c>
      <c r="C57" s="823" t="e">
        <f>VLOOKUP(B57,MATERIALES!B7:E373,3,FALSE)</f>
        <v>#N/A</v>
      </c>
      <c r="D57" s="823" t="e">
        <f>VLOOKUP(C57,MATERIALES!C7:F373,3,FALSE)</f>
        <v>#N/A</v>
      </c>
      <c r="E57" s="823" t="e">
        <f>VLOOKUP(D57,MATERIALES!D7:G373,3,FALSE)</f>
        <v>#N/A</v>
      </c>
      <c r="F57" s="823" t="e">
        <f>VLOOKUP(E57,MATERIALES!E7:H373,3,FALSE)</f>
        <v>#N/A</v>
      </c>
      <c r="G57" s="823" t="e">
        <f>VLOOKUP(F57,MATERIALES!F7:I373,3,FALSE)</f>
        <v>#N/A</v>
      </c>
      <c r="H57" s="823" t="e">
        <f>VLOOKUP(G57,MATERIALES!G7:J373,3,FALSE)</f>
        <v>#N/A</v>
      </c>
      <c r="I57" s="823" t="e">
        <f>VLOOKUP(H57,MATERIALES!H7:K373,3,FALSE)</f>
        <v>#N/A</v>
      </c>
      <c r="J57" s="310" t="str">
        <f>VLOOKUP(A57,MATERIALES!A11:D649,2,FALSE)</f>
        <v>kg</v>
      </c>
      <c r="K57" s="44">
        <v>1.1200000000000001</v>
      </c>
      <c r="L57" s="831">
        <f>VLOOKUP(A57,MATERIALES!A4:D373,4,FALSE)</f>
        <v>5470.8726531023403</v>
      </c>
      <c r="M57" s="832"/>
      <c r="N57" s="271">
        <f>K57*L57</f>
        <v>6127.3773714746221</v>
      </c>
    </row>
    <row r="58" spans="1:14">
      <c r="A58" s="144" t="s">
        <v>838</v>
      </c>
      <c r="B58" s="315" t="str">
        <f>VLOOKUP(A58,MATERIALES!A8:D373,3,FALSE)</f>
        <v>Concreto hidráulico para pavimento MR-43</v>
      </c>
      <c r="C58" s="316"/>
      <c r="D58" s="316"/>
      <c r="E58" s="316"/>
      <c r="F58" s="316"/>
      <c r="G58" s="316"/>
      <c r="H58" s="316"/>
      <c r="I58" s="316"/>
      <c r="J58" s="310" t="str">
        <f>VLOOKUP(A58,MATERIALES!A11:D650,2,FALSE)</f>
        <v>m3</v>
      </c>
      <c r="K58" s="44">
        <v>1.01</v>
      </c>
      <c r="L58" s="317"/>
      <c r="M58" s="413">
        <f>VLOOKUP(A58,MATERIALES!A8:D401,4,FALSE)</f>
        <v>433092.35579918878</v>
      </c>
      <c r="N58" s="271">
        <f>K58*M58</f>
        <v>437423.2793571807</v>
      </c>
    </row>
    <row r="59" spans="1:14">
      <c r="B59" s="315"/>
      <c r="C59" s="316"/>
      <c r="D59" s="316"/>
      <c r="E59" s="316"/>
      <c r="F59" s="316"/>
      <c r="G59" s="316"/>
      <c r="H59" s="316"/>
      <c r="I59" s="316"/>
      <c r="J59" s="44"/>
      <c r="K59" s="44"/>
      <c r="L59" s="317"/>
      <c r="M59" s="318"/>
      <c r="N59" s="45"/>
    </row>
    <row r="60" spans="1:14" ht="15.75" thickBot="1">
      <c r="B60" s="308"/>
      <c r="C60" s="309"/>
      <c r="D60" s="309"/>
      <c r="E60" s="309"/>
      <c r="F60" s="309"/>
      <c r="G60" s="309"/>
      <c r="H60" s="309"/>
      <c r="I60" s="309"/>
      <c r="J60" s="126"/>
      <c r="K60" s="126"/>
      <c r="L60" s="324"/>
      <c r="M60" s="323"/>
      <c r="N60" s="127"/>
    </row>
    <row r="61" spans="1:14" ht="15.75" thickBot="1">
      <c r="B61" s="827" t="s">
        <v>953</v>
      </c>
      <c r="C61" s="828"/>
      <c r="D61" s="828"/>
      <c r="E61" s="828"/>
      <c r="F61" s="828"/>
      <c r="G61" s="828"/>
      <c r="H61" s="828"/>
      <c r="I61" s="828"/>
      <c r="J61" s="828"/>
      <c r="K61" s="828"/>
      <c r="L61" s="828"/>
      <c r="M61" s="829"/>
      <c r="N61" s="393">
        <f>SUM(N53:N60)</f>
        <v>473721.00835528685</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2" t="s">
        <v>957</v>
      </c>
      <c r="C65" s="313"/>
      <c r="D65" s="313"/>
      <c r="E65" s="313"/>
      <c r="F65" s="313"/>
      <c r="G65" s="313"/>
      <c r="H65" s="73" t="s">
        <v>945</v>
      </c>
      <c r="I65" s="74" t="s">
        <v>958</v>
      </c>
      <c r="J65" s="75" t="s">
        <v>959</v>
      </c>
      <c r="K65" s="73" t="s">
        <v>960</v>
      </c>
      <c r="L65" s="830" t="s">
        <v>961</v>
      </c>
      <c r="M65" s="803"/>
      <c r="N65" s="76" t="s">
        <v>951</v>
      </c>
    </row>
    <row r="66" spans="1:15">
      <c r="A66" t="s">
        <v>1239</v>
      </c>
      <c r="B66" s="46" t="str">
        <f>VLOOKUP(A66,TRANSPORTE!A5:D117,3,FALSE)</f>
        <v>Transporte de concreto</v>
      </c>
      <c r="C66" s="316"/>
      <c r="D66" s="316"/>
      <c r="E66" s="316"/>
      <c r="F66" s="316"/>
      <c r="G66" s="316"/>
      <c r="H66" s="310" t="s">
        <v>1468</v>
      </c>
      <c r="I66" s="278">
        <v>1.01</v>
      </c>
      <c r="J66" s="285">
        <v>1</v>
      </c>
      <c r="K66" s="278">
        <f>I66*J66</f>
        <v>1.01</v>
      </c>
      <c r="L66" s="831">
        <f>VLOOKUP(A66,TRANSPORTE!A5:D117,4,FALSE)</f>
        <v>1581.4554263093744</v>
      </c>
      <c r="M66" s="832"/>
      <c r="N66" s="286">
        <f>K66*L66</f>
        <v>1597.2699805724681</v>
      </c>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c r="B69" s="46"/>
      <c r="C69" s="47"/>
      <c r="D69" s="47"/>
      <c r="E69" s="47"/>
      <c r="F69" s="47"/>
      <c r="G69" s="47"/>
      <c r="H69" s="287"/>
      <c r="I69" s="278"/>
      <c r="J69" s="278"/>
      <c r="K69" s="278"/>
      <c r="L69" s="288"/>
      <c r="M69" s="289"/>
      <c r="N69" s="290"/>
    </row>
    <row r="70" spans="1:15">
      <c r="B70" s="46"/>
      <c r="C70" s="47"/>
      <c r="D70" s="47"/>
      <c r="E70" s="47"/>
      <c r="F70" s="47"/>
      <c r="G70" s="47"/>
      <c r="H70" s="287"/>
      <c r="I70" s="278"/>
      <c r="J70" s="278"/>
      <c r="K70" s="278"/>
      <c r="L70" s="288"/>
      <c r="M70" s="289"/>
      <c r="N70" s="290"/>
    </row>
    <row r="71" spans="1:15" ht="15.75" thickBot="1">
      <c r="B71" s="446"/>
      <c r="C71" s="447"/>
      <c r="D71" s="447"/>
      <c r="E71" s="447"/>
      <c r="F71" s="447"/>
      <c r="G71" s="447"/>
      <c r="H71" s="48"/>
      <c r="I71" s="126"/>
      <c r="J71" s="126"/>
      <c r="K71" s="126"/>
      <c r="L71" s="816"/>
      <c r="M71" s="817"/>
      <c r="N71" s="127"/>
    </row>
    <row r="72" spans="1:15" ht="15.75" thickBot="1">
      <c r="B72" s="833" t="s">
        <v>953</v>
      </c>
      <c r="C72" s="834"/>
      <c r="D72" s="834"/>
      <c r="E72" s="834"/>
      <c r="F72" s="834"/>
      <c r="G72" s="834"/>
      <c r="H72" s="834"/>
      <c r="I72" s="834"/>
      <c r="J72" s="834"/>
      <c r="K72" s="834"/>
      <c r="L72" s="834"/>
      <c r="M72" s="835"/>
      <c r="N72" s="104">
        <f>N66+N67+N68+N69+N70</f>
        <v>1597.2699805724681</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3" t="s">
        <v>963</v>
      </c>
      <c r="C76" s="854"/>
      <c r="D76" s="854"/>
      <c r="E76" s="854"/>
      <c r="F76" s="854"/>
      <c r="G76" s="854"/>
      <c r="H76" s="854"/>
      <c r="I76" s="73" t="s">
        <v>964</v>
      </c>
      <c r="J76" s="75" t="s">
        <v>1410</v>
      </c>
      <c r="K76" s="74" t="s">
        <v>966</v>
      </c>
      <c r="L76" s="855" t="s">
        <v>950</v>
      </c>
      <c r="M76" s="856"/>
      <c r="N76" s="98" t="s">
        <v>951</v>
      </c>
    </row>
    <row r="77" spans="1:15">
      <c r="A77" s="145" t="s">
        <v>17</v>
      </c>
      <c r="B77" s="49" t="str">
        <f>VLOOKUP(A77,'MANO DE OBRA'!A8:D68,3,FALSE)</f>
        <v>Obrero (7)</v>
      </c>
      <c r="C77" s="47"/>
      <c r="D77" s="47"/>
      <c r="E77" s="47"/>
      <c r="F77" s="47"/>
      <c r="G77" s="47"/>
      <c r="H77" s="47"/>
      <c r="I77" s="291">
        <f>K77/J77*100</f>
        <v>204819.99999999997</v>
      </c>
      <c r="J77" s="292">
        <v>185</v>
      </c>
      <c r="K77" s="293">
        <f>VLOOKUP(A77,'MANO DE OBRA'!A8:D99,4,FALSE)</f>
        <v>378917</v>
      </c>
      <c r="L77" s="50"/>
      <c r="M77" s="294">
        <v>50</v>
      </c>
      <c r="N77" s="394">
        <f>K77/M77</f>
        <v>7578.34</v>
      </c>
      <c r="O77" s="106"/>
    </row>
    <row r="78" spans="1:15">
      <c r="A78" s="145" t="s">
        <v>30</v>
      </c>
      <c r="B78" s="49" t="str">
        <f>VLOOKUP(A78,'MANO DE OBRA'!A8:D69,3,FALSE)</f>
        <v>Oficial</v>
      </c>
      <c r="C78" s="47"/>
      <c r="D78" s="47"/>
      <c r="E78" s="47"/>
      <c r="F78" s="47"/>
      <c r="G78" s="47"/>
      <c r="H78" s="47"/>
      <c r="I78" s="291">
        <f>K78/J78*100</f>
        <v>57668.23979157189</v>
      </c>
      <c r="J78" s="292">
        <v>185</v>
      </c>
      <c r="K78" s="293">
        <f>VLOOKUP(A78,'MANO DE OBRA'!A8:D100,4,FALSE)</f>
        <v>106686.24361440798</v>
      </c>
      <c r="L78" s="50"/>
      <c r="M78" s="298">
        <v>50</v>
      </c>
      <c r="N78" s="394">
        <f>K78/M78</f>
        <v>2133.7248722881595</v>
      </c>
    </row>
    <row r="79" spans="1:15">
      <c r="B79" s="49"/>
      <c r="C79" s="47"/>
      <c r="D79" s="47"/>
      <c r="E79" s="47"/>
      <c r="F79" s="47"/>
      <c r="G79" s="47"/>
      <c r="H79" s="47"/>
      <c r="I79" s="278"/>
      <c r="J79" s="296"/>
      <c r="K79" s="297"/>
      <c r="L79" s="50"/>
      <c r="M79" s="299"/>
      <c r="N79" s="295"/>
    </row>
    <row r="80" spans="1:15">
      <c r="B80" s="49"/>
      <c r="C80" s="47"/>
      <c r="D80" s="47"/>
      <c r="E80" s="47"/>
      <c r="F80" s="47"/>
      <c r="G80" s="47"/>
      <c r="H80" s="47"/>
      <c r="I80" s="278"/>
      <c r="J80" s="296"/>
      <c r="K80" s="297"/>
      <c r="L80" s="317"/>
      <c r="M80" s="299"/>
      <c r="N80" s="295"/>
    </row>
    <row r="81" spans="1:14">
      <c r="B81" s="49"/>
      <c r="C81" s="47"/>
      <c r="D81" s="47"/>
      <c r="E81" s="47"/>
      <c r="F81" s="47"/>
      <c r="G81" s="47"/>
      <c r="H81" s="47"/>
      <c r="I81" s="278"/>
      <c r="J81" s="296"/>
      <c r="K81" s="297"/>
      <c r="L81" s="317"/>
      <c r="M81" s="299"/>
      <c r="N81" s="295"/>
    </row>
    <row r="82" spans="1:14" ht="15.75" thickBot="1">
      <c r="B82" s="814"/>
      <c r="C82" s="815"/>
      <c r="D82" s="815"/>
      <c r="E82" s="815"/>
      <c r="F82" s="815"/>
      <c r="G82" s="815"/>
      <c r="H82" s="815"/>
      <c r="I82" s="126"/>
      <c r="J82" s="126"/>
      <c r="K82" s="126"/>
      <c r="L82" s="915"/>
      <c r="M82" s="915"/>
      <c r="N82" s="127"/>
    </row>
    <row r="83" spans="1:14" ht="15.75" thickBot="1">
      <c r="B83" s="833" t="s">
        <v>953</v>
      </c>
      <c r="C83" s="834"/>
      <c r="D83" s="834"/>
      <c r="E83" s="834"/>
      <c r="F83" s="834"/>
      <c r="G83" s="834"/>
      <c r="H83" s="834"/>
      <c r="I83" s="834"/>
      <c r="J83" s="834"/>
      <c r="K83" s="834"/>
      <c r="L83" s="834"/>
      <c r="M83" s="835"/>
      <c r="N83" s="459">
        <f>SUM(N77:N82)</f>
        <v>9712.0648722881597</v>
      </c>
    </row>
    <row r="84" spans="1:14" ht="15.75" thickBot="1">
      <c r="B84" s="33"/>
      <c r="C84" s="34"/>
      <c r="D84" s="34"/>
      <c r="E84" s="34"/>
      <c r="F84" s="34"/>
      <c r="G84" s="34"/>
      <c r="H84" s="34"/>
      <c r="I84" s="34"/>
      <c r="J84" s="34"/>
      <c r="K84" s="34"/>
      <c r="L84" s="34"/>
      <c r="M84" s="34"/>
      <c r="N84" s="35"/>
    </row>
    <row r="85" spans="1:14" ht="15.75" thickBot="1">
      <c r="B85" s="827" t="s">
        <v>967</v>
      </c>
      <c r="C85" s="828"/>
      <c r="D85" s="828"/>
      <c r="E85" s="828"/>
      <c r="F85" s="828"/>
      <c r="G85" s="828"/>
      <c r="H85" s="828"/>
      <c r="I85" s="828"/>
      <c r="J85" s="828"/>
      <c r="K85" s="828"/>
      <c r="L85" s="828"/>
      <c r="M85" s="829"/>
      <c r="N85" s="99">
        <f>N48+N61+N72+N83</f>
        <v>496285.32916867966</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8" t="s">
        <v>969</v>
      </c>
      <c r="C89" s="819"/>
      <c r="D89" s="819"/>
      <c r="E89" s="819"/>
      <c r="F89" s="819"/>
      <c r="G89" s="819"/>
      <c r="H89" s="819"/>
      <c r="I89" s="313"/>
      <c r="J89" s="333"/>
      <c r="K89" s="301" t="s">
        <v>970</v>
      </c>
      <c r="L89" s="857" t="s">
        <v>971</v>
      </c>
      <c r="M89" s="858"/>
      <c r="N89" s="302"/>
    </row>
    <row r="90" spans="1:14">
      <c r="B90" s="859" t="s">
        <v>972</v>
      </c>
      <c r="C90" s="860"/>
      <c r="D90" s="860"/>
      <c r="E90" s="860"/>
      <c r="F90" s="860"/>
      <c r="G90" s="860"/>
      <c r="H90" s="860"/>
      <c r="I90" s="87"/>
      <c r="J90" s="88"/>
      <c r="K90" s="303">
        <v>0.2</v>
      </c>
      <c r="L90" s="861">
        <f>N85*K90</f>
        <v>99257.065833735935</v>
      </c>
      <c r="M90" s="862"/>
      <c r="N90" s="51"/>
    </row>
    <row r="91" spans="1:14">
      <c r="B91" s="89" t="s">
        <v>973</v>
      </c>
      <c r="C91" s="90"/>
      <c r="D91" s="90"/>
      <c r="E91" s="90"/>
      <c r="F91" s="90"/>
      <c r="G91" s="90"/>
      <c r="H91" s="90"/>
      <c r="I91" s="87"/>
      <c r="J91" s="88"/>
      <c r="K91" s="303">
        <v>0.05</v>
      </c>
      <c r="L91" s="861">
        <f>N85*K91</f>
        <v>24814.266458433984</v>
      </c>
      <c r="M91" s="862"/>
      <c r="N91" s="51"/>
    </row>
    <row r="92" spans="1:14" ht="15.75" thickBot="1">
      <c r="B92" s="91" t="s">
        <v>974</v>
      </c>
      <c r="C92" s="92"/>
      <c r="D92" s="92"/>
      <c r="E92" s="92"/>
      <c r="F92" s="92"/>
      <c r="G92" s="92"/>
      <c r="H92" s="92"/>
      <c r="I92" s="93"/>
      <c r="J92" s="94"/>
      <c r="K92" s="304">
        <v>0.05</v>
      </c>
      <c r="L92" s="863">
        <f>N85*K92</f>
        <v>24814.266458433984</v>
      </c>
      <c r="M92" s="864"/>
      <c r="N92" s="51"/>
    </row>
    <row r="93" spans="1:14" ht="15.75" thickBot="1">
      <c r="B93" s="827" t="s">
        <v>953</v>
      </c>
      <c r="C93" s="828"/>
      <c r="D93" s="828"/>
      <c r="E93" s="828"/>
      <c r="F93" s="828"/>
      <c r="G93" s="828"/>
      <c r="H93" s="828"/>
      <c r="I93" s="828"/>
      <c r="J93" s="828"/>
      <c r="K93" s="828"/>
      <c r="L93" s="828"/>
      <c r="M93" s="829"/>
      <c r="N93" s="52">
        <f>L90+L91+L92</f>
        <v>148885.59875060391</v>
      </c>
    </row>
    <row r="94" spans="1:14" ht="15.75" thickBot="1">
      <c r="B94" s="33"/>
      <c r="C94" s="34"/>
      <c r="D94" s="34"/>
      <c r="E94" s="34"/>
      <c r="F94" s="34"/>
      <c r="G94" s="34"/>
      <c r="H94" s="34"/>
      <c r="I94" s="34"/>
      <c r="J94" s="34"/>
      <c r="K94" s="34"/>
      <c r="L94" s="34"/>
      <c r="M94" s="34"/>
      <c r="N94" s="35"/>
    </row>
    <row r="95" spans="1:14" ht="15.75" thickBot="1">
      <c r="A95" t="s">
        <v>2016</v>
      </c>
      <c r="B95" s="827" t="s">
        <v>975</v>
      </c>
      <c r="C95" s="828"/>
      <c r="D95" s="828"/>
      <c r="E95" s="828"/>
      <c r="F95" s="828"/>
      <c r="G95" s="828"/>
      <c r="H95" s="828"/>
      <c r="I95" s="828"/>
      <c r="J95" s="828"/>
      <c r="K95" s="828"/>
      <c r="L95" s="828"/>
      <c r="M95" s="829"/>
      <c r="N95" s="187">
        <f>N85+N93</f>
        <v>645170.92791928351</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6" t="s">
        <v>2216</v>
      </c>
      <c r="C105" s="227"/>
      <c r="D105" s="227"/>
      <c r="E105" s="227"/>
      <c r="F105" s="227"/>
      <c r="G105" s="227"/>
      <c r="H105" s="227"/>
      <c r="I105" s="227"/>
      <c r="J105" s="227"/>
      <c r="K105" s="227"/>
      <c r="L105" s="227"/>
      <c r="M105" s="227"/>
      <c r="N105" s="228"/>
    </row>
    <row r="106" spans="2:14">
      <c r="B106" s="229"/>
      <c r="C106" s="230"/>
      <c r="D106" s="230"/>
      <c r="E106" s="230"/>
      <c r="F106" s="230"/>
      <c r="G106" s="230"/>
      <c r="H106" s="230"/>
      <c r="I106" s="230"/>
      <c r="J106" s="230"/>
      <c r="K106" s="230"/>
      <c r="L106" s="230"/>
      <c r="M106" s="230"/>
      <c r="N106" s="231"/>
    </row>
    <row r="107" spans="2:14">
      <c r="B107" s="229"/>
      <c r="C107" s="230"/>
      <c r="D107" s="230"/>
      <c r="E107" s="230"/>
      <c r="F107" s="230"/>
      <c r="G107" s="230"/>
      <c r="H107" s="230"/>
      <c r="I107" s="230"/>
      <c r="J107" s="230"/>
      <c r="K107" s="230"/>
      <c r="L107" s="230"/>
      <c r="M107" s="230"/>
      <c r="N107" s="231"/>
    </row>
    <row r="108" spans="2:14">
      <c r="B108" s="229"/>
      <c r="C108" s="230"/>
      <c r="D108" s="230"/>
      <c r="E108" s="230"/>
      <c r="F108" s="230"/>
      <c r="G108" s="230"/>
      <c r="H108" s="230"/>
      <c r="I108" s="230"/>
      <c r="J108" s="230"/>
      <c r="K108" s="230"/>
      <c r="L108" s="230"/>
      <c r="M108" s="230"/>
      <c r="N108" s="231"/>
    </row>
    <row r="109" spans="2:14" ht="15.75" thickBot="1">
      <c r="B109" s="232"/>
      <c r="C109" s="233"/>
      <c r="D109" s="233"/>
      <c r="E109" s="233"/>
      <c r="F109" s="233"/>
      <c r="G109" s="233"/>
      <c r="H109" s="233"/>
      <c r="I109" s="233"/>
      <c r="J109" s="233"/>
      <c r="K109" s="233"/>
      <c r="L109" s="233"/>
      <c r="M109" s="233"/>
      <c r="N109" s="234"/>
    </row>
    <row r="110" spans="2:14">
      <c r="B110" s="235"/>
      <c r="C110" s="236"/>
      <c r="D110" s="236"/>
      <c r="E110" s="236"/>
      <c r="F110" s="236"/>
      <c r="G110" s="236"/>
      <c r="H110" s="236"/>
      <c r="I110" s="236"/>
      <c r="J110" s="236"/>
      <c r="K110" s="236"/>
      <c r="L110" s="236"/>
      <c r="M110" s="236"/>
      <c r="N110" s="237"/>
    </row>
    <row r="111" spans="2:14">
      <c r="B111" s="221" t="s">
        <v>2217</v>
      </c>
      <c r="C111" s="31"/>
      <c r="D111" s="31"/>
      <c r="E111" s="31"/>
      <c r="F111" s="31"/>
      <c r="G111" s="31"/>
      <c r="H111" s="31"/>
      <c r="I111" s="31"/>
      <c r="J111" s="31"/>
      <c r="K111" s="31"/>
      <c r="L111" s="31"/>
      <c r="M111" s="31"/>
      <c r="N111" s="32"/>
    </row>
    <row r="112" spans="2:14" ht="15" customHeight="1">
      <c r="B112" s="865" t="s">
        <v>2218</v>
      </c>
      <c r="C112" s="866"/>
      <c r="D112" s="866"/>
      <c r="E112" s="866"/>
      <c r="F112" s="866"/>
      <c r="G112" s="866"/>
      <c r="H112" s="866"/>
      <c r="I112" s="866"/>
      <c r="J112" s="866"/>
      <c r="K112" s="866"/>
      <c r="L112" s="866"/>
      <c r="M112" s="866"/>
      <c r="N112" s="867"/>
    </row>
    <row r="113" spans="2:14" ht="15" customHeight="1">
      <c r="B113" s="865"/>
      <c r="C113" s="866"/>
      <c r="D113" s="866"/>
      <c r="E113" s="866"/>
      <c r="F113" s="866"/>
      <c r="G113" s="866"/>
      <c r="H113" s="866"/>
      <c r="I113" s="866"/>
      <c r="J113" s="866"/>
      <c r="K113" s="866"/>
      <c r="L113" s="866"/>
      <c r="M113" s="866"/>
      <c r="N113" s="867"/>
    </row>
    <row r="114" spans="2:14" ht="30" customHeight="1">
      <c r="B114" s="868" t="s">
        <v>2219</v>
      </c>
      <c r="C114" s="869"/>
      <c r="D114" s="869"/>
      <c r="E114" s="869"/>
      <c r="F114" s="869"/>
      <c r="G114" s="869"/>
      <c r="H114" s="869"/>
      <c r="I114" s="869"/>
      <c r="J114" s="869"/>
      <c r="K114" s="869"/>
      <c r="L114" s="869"/>
      <c r="M114" s="869"/>
      <c r="N114" s="870"/>
    </row>
    <row r="115" spans="2:14">
      <c r="B115" s="868"/>
      <c r="C115" s="869"/>
      <c r="D115" s="869"/>
      <c r="E115" s="869"/>
      <c r="F115" s="869"/>
      <c r="G115" s="869"/>
      <c r="H115" s="869"/>
      <c r="I115" s="869"/>
      <c r="J115" s="869"/>
      <c r="K115" s="869"/>
      <c r="L115" s="869"/>
      <c r="M115" s="869"/>
      <c r="N115" s="870"/>
    </row>
    <row r="116" spans="2:14">
      <c r="B116" s="330"/>
      <c r="C116" s="331"/>
      <c r="D116" s="331"/>
      <c r="E116" s="331"/>
      <c r="F116" s="331"/>
      <c r="G116" s="331"/>
      <c r="H116" s="331"/>
      <c r="I116" s="331"/>
      <c r="J116" s="331"/>
      <c r="K116" s="331"/>
      <c r="L116" s="331"/>
      <c r="M116" s="331"/>
      <c r="N116" s="332"/>
    </row>
    <row r="117" spans="2:14">
      <c r="B117" s="330"/>
      <c r="C117" s="331"/>
      <c r="D117" s="331"/>
      <c r="E117" s="331"/>
      <c r="F117" s="331"/>
      <c r="G117" s="331"/>
      <c r="H117" s="331"/>
      <c r="I117" s="331"/>
      <c r="J117" s="331"/>
      <c r="K117" s="331"/>
      <c r="L117" s="331"/>
      <c r="M117" s="331"/>
      <c r="N117" s="332"/>
    </row>
    <row r="118" spans="2:14">
      <c r="B118" s="330"/>
      <c r="C118" s="331"/>
      <c r="D118" s="331"/>
      <c r="E118" s="331"/>
      <c r="F118" s="331"/>
      <c r="G118" s="331"/>
      <c r="H118" s="331"/>
      <c r="I118" s="331"/>
      <c r="J118" s="331"/>
      <c r="K118" s="331"/>
      <c r="L118" s="331"/>
      <c r="M118" s="331"/>
      <c r="N118" s="332"/>
    </row>
    <row r="119" spans="2:14">
      <c r="B119" s="221"/>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4"/>
      <c r="K125" s="804"/>
      <c r="L125" s="804"/>
      <c r="M125" s="804"/>
      <c r="N125" s="805"/>
    </row>
    <row r="126" spans="2:14" ht="15.75" customHeight="1" thickBot="1">
      <c r="B126" s="260" t="s">
        <v>2221</v>
      </c>
      <c r="C126" s="392"/>
      <c r="D126" s="392"/>
      <c r="E126" s="57"/>
      <c r="F126" s="57"/>
      <c r="G126" s="57"/>
      <c r="H126" s="57"/>
      <c r="I126" s="57"/>
      <c r="J126" s="806"/>
      <c r="K126" s="806"/>
      <c r="L126" s="806"/>
      <c r="M126" s="806"/>
      <c r="N126" s="807"/>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1624</v>
      </c>
      <c r="C31" s="81" t="s">
        <v>1623</v>
      </c>
      <c r="D31" s="82"/>
      <c r="E31" s="82"/>
      <c r="F31" s="82"/>
      <c r="G31" s="82"/>
      <c r="H31" s="82"/>
      <c r="I31" s="82"/>
      <c r="J31" s="83"/>
      <c r="K31" s="307"/>
      <c r="L31" s="305" t="s">
        <v>387</v>
      </c>
      <c r="M31" s="202"/>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112</v>
      </c>
      <c r="B36" s="840" t="str">
        <f>VLOOKUP(A36,EQUIPOS!A6:D154,3,FALSE)</f>
        <v xml:space="preserve">Aspersor manual
</v>
      </c>
      <c r="C36" s="841"/>
      <c r="D36" s="841"/>
      <c r="E36" s="841"/>
      <c r="F36" s="841"/>
      <c r="G36" s="841"/>
      <c r="H36" s="842"/>
      <c r="I36" s="266"/>
      <c r="J36" s="267"/>
      <c r="K36" s="268">
        <f>VLOOKUP(A36,EQUIPOS!A6:D163,4,FALSE)</f>
        <v>20344.249987197905</v>
      </c>
      <c r="L36" s="269"/>
      <c r="M36" s="270">
        <v>6.25</v>
      </c>
      <c r="N36" s="271">
        <f t="shared" ref="N36:N41" si="0">K36/M36</f>
        <v>3255.0799979516651</v>
      </c>
    </row>
    <row r="37" spans="1:14">
      <c r="A37" s="113" t="s">
        <v>176</v>
      </c>
      <c r="B37" s="840" t="str">
        <f>VLOOKUP(A37,EQUIPOS!A7:D154,3,FALSE)</f>
        <v xml:space="preserve">Compresor (barrido y soplado)
</v>
      </c>
      <c r="C37" s="841"/>
      <c r="D37" s="841"/>
      <c r="E37" s="841"/>
      <c r="F37" s="841"/>
      <c r="G37" s="841"/>
      <c r="H37" s="842"/>
      <c r="I37" s="266"/>
      <c r="J37" s="267"/>
      <c r="K37" s="268">
        <f>VLOOKUP(A37,EQUIPOS!A7:D164,4,FALSE)</f>
        <v>63537.216774433437</v>
      </c>
      <c r="L37" s="269"/>
      <c r="M37" s="270">
        <v>50</v>
      </c>
      <c r="N37" s="271">
        <f t="shared" si="0"/>
        <v>1270.7443354886686</v>
      </c>
    </row>
    <row r="38" spans="1:14">
      <c r="A38" t="s">
        <v>184</v>
      </c>
      <c r="B38" s="840" t="str">
        <f>VLOOKUP(A38,EQUIPOS!A8:D154,3,FALSE)</f>
        <v>Cortadora de pavimento, Máxima profundidad de corte: 160 mm. Capacidad de disco: desde 12´´ hasta 18´´ de diámetro. Peso operacional: 135 kg, 13.5 hp de potencia</v>
      </c>
      <c r="C38" s="841"/>
      <c r="D38" s="841"/>
      <c r="E38" s="841"/>
      <c r="F38" s="841"/>
      <c r="G38" s="841"/>
      <c r="H38" s="842"/>
      <c r="I38" s="266"/>
      <c r="J38" s="267"/>
      <c r="K38" s="268">
        <f>VLOOKUP(A38,EQUIPOS!A8:D165,4,FALSE)</f>
        <v>12206.549992318742</v>
      </c>
      <c r="L38" s="269"/>
      <c r="M38" s="270">
        <v>3.75</v>
      </c>
      <c r="N38" s="271">
        <f t="shared" si="0"/>
        <v>3255.0799979516646</v>
      </c>
    </row>
    <row r="39" spans="1:14">
      <c r="A39" t="s">
        <v>228</v>
      </c>
      <c r="B39" s="840" t="str">
        <f>VLOOKUP(A39,EQUIPOS!A9:D154,3,FALSE)</f>
        <v xml:space="preserve">Formaleta metálica (concreto hidráulico)
</v>
      </c>
      <c r="C39" s="841"/>
      <c r="D39" s="841"/>
      <c r="E39" s="841"/>
      <c r="F39" s="841"/>
      <c r="G39" s="841"/>
      <c r="H39" s="842"/>
      <c r="I39" s="266"/>
      <c r="J39" s="267"/>
      <c r="K39" s="268">
        <f>VLOOKUP(A39,EQUIPOS!A9:D166,4,FALSE)</f>
        <v>2801.2311876106855</v>
      </c>
      <c r="L39" s="269"/>
      <c r="M39" s="270">
        <v>6.25</v>
      </c>
      <c r="N39" s="271">
        <f t="shared" si="0"/>
        <v>448.19699001770971</v>
      </c>
    </row>
    <row r="40" spans="1:14">
      <c r="A40" t="s">
        <v>301</v>
      </c>
      <c r="B40" s="840" t="str">
        <f>VLOOKUP(A40,EQUIPOS!A10:D154,3,FALSE)</f>
        <v>Regla vibratoria, de longitud de 3 a 5 m, motor de 3600 rpm, potencia 6 HP</v>
      </c>
      <c r="C40" s="841"/>
      <c r="D40" s="841"/>
      <c r="E40" s="841"/>
      <c r="F40" s="841"/>
      <c r="G40" s="841"/>
      <c r="H40" s="842"/>
      <c r="I40" s="266"/>
      <c r="J40" s="267"/>
      <c r="K40" s="268">
        <f>VLOOKUP(A40,EQUIPOS!A10:D167,4,FALSE)</f>
        <v>7491.0140954458393</v>
      </c>
      <c r="L40" s="269"/>
      <c r="M40" s="270">
        <v>6.25</v>
      </c>
      <c r="N40" s="271">
        <f t="shared" si="0"/>
        <v>1198.5622552713344</v>
      </c>
    </row>
    <row r="41" spans="1:14">
      <c r="A41" t="s">
        <v>363</v>
      </c>
      <c r="B41" s="840" t="str">
        <f>VLOOKUP(A41,EQUIPOS!A11:D155,3,FALSE)</f>
        <v>Vibrador de concreto, Motor de 3 hp a 18.000 rpm Mangueras de 4 mt</v>
      </c>
      <c r="C41" s="841"/>
      <c r="D41" s="841"/>
      <c r="E41" s="841"/>
      <c r="F41" s="841"/>
      <c r="G41" s="841"/>
      <c r="H41" s="842"/>
      <c r="I41" s="266"/>
      <c r="J41" s="267"/>
      <c r="K41" s="268">
        <f>VLOOKUP(A41,EQUIPOS!A11:D168,4,FALSE)</f>
        <v>5350.7243538898847</v>
      </c>
      <c r="L41" s="269"/>
      <c r="M41" s="270">
        <v>6.25</v>
      </c>
      <c r="N41" s="271">
        <f t="shared" si="0"/>
        <v>856.11589662238157</v>
      </c>
    </row>
    <row r="42" spans="1:14">
      <c r="B42" s="319"/>
      <c r="C42" s="320"/>
      <c r="D42" s="320"/>
      <c r="E42" s="320"/>
      <c r="F42" s="320"/>
      <c r="G42" s="320"/>
      <c r="H42" s="321"/>
      <c r="I42" s="266"/>
      <c r="J42" s="267"/>
      <c r="K42" s="268"/>
      <c r="L42" s="269"/>
      <c r="M42" s="270"/>
      <c r="N42" s="271"/>
    </row>
    <row r="43" spans="1:14">
      <c r="B43" s="319"/>
      <c r="C43" s="320"/>
      <c r="D43" s="320"/>
      <c r="E43" s="320"/>
      <c r="F43" s="320"/>
      <c r="G43" s="320"/>
      <c r="H43" s="321"/>
      <c r="I43" s="266"/>
      <c r="J43" s="267"/>
      <c r="K43" s="268"/>
      <c r="L43" s="269"/>
      <c r="M43" s="270"/>
      <c r="N43" s="271"/>
    </row>
    <row r="44" spans="1:14">
      <c r="B44" s="840"/>
      <c r="C44" s="841"/>
      <c r="D44" s="841"/>
      <c r="E44" s="841"/>
      <c r="F44" s="841"/>
      <c r="G44" s="841"/>
      <c r="H44" s="842"/>
      <c r="I44" s="843"/>
      <c r="J44" s="824"/>
      <c r="K44" s="268"/>
      <c r="L44" s="844"/>
      <c r="M44" s="845"/>
      <c r="N44" s="271"/>
    </row>
    <row r="45" spans="1:14">
      <c r="B45" s="840"/>
      <c r="C45" s="841"/>
      <c r="D45" s="841"/>
      <c r="E45" s="846"/>
      <c r="F45" s="841"/>
      <c r="G45" s="841"/>
      <c r="H45" s="842"/>
      <c r="I45" s="36"/>
      <c r="J45" s="37"/>
      <c r="K45" s="273"/>
      <c r="L45" s="275"/>
      <c r="M45" s="276"/>
      <c r="N45" s="277"/>
    </row>
    <row r="46" spans="1:14">
      <c r="B46" s="847" t="s">
        <v>952</v>
      </c>
      <c r="C46" s="848"/>
      <c r="D46" s="848"/>
      <c r="E46" s="38"/>
      <c r="F46" s="39"/>
      <c r="G46" s="39"/>
      <c r="H46" s="40"/>
      <c r="I46" s="36"/>
      <c r="J46" s="37"/>
      <c r="K46" s="278"/>
      <c r="L46" s="275"/>
      <c r="M46" s="400">
        <v>0.1</v>
      </c>
      <c r="N46" s="343">
        <f>N83*M46</f>
        <v>971.20648722881606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3">
        <f>SUM(N36:N47)</f>
        <v>11254.98596053224</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4" t="s">
        <v>945</v>
      </c>
      <c r="K52" s="85" t="s">
        <v>946</v>
      </c>
      <c r="L52" s="821" t="s">
        <v>955</v>
      </c>
      <c r="M52" s="820"/>
      <c r="N52" s="86" t="s">
        <v>951</v>
      </c>
    </row>
    <row r="53" spans="1:14">
      <c r="A53" s="144" t="s">
        <v>382</v>
      </c>
      <c r="B53" s="43" t="str">
        <f>VLOOKUP(A53,MATERIALES!A5:D373,3,FALSE)</f>
        <v>Barras de transferencia de carga (1'')</v>
      </c>
      <c r="C53" s="280"/>
      <c r="D53" s="280"/>
      <c r="E53" s="280"/>
      <c r="F53" s="280"/>
      <c r="G53" s="280"/>
      <c r="H53" s="280"/>
      <c r="I53" s="267"/>
      <c r="J53" s="223" t="s">
        <v>377</v>
      </c>
      <c r="K53" s="281">
        <v>6.1342592592592586</v>
      </c>
      <c r="L53" s="266"/>
      <c r="M53" s="401">
        <f>VLOOKUP(A53,MATERIALES!A5:D396,4,FALSE)</f>
        <v>3519.5183798031803</v>
      </c>
      <c r="N53" s="271">
        <f>K53*M53</f>
        <v>21589.638209440804</v>
      </c>
    </row>
    <row r="54" spans="1:14">
      <c r="A54" s="144" t="s">
        <v>751</v>
      </c>
      <c r="B54" s="43" t="str">
        <f>VLOOKUP(A54,MATERIALES!A6:D373,3,FALSE)</f>
        <v>Aditivo Acelerante de Fraguado</v>
      </c>
      <c r="C54" s="280"/>
      <c r="D54" s="280"/>
      <c r="E54" s="280"/>
      <c r="F54" s="280"/>
      <c r="G54" s="280"/>
      <c r="H54" s="280"/>
      <c r="I54" s="267"/>
      <c r="J54" s="223" t="s">
        <v>377</v>
      </c>
      <c r="K54" s="281">
        <v>1.1200000000000001</v>
      </c>
      <c r="L54" s="266"/>
      <c r="M54" s="401">
        <f>VLOOKUP(A54,MATERIALES!A6:D397,4,FALSE)</f>
        <v>5836.3611002357475</v>
      </c>
      <c r="N54" s="271">
        <f>K54*M54</f>
        <v>6536.7244322640381</v>
      </c>
    </row>
    <row r="55" spans="1:14">
      <c r="A55" s="144" t="s">
        <v>384</v>
      </c>
      <c r="B55" s="43" t="str">
        <f>VLOOKUP(A55,MATERIALES!A6:D373,3,FALSE)</f>
        <v>Barras de unión de 1/2´´</v>
      </c>
      <c r="C55" s="280"/>
      <c r="D55" s="280"/>
      <c r="E55" s="280"/>
      <c r="F55" s="280"/>
      <c r="G55" s="280"/>
      <c r="H55" s="280"/>
      <c r="I55" s="267"/>
      <c r="J55" s="223" t="s">
        <v>377</v>
      </c>
      <c r="K55" s="281">
        <v>0.37037037037037041</v>
      </c>
      <c r="L55" s="266"/>
      <c r="M55" s="401">
        <f>VLOOKUP(A55,MATERIALES!A6:D398,4,FALSE)</f>
        <v>3363.3267357290747</v>
      </c>
      <c r="N55" s="271">
        <f>K55*M55</f>
        <v>1245.6765687885463</v>
      </c>
    </row>
    <row r="56" spans="1:14">
      <c r="A56" s="144" t="s">
        <v>417</v>
      </c>
      <c r="B56" s="43" t="str">
        <f>VLOOKUP(A56,MATERIALES!A6:D373,3,FALSE)</f>
        <v>Cintilla De Poliuretano (Sikarod) (Pavimentos De Concreto Hidráulico)</v>
      </c>
      <c r="C56" s="280"/>
      <c r="D56" s="280"/>
      <c r="E56" s="280"/>
      <c r="F56" s="280"/>
      <c r="G56" s="280"/>
      <c r="H56" s="280"/>
      <c r="I56" s="267"/>
      <c r="J56" s="223" t="s">
        <v>144</v>
      </c>
      <c r="K56" s="281">
        <v>1.1111111111111112</v>
      </c>
      <c r="L56" s="266"/>
      <c r="M56" s="401">
        <f>VLOOKUP(A56,MATERIALES!A6:D399,4,FALSE)</f>
        <v>953.81030647920511</v>
      </c>
      <c r="N56" s="271">
        <f>K56*M56</f>
        <v>1059.7892294213391</v>
      </c>
    </row>
    <row r="57" spans="1:14">
      <c r="A57" s="144" t="s">
        <v>646</v>
      </c>
      <c r="B57" s="822" t="str">
        <f>VLOOKUP(A57,MATERIALES!A7:D373,3,FALSE)</f>
        <v>Sello de silicona o sellador autonivelante</v>
      </c>
      <c r="C57" s="823" t="e">
        <f>VLOOKUP(B57,MATERIALES!B7:E373,3,FALSE)</f>
        <v>#N/A</v>
      </c>
      <c r="D57" s="823" t="e">
        <f>VLOOKUP(C57,MATERIALES!C7:F373,3,FALSE)</f>
        <v>#N/A</v>
      </c>
      <c r="E57" s="823" t="e">
        <f>VLOOKUP(D57,MATERIALES!D7:G373,3,FALSE)</f>
        <v>#N/A</v>
      </c>
      <c r="F57" s="823" t="e">
        <f>VLOOKUP(E57,MATERIALES!E7:H373,3,FALSE)</f>
        <v>#N/A</v>
      </c>
      <c r="G57" s="823" t="e">
        <f>VLOOKUP(F57,MATERIALES!F7:I373,3,FALSE)</f>
        <v>#N/A</v>
      </c>
      <c r="H57" s="823" t="e">
        <f>VLOOKUP(G57,MATERIALES!G7:J373,3,FALSE)</f>
        <v>#N/A</v>
      </c>
      <c r="I57" s="823" t="e">
        <f>VLOOKUP(H57,MATERIALES!H7:K373,3,FALSE)</f>
        <v>#N/A</v>
      </c>
      <c r="J57" s="310" t="s">
        <v>144</v>
      </c>
      <c r="K57" s="44">
        <v>1.1111111111111112</v>
      </c>
      <c r="L57" s="831">
        <f>VLOOKUP(A57,MATERIALES!A4:D373,4,FALSE)</f>
        <v>5647.7228570827474</v>
      </c>
      <c r="M57" s="832"/>
      <c r="N57" s="271">
        <f>K57*L57</f>
        <v>6275.2476189808303</v>
      </c>
    </row>
    <row r="58" spans="1:14">
      <c r="A58" s="144" t="s">
        <v>778</v>
      </c>
      <c r="B58" s="315" t="str">
        <f>VLOOKUP(A58,MATERIALES!A8:D373,3,FALSE)</f>
        <v>Antisol blanco (presentación 20 kg)</v>
      </c>
      <c r="C58" s="316"/>
      <c r="D58" s="316"/>
      <c r="E58" s="316"/>
      <c r="F58" s="316"/>
      <c r="G58" s="316"/>
      <c r="H58" s="316"/>
      <c r="I58" s="316"/>
      <c r="J58" s="310" t="s">
        <v>377</v>
      </c>
      <c r="K58" s="44">
        <v>1.1200000000000001</v>
      </c>
      <c r="L58" s="414"/>
      <c r="M58" s="413">
        <f>VLOOKUP(A58,MATERIALES!A8:D401,4,FALSE)</f>
        <v>5470.8726531023403</v>
      </c>
      <c r="N58" s="271">
        <f>K58*M58</f>
        <v>6127.3773714746221</v>
      </c>
    </row>
    <row r="59" spans="1:14">
      <c r="A59" t="s">
        <v>838</v>
      </c>
      <c r="B59" s="315" t="str">
        <f>VLOOKUP(A59,MATERIALES!A9:D373,3,FALSE)</f>
        <v>Concreto hidráulico para pavimento MR-43</v>
      </c>
      <c r="C59" s="316"/>
      <c r="D59" s="316"/>
      <c r="E59" s="316"/>
      <c r="F59" s="316"/>
      <c r="G59" s="316"/>
      <c r="H59" s="316"/>
      <c r="I59" s="316"/>
      <c r="J59" s="310" t="s">
        <v>387</v>
      </c>
      <c r="K59" s="44">
        <v>1.01</v>
      </c>
      <c r="L59" s="414"/>
      <c r="M59" s="413">
        <f>VLOOKUP(A59,MATERIALES!A9:D402,4,FALSE)</f>
        <v>433092.35579918878</v>
      </c>
      <c r="N59" s="271">
        <f>K59*M59</f>
        <v>437423.2793571807</v>
      </c>
    </row>
    <row r="60" spans="1:14" ht="15.75" thickBot="1">
      <c r="B60" s="308"/>
      <c r="C60" s="309"/>
      <c r="D60" s="309"/>
      <c r="E60" s="309"/>
      <c r="F60" s="309"/>
      <c r="G60" s="309"/>
      <c r="H60" s="309"/>
      <c r="I60" s="309"/>
      <c r="J60" s="126"/>
      <c r="K60" s="126"/>
      <c r="L60" s="324"/>
      <c r="M60" s="323"/>
      <c r="N60" s="127"/>
    </row>
    <row r="61" spans="1:14" ht="15.75" thickBot="1">
      <c r="B61" s="827" t="s">
        <v>953</v>
      </c>
      <c r="C61" s="828"/>
      <c r="D61" s="828"/>
      <c r="E61" s="828"/>
      <c r="F61" s="828"/>
      <c r="G61" s="828"/>
      <c r="H61" s="828"/>
      <c r="I61" s="828"/>
      <c r="J61" s="828"/>
      <c r="K61" s="828"/>
      <c r="L61" s="828"/>
      <c r="M61" s="829"/>
      <c r="N61" s="393">
        <f>SUM(N53:N60)</f>
        <v>480257.73278755089</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2" t="s">
        <v>957</v>
      </c>
      <c r="C65" s="313"/>
      <c r="D65" s="313"/>
      <c r="E65" s="313"/>
      <c r="F65" s="313"/>
      <c r="G65" s="313"/>
      <c r="H65" s="73" t="s">
        <v>945</v>
      </c>
      <c r="I65" s="74" t="s">
        <v>958</v>
      </c>
      <c r="J65" s="75" t="s">
        <v>959</v>
      </c>
      <c r="K65" s="73" t="s">
        <v>960</v>
      </c>
      <c r="L65" s="830" t="s">
        <v>961</v>
      </c>
      <c r="M65" s="803"/>
      <c r="N65" s="76" t="s">
        <v>951</v>
      </c>
    </row>
    <row r="66" spans="1:15">
      <c r="A66" t="s">
        <v>1239</v>
      </c>
      <c r="B66" s="46" t="str">
        <f>VLOOKUP(A66,TRANSPORTE!A5:D117,3,FALSE)</f>
        <v>Transporte de concreto</v>
      </c>
      <c r="C66" s="316"/>
      <c r="D66" s="316"/>
      <c r="E66" s="316"/>
      <c r="F66" s="316"/>
      <c r="G66" s="316"/>
      <c r="H66" s="310" t="s">
        <v>1468</v>
      </c>
      <c r="I66" s="278">
        <v>1.01</v>
      </c>
      <c r="J66" s="285">
        <v>1</v>
      </c>
      <c r="K66" s="278">
        <f>I66*J66</f>
        <v>1.01</v>
      </c>
      <c r="L66" s="831">
        <f>VLOOKUP(A66,TRANSPORTE!A5:D117,4,FALSE)</f>
        <v>1581.4554263093744</v>
      </c>
      <c r="M66" s="832"/>
      <c r="N66" s="286">
        <f>K66*L66</f>
        <v>1597.2699805724681</v>
      </c>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c r="B69" s="46"/>
      <c r="C69" s="47"/>
      <c r="D69" s="47"/>
      <c r="E69" s="47"/>
      <c r="F69" s="47"/>
      <c r="G69" s="47"/>
      <c r="H69" s="287"/>
      <c r="I69" s="278"/>
      <c r="J69" s="278"/>
      <c r="K69" s="278"/>
      <c r="L69" s="288"/>
      <c r="M69" s="289"/>
      <c r="N69" s="290"/>
    </row>
    <row r="70" spans="1:15">
      <c r="B70" s="46"/>
      <c r="C70" s="47"/>
      <c r="D70" s="47"/>
      <c r="E70" s="47"/>
      <c r="F70" s="47"/>
      <c r="G70" s="47"/>
      <c r="H70" s="287"/>
      <c r="I70" s="278"/>
      <c r="J70" s="278"/>
      <c r="K70" s="278"/>
      <c r="L70" s="288"/>
      <c r="M70" s="289"/>
      <c r="N70" s="290"/>
    </row>
    <row r="71" spans="1:15" ht="15.75" thickBot="1">
      <c r="B71" s="308"/>
      <c r="C71" s="309"/>
      <c r="D71" s="309"/>
      <c r="E71" s="309"/>
      <c r="F71" s="309"/>
      <c r="G71" s="309"/>
      <c r="H71" s="48"/>
      <c r="I71" s="126"/>
      <c r="J71" s="126"/>
      <c r="K71" s="126"/>
      <c r="L71" s="816"/>
      <c r="M71" s="817"/>
      <c r="N71" s="127"/>
    </row>
    <row r="72" spans="1:15" ht="15.75" thickBot="1">
      <c r="B72" s="833" t="s">
        <v>953</v>
      </c>
      <c r="C72" s="834"/>
      <c r="D72" s="834"/>
      <c r="E72" s="834"/>
      <c r="F72" s="834"/>
      <c r="G72" s="834"/>
      <c r="H72" s="834"/>
      <c r="I72" s="834"/>
      <c r="J72" s="834"/>
      <c r="K72" s="834"/>
      <c r="L72" s="834"/>
      <c r="M72" s="835"/>
      <c r="N72" s="104">
        <f>N66+N67+N68+N69+N70</f>
        <v>1597.2699805724681</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3" t="s">
        <v>963</v>
      </c>
      <c r="C76" s="854"/>
      <c r="D76" s="854"/>
      <c r="E76" s="854"/>
      <c r="F76" s="854"/>
      <c r="G76" s="854"/>
      <c r="H76" s="854"/>
      <c r="I76" s="73" t="s">
        <v>964</v>
      </c>
      <c r="J76" s="75" t="s">
        <v>1410</v>
      </c>
      <c r="K76" s="74" t="s">
        <v>966</v>
      </c>
      <c r="L76" s="855" t="s">
        <v>950</v>
      </c>
      <c r="M76" s="856"/>
      <c r="N76" s="98" t="s">
        <v>951</v>
      </c>
    </row>
    <row r="77" spans="1:15">
      <c r="A77" s="145" t="s">
        <v>17</v>
      </c>
      <c r="B77" s="49" t="str">
        <f>VLOOKUP(A77,'MANO DE OBRA'!A8:D68,3,FALSE)</f>
        <v>Obrero (7)</v>
      </c>
      <c r="C77" s="47"/>
      <c r="D77" s="47"/>
      <c r="E77" s="47"/>
      <c r="F77" s="47"/>
      <c r="G77" s="47"/>
      <c r="H77" s="47"/>
      <c r="I77" s="291">
        <f>K77/J77*100</f>
        <v>204819.99999999997</v>
      </c>
      <c r="J77" s="292">
        <v>185</v>
      </c>
      <c r="K77" s="293">
        <f>VLOOKUP(A77,'MANO DE OBRA'!A8:D99,4,FALSE)</f>
        <v>378917</v>
      </c>
      <c r="L77" s="50"/>
      <c r="M77" s="294">
        <v>50</v>
      </c>
      <c r="N77" s="394">
        <f>K77/M77</f>
        <v>7578.34</v>
      </c>
      <c r="O77" s="106"/>
    </row>
    <row r="78" spans="1:15">
      <c r="A78" s="145" t="s">
        <v>30</v>
      </c>
      <c r="B78" s="49" t="str">
        <f>VLOOKUP(A78,'MANO DE OBRA'!A8:D69,3,FALSE)</f>
        <v>Oficial</v>
      </c>
      <c r="C78" s="47"/>
      <c r="D78" s="47"/>
      <c r="E78" s="47"/>
      <c r="F78" s="47"/>
      <c r="G78" s="47"/>
      <c r="H78" s="47"/>
      <c r="I78" s="291">
        <f>K78/J78*100</f>
        <v>57668.23979157189</v>
      </c>
      <c r="J78" s="292">
        <v>185</v>
      </c>
      <c r="K78" s="293">
        <f>VLOOKUP(A78,'MANO DE OBRA'!A8:D100,4,FALSE)</f>
        <v>106686.24361440798</v>
      </c>
      <c r="L78" s="50"/>
      <c r="M78" s="298">
        <v>50</v>
      </c>
      <c r="N78" s="394">
        <f>K78/M78</f>
        <v>2133.7248722881595</v>
      </c>
    </row>
    <row r="79" spans="1:15">
      <c r="B79" s="49"/>
      <c r="C79" s="47"/>
      <c r="D79" s="47"/>
      <c r="E79" s="47"/>
      <c r="F79" s="47"/>
      <c r="G79" s="47"/>
      <c r="H79" s="47"/>
      <c r="I79" s="278"/>
      <c r="J79" s="296"/>
      <c r="K79" s="297"/>
      <c r="L79" s="50"/>
      <c r="M79" s="299"/>
      <c r="N79" s="295"/>
    </row>
    <row r="80" spans="1:15">
      <c r="B80" s="49"/>
      <c r="C80" s="47"/>
      <c r="D80" s="47"/>
      <c r="E80" s="47"/>
      <c r="F80" s="47"/>
      <c r="G80" s="47"/>
      <c r="H80" s="47"/>
      <c r="I80" s="278"/>
      <c r="J80" s="296"/>
      <c r="K80" s="297"/>
      <c r="L80" s="317"/>
      <c r="M80" s="299"/>
      <c r="N80" s="295"/>
    </row>
    <row r="81" spans="1:14">
      <c r="B81" s="49"/>
      <c r="C81" s="47"/>
      <c r="D81" s="47"/>
      <c r="E81" s="47"/>
      <c r="F81" s="47"/>
      <c r="G81" s="47"/>
      <c r="H81" s="47"/>
      <c r="I81" s="278"/>
      <c r="J81" s="296"/>
      <c r="K81" s="297"/>
      <c r="L81" s="317"/>
      <c r="M81" s="299"/>
      <c r="N81" s="295"/>
    </row>
    <row r="82" spans="1:14" ht="15.75" thickBot="1">
      <c r="B82" s="814"/>
      <c r="C82" s="815"/>
      <c r="D82" s="815"/>
      <c r="E82" s="815"/>
      <c r="F82" s="815"/>
      <c r="G82" s="815"/>
      <c r="H82" s="815"/>
      <c r="I82" s="126"/>
      <c r="J82" s="126"/>
      <c r="K82" s="126"/>
      <c r="L82" s="915"/>
      <c r="M82" s="915"/>
      <c r="N82" s="45"/>
    </row>
    <row r="83" spans="1:14" ht="15.75" thickBot="1">
      <c r="B83" s="833" t="s">
        <v>953</v>
      </c>
      <c r="C83" s="834"/>
      <c r="D83" s="834"/>
      <c r="E83" s="834"/>
      <c r="F83" s="834"/>
      <c r="G83" s="834"/>
      <c r="H83" s="834"/>
      <c r="I83" s="834"/>
      <c r="J83" s="834"/>
      <c r="K83" s="834"/>
      <c r="L83" s="834"/>
      <c r="M83" s="835"/>
      <c r="N83" s="300">
        <f>SUM(N77:N82)</f>
        <v>9712.0648722881597</v>
      </c>
    </row>
    <row r="84" spans="1:14" ht="15.75" thickBot="1">
      <c r="B84" s="33"/>
      <c r="C84" s="34"/>
      <c r="D84" s="34"/>
      <c r="E84" s="34"/>
      <c r="F84" s="34"/>
      <c r="G84" s="34"/>
      <c r="H84" s="34"/>
      <c r="I84" s="34"/>
      <c r="J84" s="34"/>
      <c r="K84" s="34"/>
      <c r="L84" s="34"/>
      <c r="M84" s="34"/>
      <c r="N84" s="35"/>
    </row>
    <row r="85" spans="1:14" ht="15.75" thickBot="1">
      <c r="B85" s="827" t="s">
        <v>967</v>
      </c>
      <c r="C85" s="828"/>
      <c r="D85" s="828"/>
      <c r="E85" s="828"/>
      <c r="F85" s="828"/>
      <c r="G85" s="828"/>
      <c r="H85" s="828"/>
      <c r="I85" s="828"/>
      <c r="J85" s="828"/>
      <c r="K85" s="828"/>
      <c r="L85" s="828"/>
      <c r="M85" s="829"/>
      <c r="N85" s="99">
        <f>N48+N61+N72+N83</f>
        <v>502822.05360094371</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8" t="s">
        <v>969</v>
      </c>
      <c r="C89" s="819"/>
      <c r="D89" s="819"/>
      <c r="E89" s="819"/>
      <c r="F89" s="819"/>
      <c r="G89" s="819"/>
      <c r="H89" s="819"/>
      <c r="I89" s="313"/>
      <c r="J89" s="333"/>
      <c r="K89" s="301" t="s">
        <v>970</v>
      </c>
      <c r="L89" s="857" t="s">
        <v>971</v>
      </c>
      <c r="M89" s="858"/>
      <c r="N89" s="302"/>
    </row>
    <row r="90" spans="1:14">
      <c r="B90" s="859" t="s">
        <v>972</v>
      </c>
      <c r="C90" s="860"/>
      <c r="D90" s="860"/>
      <c r="E90" s="860"/>
      <c r="F90" s="860"/>
      <c r="G90" s="860"/>
      <c r="H90" s="860"/>
      <c r="I90" s="87"/>
      <c r="J90" s="88"/>
      <c r="K90" s="303">
        <v>0.2</v>
      </c>
      <c r="L90" s="861">
        <f>N85*K90</f>
        <v>100564.41072018875</v>
      </c>
      <c r="M90" s="862"/>
      <c r="N90" s="51"/>
    </row>
    <row r="91" spans="1:14">
      <c r="B91" s="89" t="s">
        <v>973</v>
      </c>
      <c r="C91" s="90"/>
      <c r="D91" s="90"/>
      <c r="E91" s="90"/>
      <c r="F91" s="90"/>
      <c r="G91" s="90"/>
      <c r="H91" s="90"/>
      <c r="I91" s="87"/>
      <c r="J91" s="88"/>
      <c r="K91" s="303">
        <v>0.05</v>
      </c>
      <c r="L91" s="861">
        <f>N85*K91</f>
        <v>25141.102680047188</v>
      </c>
      <c r="M91" s="862"/>
      <c r="N91" s="51"/>
    </row>
    <row r="92" spans="1:14" ht="15.75" thickBot="1">
      <c r="B92" s="91" t="s">
        <v>974</v>
      </c>
      <c r="C92" s="92"/>
      <c r="D92" s="92"/>
      <c r="E92" s="92"/>
      <c r="F92" s="92"/>
      <c r="G92" s="92"/>
      <c r="H92" s="92"/>
      <c r="I92" s="93"/>
      <c r="J92" s="94"/>
      <c r="K92" s="304">
        <v>0.05</v>
      </c>
      <c r="L92" s="863">
        <f>N85*K92</f>
        <v>25141.102680047188</v>
      </c>
      <c r="M92" s="864"/>
      <c r="N92" s="51"/>
    </row>
    <row r="93" spans="1:14" ht="15.75" thickBot="1">
      <c r="B93" s="827" t="s">
        <v>953</v>
      </c>
      <c r="C93" s="828"/>
      <c r="D93" s="828"/>
      <c r="E93" s="828"/>
      <c r="F93" s="828"/>
      <c r="G93" s="828"/>
      <c r="H93" s="828"/>
      <c r="I93" s="828"/>
      <c r="J93" s="828"/>
      <c r="K93" s="828"/>
      <c r="L93" s="828"/>
      <c r="M93" s="829"/>
      <c r="N93" s="52">
        <f>L90+L91+L92</f>
        <v>150846.61608028313</v>
      </c>
    </row>
    <row r="94" spans="1:14" ht="15.75" thickBot="1">
      <c r="B94" s="33"/>
      <c r="C94" s="34"/>
      <c r="D94" s="34"/>
      <c r="E94" s="34"/>
      <c r="F94" s="34"/>
      <c r="G94" s="34"/>
      <c r="H94" s="34"/>
      <c r="I94" s="34"/>
      <c r="J94" s="34"/>
      <c r="K94" s="34"/>
      <c r="L94" s="34"/>
      <c r="M94" s="34"/>
      <c r="N94" s="35"/>
    </row>
    <row r="95" spans="1:14" ht="15.75" thickBot="1">
      <c r="A95" t="s">
        <v>2016</v>
      </c>
      <c r="B95" s="827" t="s">
        <v>975</v>
      </c>
      <c r="C95" s="828"/>
      <c r="D95" s="828"/>
      <c r="E95" s="828"/>
      <c r="F95" s="828"/>
      <c r="G95" s="828"/>
      <c r="H95" s="828"/>
      <c r="I95" s="828"/>
      <c r="J95" s="828"/>
      <c r="K95" s="828"/>
      <c r="L95" s="828"/>
      <c r="M95" s="829"/>
      <c r="N95" s="187">
        <f>N85+N93</f>
        <v>653668.66968122683</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6" t="s">
        <v>2216</v>
      </c>
      <c r="C105" s="227"/>
      <c r="D105" s="227"/>
      <c r="E105" s="227"/>
      <c r="F105" s="227"/>
      <c r="G105" s="227"/>
      <c r="H105" s="227"/>
      <c r="I105" s="227"/>
      <c r="J105" s="227"/>
      <c r="K105" s="227"/>
      <c r="L105" s="227"/>
      <c r="M105" s="227"/>
      <c r="N105" s="228"/>
    </row>
    <row r="106" spans="2:14">
      <c r="B106" s="229"/>
      <c r="C106" s="230"/>
      <c r="D106" s="230"/>
      <c r="E106" s="230"/>
      <c r="F106" s="230"/>
      <c r="G106" s="230"/>
      <c r="H106" s="230"/>
      <c r="I106" s="230"/>
      <c r="J106" s="230"/>
      <c r="K106" s="230"/>
      <c r="L106" s="230"/>
      <c r="M106" s="230"/>
      <c r="N106" s="231"/>
    </row>
    <row r="107" spans="2:14">
      <c r="B107" s="229"/>
      <c r="C107" s="230"/>
      <c r="D107" s="230"/>
      <c r="E107" s="230"/>
      <c r="F107" s="230"/>
      <c r="G107" s="230"/>
      <c r="H107" s="230"/>
      <c r="I107" s="230"/>
      <c r="J107" s="230"/>
      <c r="K107" s="230"/>
      <c r="L107" s="230"/>
      <c r="M107" s="230"/>
      <c r="N107" s="231"/>
    </row>
    <row r="108" spans="2:14">
      <c r="B108" s="229"/>
      <c r="C108" s="230"/>
      <c r="D108" s="230"/>
      <c r="E108" s="230"/>
      <c r="F108" s="230"/>
      <c r="G108" s="230"/>
      <c r="H108" s="230"/>
      <c r="I108" s="230"/>
      <c r="J108" s="230"/>
      <c r="K108" s="230"/>
      <c r="L108" s="230"/>
      <c r="M108" s="230"/>
      <c r="N108" s="231"/>
    </row>
    <row r="109" spans="2:14" ht="15.75" thickBot="1">
      <c r="B109" s="232"/>
      <c r="C109" s="233"/>
      <c r="D109" s="233"/>
      <c r="E109" s="233"/>
      <c r="F109" s="233"/>
      <c r="G109" s="233"/>
      <c r="H109" s="233"/>
      <c r="I109" s="233"/>
      <c r="J109" s="233"/>
      <c r="K109" s="233"/>
      <c r="L109" s="233"/>
      <c r="M109" s="233"/>
      <c r="N109" s="234"/>
    </row>
    <row r="110" spans="2:14">
      <c r="B110" s="235"/>
      <c r="C110" s="236"/>
      <c r="D110" s="236"/>
      <c r="E110" s="236"/>
      <c r="F110" s="236"/>
      <c r="G110" s="236"/>
      <c r="H110" s="236"/>
      <c r="I110" s="236"/>
      <c r="J110" s="236"/>
      <c r="K110" s="236"/>
      <c r="L110" s="236"/>
      <c r="M110" s="236"/>
      <c r="N110" s="237"/>
    </row>
    <row r="111" spans="2:14">
      <c r="B111" s="221" t="s">
        <v>2217</v>
      </c>
      <c r="C111" s="31"/>
      <c r="D111" s="31"/>
      <c r="E111" s="31"/>
      <c r="F111" s="31"/>
      <c r="G111" s="31"/>
      <c r="H111" s="31"/>
      <c r="I111" s="31"/>
      <c r="J111" s="31"/>
      <c r="K111" s="31"/>
      <c r="L111" s="31"/>
      <c r="M111" s="31"/>
      <c r="N111" s="32"/>
    </row>
    <row r="112" spans="2:14" ht="15" customHeight="1">
      <c r="B112" s="865" t="s">
        <v>2218</v>
      </c>
      <c r="C112" s="866"/>
      <c r="D112" s="866"/>
      <c r="E112" s="866"/>
      <c r="F112" s="866"/>
      <c r="G112" s="866"/>
      <c r="H112" s="866"/>
      <c r="I112" s="866"/>
      <c r="J112" s="866"/>
      <c r="K112" s="866"/>
      <c r="L112" s="866"/>
      <c r="M112" s="866"/>
      <c r="N112" s="867"/>
    </row>
    <row r="113" spans="2:14" ht="15" customHeight="1">
      <c r="B113" s="865"/>
      <c r="C113" s="866"/>
      <c r="D113" s="866"/>
      <c r="E113" s="866"/>
      <c r="F113" s="866"/>
      <c r="G113" s="866"/>
      <c r="H113" s="866"/>
      <c r="I113" s="866"/>
      <c r="J113" s="866"/>
      <c r="K113" s="866"/>
      <c r="L113" s="866"/>
      <c r="M113" s="866"/>
      <c r="N113" s="867"/>
    </row>
    <row r="114" spans="2:14" ht="30" customHeight="1">
      <c r="B114" s="868" t="s">
        <v>2219</v>
      </c>
      <c r="C114" s="869"/>
      <c r="D114" s="869"/>
      <c r="E114" s="869"/>
      <c r="F114" s="869"/>
      <c r="G114" s="869"/>
      <c r="H114" s="869"/>
      <c r="I114" s="869"/>
      <c r="J114" s="869"/>
      <c r="K114" s="869"/>
      <c r="L114" s="869"/>
      <c r="M114" s="869"/>
      <c r="N114" s="870"/>
    </row>
    <row r="115" spans="2:14">
      <c r="B115" s="868"/>
      <c r="C115" s="869"/>
      <c r="D115" s="869"/>
      <c r="E115" s="869"/>
      <c r="F115" s="869"/>
      <c r="G115" s="869"/>
      <c r="H115" s="869"/>
      <c r="I115" s="869"/>
      <c r="J115" s="869"/>
      <c r="K115" s="869"/>
      <c r="L115" s="869"/>
      <c r="M115" s="869"/>
      <c r="N115" s="870"/>
    </row>
    <row r="116" spans="2:14">
      <c r="B116" s="330"/>
      <c r="C116" s="331"/>
      <c r="D116" s="331"/>
      <c r="E116" s="331"/>
      <c r="F116" s="331"/>
      <c r="G116" s="331"/>
      <c r="H116" s="331"/>
      <c r="I116" s="331"/>
      <c r="J116" s="331"/>
      <c r="K116" s="331"/>
      <c r="L116" s="331"/>
      <c r="M116" s="331"/>
      <c r="N116" s="332"/>
    </row>
    <row r="117" spans="2:14">
      <c r="B117" s="330"/>
      <c r="C117" s="331"/>
      <c r="D117" s="331"/>
      <c r="E117" s="331"/>
      <c r="F117" s="331"/>
      <c r="G117" s="331"/>
      <c r="H117" s="331"/>
      <c r="I117" s="331"/>
      <c r="J117" s="331"/>
      <c r="K117" s="331"/>
      <c r="L117" s="331"/>
      <c r="M117" s="331"/>
      <c r="N117" s="332"/>
    </row>
    <row r="118" spans="2:14">
      <c r="B118" s="330"/>
      <c r="C118" s="331"/>
      <c r="D118" s="331"/>
      <c r="E118" s="331"/>
      <c r="F118" s="331"/>
      <c r="G118" s="331"/>
      <c r="H118" s="331"/>
      <c r="I118" s="331"/>
      <c r="J118" s="331"/>
      <c r="K118" s="331"/>
      <c r="L118" s="331"/>
      <c r="M118" s="331"/>
      <c r="N118" s="332"/>
    </row>
    <row r="119" spans="2:14">
      <c r="B119" s="221"/>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4"/>
      <c r="K125" s="804"/>
      <c r="L125" s="804"/>
      <c r="M125" s="804"/>
      <c r="N125" s="805"/>
    </row>
    <row r="126" spans="2:14" ht="15.75" customHeight="1" thickBot="1">
      <c r="B126" s="260" t="s">
        <v>2221</v>
      </c>
      <c r="C126" s="392"/>
      <c r="D126" s="392"/>
      <c r="E126" s="57"/>
      <c r="F126" s="57"/>
      <c r="G126" s="57"/>
      <c r="H126" s="57"/>
      <c r="I126" s="57"/>
      <c r="J126" s="806"/>
      <c r="K126" s="806"/>
      <c r="L126" s="806"/>
      <c r="M126" s="806"/>
      <c r="N126" s="807"/>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29.25" customHeight="1" thickBot="1">
      <c r="A31" s="157" t="s">
        <v>1845</v>
      </c>
      <c r="B31" s="80" t="s">
        <v>1093</v>
      </c>
      <c r="C31" s="967" t="s">
        <v>1625</v>
      </c>
      <c r="D31" s="968"/>
      <c r="E31" s="968"/>
      <c r="F31" s="968"/>
      <c r="G31" s="968"/>
      <c r="H31" s="968"/>
      <c r="I31" s="968"/>
      <c r="J31" s="968"/>
      <c r="K31" s="467"/>
      <c r="L31" s="305" t="s">
        <v>377</v>
      </c>
      <c r="M31" s="202"/>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1"/>
      <c r="F40" s="841"/>
      <c r="G40" s="841"/>
      <c r="H40" s="842"/>
      <c r="I40" s="36"/>
      <c r="J40" s="37"/>
      <c r="K40" s="268"/>
      <c r="L40" s="275"/>
      <c r="M40" s="276"/>
      <c r="N40" s="271"/>
    </row>
    <row r="41" spans="1:14">
      <c r="B41" s="319"/>
      <c r="C41" s="320"/>
      <c r="D41" s="320"/>
      <c r="E41" s="320"/>
      <c r="F41" s="322"/>
      <c r="G41" s="322"/>
      <c r="H41" s="125"/>
      <c r="I41" s="36"/>
      <c r="J41" s="37"/>
      <c r="K41" s="273"/>
      <c r="L41" s="275"/>
      <c r="M41" s="276"/>
      <c r="N41" s="277"/>
    </row>
    <row r="42" spans="1:14">
      <c r="B42" s="847"/>
      <c r="C42" s="848"/>
      <c r="D42" s="848"/>
      <c r="E42" s="38"/>
      <c r="F42" s="39"/>
      <c r="G42" s="39"/>
      <c r="H42" s="40"/>
      <c r="I42" s="36"/>
      <c r="J42" s="37"/>
      <c r="K42" s="278"/>
      <c r="L42" s="275"/>
      <c r="M42" s="400"/>
      <c r="N42" s="343"/>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3"/>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4" t="s">
        <v>945</v>
      </c>
      <c r="K48" s="85" t="s">
        <v>946</v>
      </c>
      <c r="L48" s="821" t="s">
        <v>955</v>
      </c>
      <c r="M48" s="820"/>
      <c r="N48" s="86" t="s">
        <v>951</v>
      </c>
    </row>
    <row r="49" spans="1:14">
      <c r="A49" t="s">
        <v>824</v>
      </c>
      <c r="B49" s="43" t="str">
        <f>VLOOKUP(A49,MATERIALES!A4:D373,3,FALSE)</f>
        <v>Cemento Porthland Norma ASTM C150 Tipo _______</v>
      </c>
      <c r="C49" s="280"/>
      <c r="D49" s="280"/>
      <c r="E49" s="280"/>
      <c r="F49" s="280"/>
      <c r="G49" s="280"/>
      <c r="H49" s="280"/>
      <c r="I49" s="267"/>
      <c r="J49" s="415" t="str">
        <f>VLOOKUP(A49,MATERIALES!A5:D641,2,FALSE)</f>
        <v>kg</v>
      </c>
      <c r="K49" s="281">
        <v>1</v>
      </c>
      <c r="L49" s="266"/>
      <c r="M49" s="401">
        <f>VLOOKUP(A49,MATERIALES!A5:D396,4,FALSE)</f>
        <v>466.49975448946634</v>
      </c>
      <c r="N49" s="271">
        <f>K49*M49</f>
        <v>466.49975448946634</v>
      </c>
    </row>
    <row r="50" spans="1:14">
      <c r="A50" s="144"/>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SUM(N49:N53)</f>
        <v>466.49975448946634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310"/>
      <c r="I60" s="278"/>
      <c r="J60" s="285"/>
      <c r="K60" s="278"/>
      <c r="L60" s="831"/>
      <c r="M60" s="832"/>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91"/>
      <c r="J72" s="292"/>
      <c r="K72" s="293"/>
      <c r="L72" s="50"/>
      <c r="M72" s="299"/>
      <c r="N72" s="394"/>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N44+N54+N65+N76</f>
        <v>466.49975448946634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93.299950897893268</v>
      </c>
      <c r="M83" s="862"/>
      <c r="N83" s="51"/>
    </row>
    <row r="84" spans="1:14">
      <c r="B84" s="89" t="s">
        <v>973</v>
      </c>
      <c r="C84" s="90"/>
      <c r="D84" s="90"/>
      <c r="E84" s="90"/>
      <c r="F84" s="90"/>
      <c r="G84" s="90"/>
      <c r="H84" s="90"/>
      <c r="I84" s="87"/>
      <c r="J84" s="88"/>
      <c r="K84" s="303">
        <v>0.05</v>
      </c>
      <c r="L84" s="861">
        <f>N78*K84</f>
        <v>23.324987724473317</v>
      </c>
      <c r="M84" s="862"/>
      <c r="N84" s="51"/>
    </row>
    <row r="85" spans="1:14" ht="15.75" thickBot="1">
      <c r="B85" s="91" t="s">
        <v>974</v>
      </c>
      <c r="C85" s="92"/>
      <c r="D85" s="92"/>
      <c r="E85" s="92"/>
      <c r="F85" s="92"/>
      <c r="G85" s="92"/>
      <c r="H85" s="92"/>
      <c r="I85" s="93"/>
      <c r="J85" s="94"/>
      <c r="K85" s="304">
        <v>0.05</v>
      </c>
      <c r="L85" s="863">
        <f>N78*K85</f>
        <v>23.324987724473317</v>
      </c>
      <c r="M85" s="864"/>
      <c r="N85" s="51"/>
    </row>
    <row r="86" spans="1:14" ht="15.75" thickBot="1">
      <c r="B86" s="827" t="s">
        <v>953</v>
      </c>
      <c r="C86" s="828"/>
      <c r="D86" s="828"/>
      <c r="E86" s="828"/>
      <c r="F86" s="828"/>
      <c r="G86" s="828"/>
      <c r="H86" s="828"/>
      <c r="I86" s="828"/>
      <c r="J86" s="828"/>
      <c r="K86" s="828"/>
      <c r="L86" s="828"/>
      <c r="M86" s="829"/>
      <c r="N86" s="52">
        <f>L83+L84+L85</f>
        <v>139.9499263468399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606.44968083630624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29.2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4"/>
      <c r="K118" s="804"/>
      <c r="L118" s="804"/>
      <c r="M118" s="804"/>
      <c r="N118" s="805"/>
    </row>
    <row r="119" spans="2:14" ht="15.75" customHeight="1" thickBot="1">
      <c r="B119" s="260" t="s">
        <v>2221</v>
      </c>
      <c r="C119" s="392"/>
      <c r="D119" s="392"/>
      <c r="E119" s="57"/>
      <c r="F119" s="57"/>
      <c r="G119" s="57"/>
      <c r="H119" s="57"/>
      <c r="I119" s="57"/>
      <c r="J119" s="806"/>
      <c r="K119" s="806"/>
      <c r="L119" s="806"/>
      <c r="M119" s="806"/>
      <c r="N119" s="807"/>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29.25" customHeight="1" thickBot="1">
      <c r="A31" t="s">
        <v>1845</v>
      </c>
      <c r="B31" s="80" t="s">
        <v>1626</v>
      </c>
      <c r="C31" s="967" t="s">
        <v>2040</v>
      </c>
      <c r="D31" s="968"/>
      <c r="E31" s="968"/>
      <c r="F31" s="968"/>
      <c r="G31" s="968"/>
      <c r="H31" s="968"/>
      <c r="I31" s="968"/>
      <c r="J31" s="968"/>
      <c r="K31" s="46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1"/>
      <c r="F40" s="841"/>
      <c r="G40" s="841"/>
      <c r="H40" s="842"/>
      <c r="I40" s="36"/>
      <c r="J40" s="37"/>
      <c r="K40" s="268"/>
      <c r="L40" s="275"/>
      <c r="M40" s="276"/>
      <c r="N40" s="271"/>
    </row>
    <row r="41" spans="1:14">
      <c r="B41" s="319"/>
      <c r="C41" s="320"/>
      <c r="D41" s="320"/>
      <c r="E41" s="320"/>
      <c r="F41" s="322"/>
      <c r="G41" s="322"/>
      <c r="H41" s="125"/>
      <c r="I41" s="36"/>
      <c r="J41" s="37"/>
      <c r="K41" s="273"/>
      <c r="L41" s="275"/>
      <c r="M41" s="276"/>
      <c r="N41" s="277"/>
    </row>
    <row r="42" spans="1:14">
      <c r="B42" s="847"/>
      <c r="C42" s="848"/>
      <c r="D42" s="848"/>
      <c r="E42" s="38"/>
      <c r="F42" s="39"/>
      <c r="G42" s="39"/>
      <c r="H42" s="40"/>
      <c r="I42" s="36"/>
      <c r="J42" s="37"/>
      <c r="K42" s="278"/>
      <c r="L42" s="275"/>
      <c r="M42" s="400"/>
      <c r="N42" s="343"/>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3"/>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4" t="s">
        <v>945</v>
      </c>
      <c r="K48" s="85" t="s">
        <v>946</v>
      </c>
      <c r="L48" s="821" t="s">
        <v>955</v>
      </c>
      <c r="M48" s="820"/>
      <c r="N48" s="86" t="s">
        <v>951</v>
      </c>
    </row>
    <row r="49" spans="1:14">
      <c r="A49" t="s">
        <v>826</v>
      </c>
      <c r="B49" s="43" t="str">
        <f>VLOOKUP(A49,MATERIALES!A4:D373,3,FALSE)</f>
        <v>Cemento Hidráulico adicionado, Norma ASTM C595 Tipo _______</v>
      </c>
      <c r="C49" s="280"/>
      <c r="D49" s="280"/>
      <c r="E49" s="280"/>
      <c r="F49" s="280"/>
      <c r="G49" s="280"/>
      <c r="H49" s="280"/>
      <c r="I49" s="267"/>
      <c r="J49" s="415" t="str">
        <f>VLOOKUP(A49,MATERIALES!A5:D641,2,FALSE)</f>
        <v>kg</v>
      </c>
      <c r="K49" s="281">
        <v>1</v>
      </c>
      <c r="L49" s="266"/>
      <c r="M49" s="401">
        <f>VLOOKUP(A49,MATERIALES!A5:D396,4,FALSE)</f>
        <v>536.23963503033053</v>
      </c>
      <c r="N49" s="271">
        <f>K49*M49</f>
        <v>536.23963503033053</v>
      </c>
    </row>
    <row r="50" spans="1:14">
      <c r="A50" s="144"/>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SUM(N49:N53)</f>
        <v>536.23963503033053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310"/>
      <c r="I60" s="278"/>
      <c r="J60" s="285"/>
      <c r="K60" s="278"/>
      <c r="L60" s="831"/>
      <c r="M60" s="832"/>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91"/>
      <c r="J72" s="292"/>
      <c r="K72" s="293"/>
      <c r="L72" s="50"/>
      <c r="M72" s="299"/>
      <c r="N72" s="394"/>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N44+N54+N65+N76</f>
        <v>536.23963503033053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107.24792700606611</v>
      </c>
      <c r="M83" s="862"/>
      <c r="N83" s="51"/>
    </row>
    <row r="84" spans="1:14">
      <c r="B84" s="89" t="s">
        <v>973</v>
      </c>
      <c r="C84" s="90"/>
      <c r="D84" s="90"/>
      <c r="E84" s="90"/>
      <c r="F84" s="90"/>
      <c r="G84" s="90"/>
      <c r="H84" s="90"/>
      <c r="I84" s="87"/>
      <c r="J84" s="88"/>
      <c r="K84" s="303">
        <v>0.05</v>
      </c>
      <c r="L84" s="861">
        <f>N78*K84</f>
        <v>26.811981751516527</v>
      </c>
      <c r="M84" s="862"/>
      <c r="N84" s="51"/>
    </row>
    <row r="85" spans="1:14" ht="15.75" thickBot="1">
      <c r="B85" s="91" t="s">
        <v>974</v>
      </c>
      <c r="C85" s="92"/>
      <c r="D85" s="92"/>
      <c r="E85" s="92"/>
      <c r="F85" s="92"/>
      <c r="G85" s="92"/>
      <c r="H85" s="92"/>
      <c r="I85" s="93"/>
      <c r="J85" s="94"/>
      <c r="K85" s="304">
        <v>0.05</v>
      </c>
      <c r="L85" s="863">
        <f>N78*K85</f>
        <v>26.811981751516527</v>
      </c>
      <c r="M85" s="864"/>
      <c r="N85" s="51"/>
    </row>
    <row r="86" spans="1:14" ht="15.75" thickBot="1">
      <c r="B86" s="827" t="s">
        <v>953</v>
      </c>
      <c r="C86" s="828"/>
      <c r="D86" s="828"/>
      <c r="E86" s="828"/>
      <c r="F86" s="828"/>
      <c r="G86" s="828"/>
      <c r="H86" s="828"/>
      <c r="I86" s="828"/>
      <c r="J86" s="828"/>
      <c r="K86" s="828"/>
      <c r="L86" s="828"/>
      <c r="M86" s="829"/>
      <c r="N86" s="52">
        <f>L83+L84+L85</f>
        <v>160.87189050909916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697.11152553942975</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29.25"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5"/>
      <c r="K118" s="975"/>
      <c r="L118" s="975"/>
      <c r="M118" s="975"/>
      <c r="N118" s="976"/>
    </row>
    <row r="119" spans="2:14" ht="15.75" thickBot="1">
      <c r="B119" s="418" t="s">
        <v>2221</v>
      </c>
      <c r="C119" s="419"/>
      <c r="D119" s="419"/>
      <c r="E119" s="258"/>
      <c r="F119" s="258"/>
      <c r="G119" s="258"/>
      <c r="H119" s="258"/>
      <c r="I119" s="258"/>
      <c r="J119" s="977"/>
      <c r="K119" s="977"/>
      <c r="L119" s="977"/>
      <c r="M119" s="977"/>
      <c r="N119" s="978"/>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41.25" customHeight="1" thickBot="1">
      <c r="A31" t="s">
        <v>1845</v>
      </c>
      <c r="B31" s="80" t="s">
        <v>1627</v>
      </c>
      <c r="C31" s="967" t="s">
        <v>2041</v>
      </c>
      <c r="D31" s="968"/>
      <c r="E31" s="968"/>
      <c r="F31" s="968"/>
      <c r="G31" s="968"/>
      <c r="H31" s="968"/>
      <c r="I31" s="968"/>
      <c r="J31" s="968"/>
      <c r="K31" s="467"/>
      <c r="L31" s="305" t="s">
        <v>377</v>
      </c>
      <c r="M31" s="202"/>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1"/>
      <c r="F40" s="841"/>
      <c r="G40" s="841"/>
      <c r="H40" s="842"/>
      <c r="I40" s="36"/>
      <c r="J40" s="37"/>
      <c r="K40" s="268"/>
      <c r="L40" s="275"/>
      <c r="M40" s="276"/>
      <c r="N40" s="271"/>
    </row>
    <row r="41" spans="1:14">
      <c r="B41" s="319"/>
      <c r="C41" s="320"/>
      <c r="D41" s="320"/>
      <c r="E41" s="320"/>
      <c r="F41" s="322"/>
      <c r="G41" s="322"/>
      <c r="H41" s="125"/>
      <c r="I41" s="36"/>
      <c r="J41" s="37"/>
      <c r="K41" s="273"/>
      <c r="L41" s="275"/>
      <c r="M41" s="276"/>
      <c r="N41" s="277"/>
    </row>
    <row r="42" spans="1:14">
      <c r="B42" s="847"/>
      <c r="C42" s="848"/>
      <c r="D42" s="848"/>
      <c r="E42" s="38"/>
      <c r="F42" s="39"/>
      <c r="G42" s="39"/>
      <c r="H42" s="40"/>
      <c r="I42" s="36"/>
      <c r="J42" s="37"/>
      <c r="K42" s="278"/>
      <c r="L42" s="275"/>
      <c r="M42" s="400"/>
      <c r="N42" s="343"/>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3"/>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4" t="s">
        <v>945</v>
      </c>
      <c r="K48" s="85" t="s">
        <v>946</v>
      </c>
      <c r="L48" s="821" t="s">
        <v>955</v>
      </c>
      <c r="M48" s="820"/>
      <c r="N48" s="86" t="s">
        <v>951</v>
      </c>
    </row>
    <row r="49" spans="1:14">
      <c r="A49" t="s">
        <v>804</v>
      </c>
      <c r="B49" s="43" t="str">
        <f>VLOOKUP(A49,MATERIALES!A4:D373,3,FALSE)</f>
        <v>Cemento gris</v>
      </c>
      <c r="C49" s="280"/>
      <c r="D49" s="280"/>
      <c r="E49" s="280"/>
      <c r="F49" s="280"/>
      <c r="G49" s="280"/>
      <c r="H49" s="280"/>
      <c r="I49" s="267"/>
      <c r="J49" s="415" t="str">
        <f>VLOOKUP(A49,MATERIALES!A5:D641,2,FALSE)</f>
        <v>kg</v>
      </c>
      <c r="K49" s="281">
        <v>1</v>
      </c>
      <c r="L49" s="266"/>
      <c r="M49" s="401">
        <f>VLOOKUP(A49,MATERIALES!A5:D396,4,FALSE)</f>
        <v>561.24864103961966</v>
      </c>
      <c r="N49" s="271">
        <f>K49*M49</f>
        <v>561.24864103961966</v>
      </c>
    </row>
    <row r="50" spans="1:14">
      <c r="A50" s="144"/>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SUM(N49:N53)</f>
        <v>561.24864103961966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310"/>
      <c r="I60" s="278"/>
      <c r="J60" s="285"/>
      <c r="K60" s="278"/>
      <c r="L60" s="831"/>
      <c r="M60" s="832"/>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91"/>
      <c r="J72" s="292"/>
      <c r="K72" s="293"/>
      <c r="L72" s="50"/>
      <c r="M72" s="299"/>
      <c r="N72" s="394"/>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N44+N54+N65+N76</f>
        <v>561.24864103961966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112.24972820792394</v>
      </c>
      <c r="M83" s="862"/>
      <c r="N83" s="51"/>
    </row>
    <row r="84" spans="1:14">
      <c r="B84" s="89" t="s">
        <v>973</v>
      </c>
      <c r="C84" s="90"/>
      <c r="D84" s="90"/>
      <c r="E84" s="90"/>
      <c r="F84" s="90"/>
      <c r="G84" s="90"/>
      <c r="H84" s="90"/>
      <c r="I84" s="87"/>
      <c r="J84" s="88"/>
      <c r="K84" s="303">
        <v>0.05</v>
      </c>
      <c r="L84" s="861">
        <f>N78*K84</f>
        <v>28.062432051980984</v>
      </c>
      <c r="M84" s="862"/>
      <c r="N84" s="51"/>
    </row>
    <row r="85" spans="1:14" ht="15.75" thickBot="1">
      <c r="B85" s="91" t="s">
        <v>974</v>
      </c>
      <c r="C85" s="92"/>
      <c r="D85" s="92"/>
      <c r="E85" s="92"/>
      <c r="F85" s="92"/>
      <c r="G85" s="92"/>
      <c r="H85" s="92"/>
      <c r="I85" s="93"/>
      <c r="J85" s="94"/>
      <c r="K85" s="304">
        <v>0.05</v>
      </c>
      <c r="L85" s="863">
        <f>N78*K85</f>
        <v>28.062432051980984</v>
      </c>
      <c r="M85" s="864"/>
      <c r="N85" s="51"/>
    </row>
    <row r="86" spans="1:14" ht="15.75" thickBot="1">
      <c r="B86" s="827" t="s">
        <v>953</v>
      </c>
      <c r="C86" s="828"/>
      <c r="D86" s="828"/>
      <c r="E86" s="828"/>
      <c r="F86" s="828"/>
      <c r="G86" s="828"/>
      <c r="H86" s="828"/>
      <c r="I86" s="828"/>
      <c r="J86" s="828"/>
      <c r="K86" s="828"/>
      <c r="L86" s="828"/>
      <c r="M86" s="829"/>
      <c r="N86" s="52">
        <f>L83+L84+L85</f>
        <v>168.37459231188589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729.62323335150552</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29.25"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5"/>
      <c r="K118" s="975"/>
      <c r="L118" s="975"/>
      <c r="M118" s="975"/>
      <c r="N118" s="976"/>
    </row>
    <row r="119" spans="2:14" ht="15.75" thickBot="1">
      <c r="B119" s="418" t="s">
        <v>2221</v>
      </c>
      <c r="C119" s="419"/>
      <c r="D119" s="419"/>
      <c r="E119" s="258"/>
      <c r="F119" s="258"/>
      <c r="G119" s="258"/>
      <c r="H119" s="258"/>
      <c r="I119" s="258"/>
      <c r="J119" s="977"/>
      <c r="K119" s="977"/>
      <c r="L119" s="977"/>
      <c r="M119" s="977"/>
      <c r="N119" s="97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1628</v>
      </c>
      <c r="C31" s="81" t="s">
        <v>1629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112</v>
      </c>
      <c r="B36" s="840" t="str">
        <f>VLOOKUP(A36,EQUIPOS!A6:D154,3,FALSE)</f>
        <v xml:space="preserve">Aspersor manual
</v>
      </c>
      <c r="C36" s="841"/>
      <c r="D36" s="841"/>
      <c r="E36" s="841"/>
      <c r="F36" s="841"/>
      <c r="G36" s="841"/>
      <c r="H36" s="842"/>
      <c r="I36" s="266"/>
      <c r="J36" s="267"/>
      <c r="K36" s="268">
        <f>VLOOKUP(A36,EQUIPOS!A6:D163,4,FALSE)</f>
        <v>20344.249987197905</v>
      </c>
      <c r="L36" s="269"/>
      <c r="M36" s="270">
        <v>30</v>
      </c>
      <c r="N36" s="271">
        <f>K36/M36</f>
        <v>678.14166623993015</v>
      </c>
    </row>
    <row r="37" spans="1:14">
      <c r="A37" t="s">
        <v>363</v>
      </c>
      <c r="B37" s="840" t="str">
        <f>VLOOKUP(A37,EQUIPOS!A7:D154,3,FALSE)</f>
        <v>Vibrador de concreto, Motor de 3 hp a 18.000 rpm Mangueras de 4 mt</v>
      </c>
      <c r="C37" s="841"/>
      <c r="D37" s="841"/>
      <c r="E37" s="841"/>
      <c r="F37" s="841"/>
      <c r="G37" s="841"/>
      <c r="H37" s="842"/>
      <c r="I37" s="266"/>
      <c r="J37" s="267"/>
      <c r="K37" s="268">
        <f>VLOOKUP(A37,EQUIPOS!A7:D164,4,FALSE)</f>
        <v>5350.7243538898847</v>
      </c>
      <c r="L37" s="269"/>
      <c r="M37" s="270">
        <v>30</v>
      </c>
      <c r="N37" s="271">
        <f>K37/M37</f>
        <v>178.35747846299617</v>
      </c>
    </row>
    <row r="38" spans="1:14">
      <c r="A38" t="s">
        <v>228</v>
      </c>
      <c r="B38" s="840" t="str">
        <f>VLOOKUP(A38,EQUIPOS!A8:D154,3,FALSE)</f>
        <v xml:space="preserve">Formaleta metálica (concreto hidráulico)
</v>
      </c>
      <c r="C38" s="841"/>
      <c r="D38" s="841"/>
      <c r="E38" s="841"/>
      <c r="F38" s="841"/>
      <c r="G38" s="841"/>
      <c r="H38" s="842"/>
      <c r="I38" s="843"/>
      <c r="J38" s="824"/>
      <c r="K38" s="268">
        <f>VLOOKUP(A38,EQUIPOS!A8:D165,4,FALSE)</f>
        <v>2801.2311876106855</v>
      </c>
      <c r="L38" s="844">
        <v>0.33329999999999999</v>
      </c>
      <c r="M38" s="845"/>
      <c r="N38" s="271">
        <f>K38/L38</f>
        <v>8404.5340162336797</v>
      </c>
    </row>
    <row r="39" spans="1:14">
      <c r="B39" s="840"/>
      <c r="C39" s="841"/>
      <c r="D39" s="841"/>
      <c r="E39" s="841"/>
      <c r="F39" s="841"/>
      <c r="G39" s="841"/>
      <c r="H39" s="842"/>
      <c r="I39" s="36"/>
      <c r="J39" s="37"/>
      <c r="K39" s="268"/>
      <c r="L39" s="275"/>
      <c r="M39" s="276"/>
      <c r="N39" s="271"/>
    </row>
    <row r="40" spans="1:14">
      <c r="B40" s="319"/>
      <c r="C40" s="320"/>
      <c r="D40" s="320"/>
      <c r="E40" s="322"/>
      <c r="F40" s="322"/>
      <c r="G40" s="322"/>
      <c r="H40" s="125"/>
      <c r="I40" s="36"/>
      <c r="J40" s="37"/>
      <c r="K40" s="273"/>
      <c r="L40" s="275"/>
      <c r="M40" s="276"/>
      <c r="N40" s="277"/>
    </row>
    <row r="41" spans="1:14">
      <c r="B41" s="847" t="s">
        <v>952</v>
      </c>
      <c r="C41" s="848"/>
      <c r="D41" s="848"/>
      <c r="E41" s="38"/>
      <c r="F41" s="39"/>
      <c r="G41" s="39"/>
      <c r="H41" s="40"/>
      <c r="I41" s="36"/>
      <c r="J41" s="37"/>
      <c r="K41" s="278"/>
      <c r="L41" s="275"/>
      <c r="M41" s="400">
        <v>0.1</v>
      </c>
      <c r="N41" s="343">
        <f>N72*M41</f>
        <v>224.88926817266997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9485.922429109276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838</v>
      </c>
      <c r="B48" s="43" t="str">
        <f>VLOOKUP(A48,MATERIALES!A5:D373,3,FALSE)</f>
        <v>Concreto hidráulico para pavimento MR-43</v>
      </c>
      <c r="C48" s="280"/>
      <c r="D48" s="280"/>
      <c r="E48" s="280"/>
      <c r="F48" s="280"/>
      <c r="G48" s="280"/>
      <c r="H48" s="280"/>
      <c r="I48" s="267"/>
      <c r="J48" s="223" t="str">
        <f>VLOOKUP(A48,MATERIALES!A4:D640,2,FALSE)</f>
        <v>m3</v>
      </c>
      <c r="K48" s="281">
        <v>1.01</v>
      </c>
      <c r="L48" s="266"/>
      <c r="M48" s="401">
        <f>VLOOKUP(A48,MATERIALES!A5:D396,4,FALSE)</f>
        <v>433092.35579918878</v>
      </c>
      <c r="N48" s="271">
        <f>K48*M48</f>
        <v>437423.2793571807</v>
      </c>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ht="15.75" thickBot="1">
      <c r="B51" s="822"/>
      <c r="C51" s="823"/>
      <c r="D51" s="823"/>
      <c r="E51" s="823"/>
      <c r="F51" s="823"/>
      <c r="G51" s="823"/>
      <c r="H51" s="823"/>
      <c r="I51" s="824"/>
      <c r="J51" s="42"/>
      <c r="K51" s="44"/>
      <c r="L51" s="825"/>
      <c r="M51" s="826"/>
      <c r="N51" s="45"/>
    </row>
    <row r="52" spans="1:14" ht="15.75" thickBot="1">
      <c r="B52" s="827" t="s">
        <v>953</v>
      </c>
      <c r="C52" s="828"/>
      <c r="D52" s="828"/>
      <c r="E52" s="828"/>
      <c r="F52" s="828"/>
      <c r="G52" s="828"/>
      <c r="H52" s="828"/>
      <c r="I52" s="828"/>
      <c r="J52" s="828"/>
      <c r="K52" s="828"/>
      <c r="L52" s="828"/>
      <c r="M52" s="829"/>
      <c r="N52" s="393">
        <f>SUM(N48:N51)</f>
        <v>437423.2793571807</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2" t="s">
        <v>957</v>
      </c>
      <c r="C56" s="313"/>
      <c r="D56" s="313"/>
      <c r="E56" s="313"/>
      <c r="F56" s="313"/>
      <c r="G56" s="313"/>
      <c r="H56" s="73" t="s">
        <v>945</v>
      </c>
      <c r="I56" s="74" t="s">
        <v>958</v>
      </c>
      <c r="J56" s="75" t="s">
        <v>959</v>
      </c>
      <c r="K56" s="73" t="s">
        <v>960</v>
      </c>
      <c r="L56" s="830" t="s">
        <v>961</v>
      </c>
      <c r="M56" s="803"/>
      <c r="N56" s="76" t="s">
        <v>951</v>
      </c>
    </row>
    <row r="57" spans="1:14">
      <c r="A57" t="s">
        <v>1390</v>
      </c>
      <c r="B57" s="46" t="str">
        <f>VLOOKUP(A57,TRANSPORTE!A5:D117,3,FALSE)</f>
        <v xml:space="preserve">Transporte de Concreto </v>
      </c>
      <c r="C57" s="316"/>
      <c r="D57" s="316"/>
      <c r="E57" s="316"/>
      <c r="F57" s="316"/>
      <c r="G57" s="316"/>
      <c r="H57" s="310" t="s">
        <v>1468</v>
      </c>
      <c r="I57" s="278">
        <v>1.01</v>
      </c>
      <c r="J57" s="285">
        <v>1</v>
      </c>
      <c r="K57" s="278">
        <f>I57*J57</f>
        <v>1.01</v>
      </c>
      <c r="L57" s="831">
        <f>VLOOKUP(A57,TRANSPORTE!A5:D117,4,FALSE)</f>
        <v>1581.4554263093744</v>
      </c>
      <c r="M57" s="832"/>
      <c r="N57" s="286">
        <f>K57*L57</f>
        <v>1597.2699805724681</v>
      </c>
    </row>
    <row r="58" spans="1:14">
      <c r="B58" s="46"/>
      <c r="C58" s="47"/>
      <c r="D58" s="47"/>
      <c r="E58" s="47"/>
      <c r="F58" s="47"/>
      <c r="G58" s="47"/>
      <c r="H58" s="287"/>
      <c r="I58" s="278"/>
      <c r="J58" s="278"/>
      <c r="K58" s="278"/>
      <c r="L58" s="288"/>
      <c r="M58" s="289"/>
      <c r="N58" s="290"/>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ht="15.75" thickBot="1">
      <c r="B61" s="446"/>
      <c r="C61" s="447"/>
      <c r="D61" s="447"/>
      <c r="E61" s="447"/>
      <c r="F61" s="447"/>
      <c r="G61" s="447"/>
      <c r="H61" s="48"/>
      <c r="I61" s="126"/>
      <c r="J61" s="126"/>
      <c r="K61" s="126"/>
      <c r="L61" s="816"/>
      <c r="M61" s="817"/>
      <c r="N61" s="127"/>
    </row>
    <row r="62" spans="1:14" ht="15.75" thickBot="1">
      <c r="B62" s="833" t="s">
        <v>953</v>
      </c>
      <c r="C62" s="834"/>
      <c r="D62" s="834"/>
      <c r="E62" s="834"/>
      <c r="F62" s="834"/>
      <c r="G62" s="834"/>
      <c r="H62" s="834"/>
      <c r="I62" s="834"/>
      <c r="J62" s="834"/>
      <c r="K62" s="834"/>
      <c r="L62" s="834"/>
      <c r="M62" s="835"/>
      <c r="N62" s="104">
        <f>SUM(N57:N61)</f>
        <v>1597.2699805724681</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3" t="s">
        <v>963</v>
      </c>
      <c r="C66" s="854"/>
      <c r="D66" s="854"/>
      <c r="E66" s="854"/>
      <c r="F66" s="854"/>
      <c r="G66" s="854"/>
      <c r="H66" s="854"/>
      <c r="I66" s="73" t="s">
        <v>964</v>
      </c>
      <c r="J66" s="75" t="s">
        <v>1410</v>
      </c>
      <c r="K66" s="74" t="s">
        <v>966</v>
      </c>
      <c r="L66" s="855" t="s">
        <v>950</v>
      </c>
      <c r="M66" s="856"/>
      <c r="N66" s="98" t="s">
        <v>951</v>
      </c>
    </row>
    <row r="67" spans="1:15">
      <c r="A67" t="s">
        <v>19</v>
      </c>
      <c r="B67" s="49" t="str">
        <f>VLOOKUP(A67,'MANO DE OBRA'!A8:D68,3,FALSE)</f>
        <v>Obrero (8)</v>
      </c>
      <c r="C67" s="47"/>
      <c r="D67" s="47"/>
      <c r="E67" s="47"/>
      <c r="F67" s="47"/>
      <c r="G67" s="47"/>
      <c r="H67" s="47"/>
      <c r="I67" s="291">
        <f>K67/J67*100</f>
        <v>234080.00000000003</v>
      </c>
      <c r="J67" s="292">
        <v>185</v>
      </c>
      <c r="K67" s="293">
        <f>VLOOKUP(A67,'MANO DE OBRA'!A8:D99,4,FALSE)</f>
        <v>433048</v>
      </c>
      <c r="L67" s="50"/>
      <c r="M67" s="294">
        <v>240</v>
      </c>
      <c r="N67" s="394">
        <f>K67/M67</f>
        <v>1804.3666666666666</v>
      </c>
      <c r="O67" s="106"/>
    </row>
    <row r="68" spans="1:15">
      <c r="A68" t="s">
        <v>30</v>
      </c>
      <c r="B68" s="49" t="str">
        <f>VLOOKUP(A68,'MANO DE OBRA'!A8:D69,3,FALSE)</f>
        <v>Oficial</v>
      </c>
      <c r="C68" s="47"/>
      <c r="D68" s="47"/>
      <c r="E68" s="47"/>
      <c r="F68" s="47"/>
      <c r="G68" s="47"/>
      <c r="H68" s="47"/>
      <c r="I68" s="291">
        <f>K68/J68*100</f>
        <v>57668.23979157189</v>
      </c>
      <c r="J68" s="292">
        <v>185</v>
      </c>
      <c r="K68" s="293">
        <f>VLOOKUP(A68,'MANO DE OBRA'!A8:D100,4,FALSE)</f>
        <v>106686.24361440798</v>
      </c>
      <c r="L68" s="50"/>
      <c r="M68" s="298">
        <v>240</v>
      </c>
      <c r="N68" s="394">
        <f>K68/M68</f>
        <v>444.52601506003327</v>
      </c>
    </row>
    <row r="69" spans="1:15">
      <c r="B69" s="49"/>
      <c r="C69" s="47"/>
      <c r="D69" s="47"/>
      <c r="E69" s="47"/>
      <c r="F69" s="47"/>
      <c r="G69" s="47"/>
      <c r="H69" s="47"/>
      <c r="I69" s="278"/>
      <c r="J69" s="296"/>
      <c r="K69" s="297"/>
      <c r="L69" s="317"/>
      <c r="M69" s="299"/>
      <c r="N69" s="295"/>
    </row>
    <row r="70" spans="1:15">
      <c r="B70" s="49"/>
      <c r="C70" s="47"/>
      <c r="D70" s="47"/>
      <c r="E70" s="47"/>
      <c r="F70" s="47"/>
      <c r="G70" s="47"/>
      <c r="H70" s="47"/>
      <c r="I70" s="278"/>
      <c r="J70" s="296"/>
      <c r="K70" s="297"/>
      <c r="L70" s="317"/>
      <c r="M70" s="299"/>
      <c r="N70" s="295"/>
    </row>
    <row r="71" spans="1:15" ht="15.75" thickBot="1">
      <c r="B71" s="814"/>
      <c r="C71" s="815"/>
      <c r="D71" s="815"/>
      <c r="E71" s="815"/>
      <c r="F71" s="815"/>
      <c r="G71" s="815"/>
      <c r="H71" s="815"/>
      <c r="I71" s="126"/>
      <c r="J71" s="126"/>
      <c r="K71" s="126"/>
      <c r="L71" s="915"/>
      <c r="M71" s="915"/>
      <c r="N71" s="45"/>
    </row>
    <row r="72" spans="1:15" ht="15.75" thickBot="1">
      <c r="B72" s="833" t="s">
        <v>953</v>
      </c>
      <c r="C72" s="834"/>
      <c r="D72" s="834"/>
      <c r="E72" s="834"/>
      <c r="F72" s="834"/>
      <c r="G72" s="834"/>
      <c r="H72" s="834"/>
      <c r="I72" s="834"/>
      <c r="J72" s="834"/>
      <c r="K72" s="834"/>
      <c r="L72" s="834"/>
      <c r="M72" s="835"/>
      <c r="N72" s="300">
        <f>SUM(N67:N71)</f>
        <v>2248.8926817266997</v>
      </c>
    </row>
    <row r="73" spans="1:15" ht="15.75" thickBot="1">
      <c r="B73" s="33"/>
      <c r="C73" s="34"/>
      <c r="D73" s="34"/>
      <c r="E73" s="34"/>
      <c r="F73" s="34"/>
      <c r="G73" s="34"/>
      <c r="H73" s="34"/>
      <c r="I73" s="34"/>
      <c r="J73" s="34"/>
      <c r="K73" s="34"/>
      <c r="L73" s="34"/>
      <c r="M73" s="34"/>
      <c r="N73" s="35"/>
    </row>
    <row r="74" spans="1:15" ht="15.75" thickBot="1">
      <c r="B74" s="827" t="s">
        <v>967</v>
      </c>
      <c r="C74" s="828"/>
      <c r="D74" s="828"/>
      <c r="E74" s="828"/>
      <c r="F74" s="828"/>
      <c r="G74" s="828"/>
      <c r="H74" s="828"/>
      <c r="I74" s="828"/>
      <c r="J74" s="828"/>
      <c r="K74" s="828"/>
      <c r="L74" s="828"/>
      <c r="M74" s="829"/>
      <c r="N74" s="99">
        <f>N43+N52+N62+N72</f>
        <v>450755.36444858916</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8" t="s">
        <v>969</v>
      </c>
      <c r="C78" s="819"/>
      <c r="D78" s="819"/>
      <c r="E78" s="819"/>
      <c r="F78" s="819"/>
      <c r="G78" s="819"/>
      <c r="H78" s="819"/>
      <c r="I78" s="313"/>
      <c r="J78" s="333"/>
      <c r="K78" s="301" t="s">
        <v>970</v>
      </c>
      <c r="L78" s="857" t="s">
        <v>971</v>
      </c>
      <c r="M78" s="858"/>
      <c r="N78" s="302"/>
    </row>
    <row r="79" spans="1:15">
      <c r="B79" s="859" t="s">
        <v>972</v>
      </c>
      <c r="C79" s="860"/>
      <c r="D79" s="860"/>
      <c r="E79" s="860"/>
      <c r="F79" s="860"/>
      <c r="G79" s="860"/>
      <c r="H79" s="860"/>
      <c r="I79" s="87"/>
      <c r="J79" s="88"/>
      <c r="K79" s="303">
        <v>0.2</v>
      </c>
      <c r="L79" s="861">
        <f>N74*K79</f>
        <v>90151.072889717834</v>
      </c>
      <c r="M79" s="862"/>
      <c r="N79" s="51"/>
    </row>
    <row r="80" spans="1:15">
      <c r="B80" s="89" t="s">
        <v>973</v>
      </c>
      <c r="C80" s="90"/>
      <c r="D80" s="90"/>
      <c r="E80" s="90"/>
      <c r="F80" s="90"/>
      <c r="G80" s="90"/>
      <c r="H80" s="90"/>
      <c r="I80" s="87"/>
      <c r="J80" s="88"/>
      <c r="K80" s="303">
        <v>0.05</v>
      </c>
      <c r="L80" s="861">
        <f>N74*K80</f>
        <v>22537.768222429459</v>
      </c>
      <c r="M80" s="862"/>
      <c r="N80" s="51"/>
    </row>
    <row r="81" spans="1:14" ht="15.75" thickBot="1">
      <c r="B81" s="91" t="s">
        <v>974</v>
      </c>
      <c r="C81" s="92"/>
      <c r="D81" s="92"/>
      <c r="E81" s="92"/>
      <c r="F81" s="92"/>
      <c r="G81" s="92"/>
      <c r="H81" s="92"/>
      <c r="I81" s="93"/>
      <c r="J81" s="94"/>
      <c r="K81" s="304">
        <v>0.05</v>
      </c>
      <c r="L81" s="863">
        <f>N74*K81</f>
        <v>22537.768222429459</v>
      </c>
      <c r="M81" s="864"/>
      <c r="N81" s="51"/>
    </row>
    <row r="82" spans="1:14" ht="15.75" thickBot="1">
      <c r="B82" s="827" t="s">
        <v>953</v>
      </c>
      <c r="C82" s="828"/>
      <c r="D82" s="828"/>
      <c r="E82" s="828"/>
      <c r="F82" s="828"/>
      <c r="G82" s="828"/>
      <c r="H82" s="828"/>
      <c r="I82" s="828"/>
      <c r="J82" s="828"/>
      <c r="K82" s="828"/>
      <c r="L82" s="828"/>
      <c r="M82" s="829"/>
      <c r="N82" s="52">
        <f>L79+L80+L81</f>
        <v>135226.60933457676</v>
      </c>
    </row>
    <row r="83" spans="1:14" ht="15.75" thickBot="1">
      <c r="B83" s="33"/>
      <c r="C83" s="34"/>
      <c r="D83" s="34"/>
      <c r="E83" s="34"/>
      <c r="F83" s="34"/>
      <c r="G83" s="34"/>
      <c r="H83" s="34"/>
      <c r="I83" s="34"/>
      <c r="J83" s="34"/>
      <c r="K83" s="34"/>
      <c r="L83" s="34"/>
      <c r="M83" s="34"/>
      <c r="N83" s="35"/>
    </row>
    <row r="84" spans="1:14" ht="15.75" thickBot="1">
      <c r="A84" t="s">
        <v>2016</v>
      </c>
      <c r="B84" s="827" t="s">
        <v>975</v>
      </c>
      <c r="C84" s="828"/>
      <c r="D84" s="828"/>
      <c r="E84" s="828"/>
      <c r="F84" s="828"/>
      <c r="G84" s="828"/>
      <c r="H84" s="828"/>
      <c r="I84" s="828"/>
      <c r="J84" s="828"/>
      <c r="K84" s="828"/>
      <c r="L84" s="828"/>
      <c r="M84" s="829"/>
      <c r="N84" s="187">
        <f>N74+N82</f>
        <v>585981.97378316591</v>
      </c>
    </row>
    <row r="85" spans="1:14">
      <c r="B85" s="238"/>
      <c r="C85" s="239"/>
      <c r="D85" s="239"/>
      <c r="E85" s="239"/>
      <c r="F85" s="239"/>
      <c r="G85" s="239"/>
      <c r="H85" s="239"/>
      <c r="I85" s="239"/>
      <c r="J85" s="239"/>
      <c r="K85" s="239"/>
      <c r="L85" s="239"/>
      <c r="M85" s="239"/>
      <c r="N85" s="240"/>
    </row>
    <row r="86" spans="1:14">
      <c r="B86" s="241"/>
      <c r="C86" s="242"/>
      <c r="D86" s="242"/>
      <c r="E86" s="242"/>
      <c r="F86" s="242"/>
      <c r="G86" s="242"/>
      <c r="H86" s="242"/>
      <c r="I86" s="242"/>
      <c r="J86" s="242"/>
      <c r="K86" s="242"/>
      <c r="L86" s="242"/>
      <c r="M86" s="242"/>
      <c r="N86" s="243"/>
    </row>
    <row r="87" spans="1:14">
      <c r="B87" s="241"/>
      <c r="C87" s="242"/>
      <c r="D87" s="242"/>
      <c r="E87" s="242"/>
      <c r="F87" s="242"/>
      <c r="G87" s="242"/>
      <c r="H87" s="242"/>
      <c r="I87" s="242"/>
      <c r="J87" s="242"/>
      <c r="K87" s="242"/>
      <c r="L87" s="242"/>
      <c r="M87" s="242"/>
      <c r="N87" s="243"/>
    </row>
    <row r="88" spans="1:14">
      <c r="B88" s="241"/>
      <c r="C88" s="242"/>
      <c r="D88" s="242"/>
      <c r="E88" s="242"/>
      <c r="F88" s="242"/>
      <c r="G88" s="242"/>
      <c r="H88" s="242"/>
      <c r="I88" s="242"/>
      <c r="J88" s="242"/>
      <c r="K88" s="242"/>
      <c r="L88" s="242"/>
      <c r="M88" s="242"/>
      <c r="N88" s="243"/>
    </row>
    <row r="89" spans="1:14">
      <c r="B89" s="241"/>
      <c r="C89" s="242"/>
      <c r="D89" s="242"/>
      <c r="E89" s="416" t="s">
        <v>976</v>
      </c>
      <c r="F89" s="416"/>
      <c r="G89" s="416"/>
      <c r="H89" s="416"/>
      <c r="I89" s="416"/>
      <c r="J89" s="416"/>
      <c r="K89" s="242"/>
      <c r="L89" s="242"/>
      <c r="M89" s="242"/>
      <c r="N89" s="243"/>
    </row>
    <row r="90" spans="1:14">
      <c r="B90" s="241"/>
      <c r="C90" s="242"/>
      <c r="D90" s="242"/>
      <c r="E90" s="242" t="s">
        <v>977</v>
      </c>
      <c r="F90" s="242"/>
      <c r="G90" s="242"/>
      <c r="H90" s="242"/>
      <c r="I90" s="242"/>
      <c r="J90" s="242"/>
      <c r="K90" s="242"/>
      <c r="L90" s="242"/>
      <c r="M90" s="242"/>
      <c r="N90" s="243"/>
    </row>
    <row r="91" spans="1:14">
      <c r="B91" s="241"/>
      <c r="C91" s="242"/>
      <c r="D91" s="242"/>
      <c r="E91" s="242" t="s">
        <v>978</v>
      </c>
      <c r="F91" s="242"/>
      <c r="G91" s="242"/>
      <c r="H91" s="242"/>
      <c r="I91" s="242"/>
      <c r="J91" s="242"/>
      <c r="K91" s="242"/>
      <c r="L91" s="242"/>
      <c r="M91" s="242"/>
      <c r="N91" s="243"/>
    </row>
    <row r="92" spans="1:14">
      <c r="B92" s="241"/>
      <c r="C92" s="242"/>
      <c r="D92" s="242"/>
      <c r="E92" s="242" t="s">
        <v>979</v>
      </c>
      <c r="F92" s="242"/>
      <c r="G92" s="242"/>
      <c r="H92" s="242"/>
      <c r="I92" s="242"/>
      <c r="J92" s="242"/>
      <c r="K92" s="242"/>
      <c r="L92" s="242"/>
      <c r="M92" s="242"/>
      <c r="N92" s="243"/>
    </row>
    <row r="93" spans="1:14" ht="15.75" thickBot="1">
      <c r="B93" s="241"/>
      <c r="C93" s="242"/>
      <c r="D93" s="242"/>
      <c r="E93" s="242"/>
      <c r="F93" s="242" t="s">
        <v>980</v>
      </c>
      <c r="G93" s="242"/>
      <c r="H93" s="242"/>
      <c r="I93" s="242"/>
      <c r="J93" s="242"/>
      <c r="K93" s="242"/>
      <c r="L93" s="242"/>
      <c r="M93" s="242"/>
      <c r="N93" s="243"/>
    </row>
    <row r="94" spans="1:14">
      <c r="B94" s="226" t="s">
        <v>2216</v>
      </c>
      <c r="C94" s="227"/>
      <c r="D94" s="227"/>
      <c r="E94" s="227"/>
      <c r="F94" s="227"/>
      <c r="G94" s="227"/>
      <c r="H94" s="227"/>
      <c r="I94" s="227"/>
      <c r="J94" s="227"/>
      <c r="K94" s="227"/>
      <c r="L94" s="227"/>
      <c r="M94" s="227"/>
      <c r="N94" s="228"/>
    </row>
    <row r="95" spans="1:14">
      <c r="B95" s="244"/>
      <c r="C95" s="245"/>
      <c r="D95" s="245"/>
      <c r="E95" s="245"/>
      <c r="F95" s="245"/>
      <c r="G95" s="245"/>
      <c r="H95" s="245"/>
      <c r="I95" s="245"/>
      <c r="J95" s="245"/>
      <c r="K95" s="245"/>
      <c r="L95" s="245"/>
      <c r="M95" s="245"/>
      <c r="N95" s="246"/>
    </row>
    <row r="96" spans="1:14">
      <c r="B96" s="244"/>
      <c r="C96" s="245"/>
      <c r="D96" s="245"/>
      <c r="E96" s="245"/>
      <c r="F96" s="245"/>
      <c r="G96" s="245"/>
      <c r="H96" s="245"/>
      <c r="I96" s="245"/>
      <c r="J96" s="245"/>
      <c r="K96" s="245"/>
      <c r="L96" s="245"/>
      <c r="M96" s="245"/>
      <c r="N96" s="246"/>
    </row>
    <row r="97" spans="2:14">
      <c r="B97" s="244"/>
      <c r="C97" s="245"/>
      <c r="D97" s="245"/>
      <c r="E97" s="245"/>
      <c r="F97" s="245"/>
      <c r="G97" s="245"/>
      <c r="H97" s="245"/>
      <c r="I97" s="245"/>
      <c r="J97" s="245"/>
      <c r="K97" s="245"/>
      <c r="L97" s="245"/>
      <c r="M97" s="245"/>
      <c r="N97" s="246"/>
    </row>
    <row r="98" spans="2:14" ht="15.75" thickBot="1">
      <c r="B98" s="247"/>
      <c r="C98" s="248"/>
      <c r="D98" s="248"/>
      <c r="E98" s="248"/>
      <c r="F98" s="248"/>
      <c r="G98" s="248"/>
      <c r="H98" s="248"/>
      <c r="I98" s="248"/>
      <c r="J98" s="248"/>
      <c r="K98" s="248"/>
      <c r="L98" s="248"/>
      <c r="M98" s="248"/>
      <c r="N98" s="249"/>
    </row>
    <row r="99" spans="2:14">
      <c r="B99" s="250"/>
      <c r="C99" s="251"/>
      <c r="D99" s="251"/>
      <c r="E99" s="251"/>
      <c r="F99" s="251"/>
      <c r="G99" s="251"/>
      <c r="H99" s="251"/>
      <c r="I99" s="251"/>
      <c r="J99" s="251"/>
      <c r="K99" s="251"/>
      <c r="L99" s="251"/>
      <c r="M99" s="251"/>
      <c r="N99" s="252"/>
    </row>
    <row r="100" spans="2:14">
      <c r="B100" s="253" t="s">
        <v>2217</v>
      </c>
      <c r="C100" s="254"/>
      <c r="D100" s="254"/>
      <c r="E100" s="254"/>
      <c r="F100" s="254"/>
      <c r="G100" s="254"/>
      <c r="H100" s="254"/>
      <c r="I100" s="254"/>
      <c r="J100" s="254"/>
      <c r="K100" s="254"/>
      <c r="L100" s="254"/>
      <c r="M100" s="254"/>
      <c r="N100" s="255"/>
    </row>
    <row r="101" spans="2:14" ht="15" customHeight="1">
      <c r="B101" s="969" t="s">
        <v>2218</v>
      </c>
      <c r="C101" s="970"/>
      <c r="D101" s="970"/>
      <c r="E101" s="970"/>
      <c r="F101" s="970"/>
      <c r="G101" s="970"/>
      <c r="H101" s="970"/>
      <c r="I101" s="970"/>
      <c r="J101" s="970"/>
      <c r="K101" s="970"/>
      <c r="L101" s="970"/>
      <c r="M101" s="970"/>
      <c r="N101" s="971"/>
    </row>
    <row r="102" spans="2:14" ht="15" customHeight="1">
      <c r="B102" s="969"/>
      <c r="C102" s="970"/>
      <c r="D102" s="970"/>
      <c r="E102" s="970"/>
      <c r="F102" s="970"/>
      <c r="G102" s="970"/>
      <c r="H102" s="970"/>
      <c r="I102" s="970"/>
      <c r="J102" s="970"/>
      <c r="K102" s="970"/>
      <c r="L102" s="970"/>
      <c r="M102" s="970"/>
      <c r="N102" s="971"/>
    </row>
    <row r="103" spans="2:14" ht="30" customHeight="1">
      <c r="B103" s="972" t="s">
        <v>2219</v>
      </c>
      <c r="C103" s="973"/>
      <c r="D103" s="973"/>
      <c r="E103" s="973"/>
      <c r="F103" s="973"/>
      <c r="G103" s="973"/>
      <c r="H103" s="973"/>
      <c r="I103" s="973"/>
      <c r="J103" s="973"/>
      <c r="K103" s="973"/>
      <c r="L103" s="973"/>
      <c r="M103" s="973"/>
      <c r="N103" s="974"/>
    </row>
    <row r="104" spans="2:14">
      <c r="B104" s="972"/>
      <c r="C104" s="973"/>
      <c r="D104" s="973"/>
      <c r="E104" s="973"/>
      <c r="F104" s="973"/>
      <c r="G104" s="973"/>
      <c r="H104" s="973"/>
      <c r="I104" s="973"/>
      <c r="J104" s="973"/>
      <c r="K104" s="973"/>
      <c r="L104" s="973"/>
      <c r="M104" s="973"/>
      <c r="N104" s="974"/>
    </row>
    <row r="105" spans="2:14">
      <c r="B105" s="338"/>
      <c r="C105" s="339"/>
      <c r="D105" s="339"/>
      <c r="E105" s="339"/>
      <c r="F105" s="339"/>
      <c r="G105" s="339"/>
      <c r="H105" s="339"/>
      <c r="I105" s="339"/>
      <c r="J105" s="339"/>
      <c r="K105" s="339"/>
      <c r="L105" s="339"/>
      <c r="M105" s="339"/>
      <c r="N105" s="340"/>
    </row>
    <row r="106" spans="2:14">
      <c r="B106" s="338"/>
      <c r="C106" s="339"/>
      <c r="D106" s="339"/>
      <c r="E106" s="339"/>
      <c r="F106" s="339"/>
      <c r="G106" s="339"/>
      <c r="H106" s="339"/>
      <c r="I106" s="339"/>
      <c r="J106" s="339"/>
      <c r="K106" s="339"/>
      <c r="L106" s="339"/>
      <c r="M106" s="339"/>
      <c r="N106" s="340"/>
    </row>
    <row r="107" spans="2:14">
      <c r="B107" s="338"/>
      <c r="C107" s="339"/>
      <c r="D107" s="339"/>
      <c r="E107" s="339"/>
      <c r="F107" s="339"/>
      <c r="G107" s="339"/>
      <c r="H107" s="339"/>
      <c r="I107" s="339"/>
      <c r="J107" s="339"/>
      <c r="K107" s="339"/>
      <c r="L107" s="339"/>
      <c r="M107" s="339"/>
      <c r="N107" s="340"/>
    </row>
    <row r="108" spans="2:14">
      <c r="B108" s="253"/>
      <c r="C108" s="254"/>
      <c r="D108" s="254"/>
      <c r="E108" s="254"/>
      <c r="F108" s="254"/>
      <c r="G108" s="254"/>
      <c r="H108" s="254"/>
      <c r="I108" s="254"/>
      <c r="J108" s="254"/>
      <c r="K108" s="254"/>
      <c r="L108" s="254"/>
      <c r="M108" s="254"/>
      <c r="N108" s="255"/>
    </row>
    <row r="109" spans="2:14">
      <c r="B109" s="241"/>
      <c r="C109" s="242"/>
      <c r="D109" s="242"/>
      <c r="E109" s="242" t="s">
        <v>976</v>
      </c>
      <c r="F109" s="416"/>
      <c r="G109" s="416"/>
      <c r="H109" s="242"/>
      <c r="I109" s="242"/>
      <c r="J109" s="242"/>
      <c r="K109" s="242"/>
      <c r="L109" s="242"/>
      <c r="M109" s="242"/>
      <c r="N109" s="243"/>
    </row>
    <row r="110" spans="2:14">
      <c r="B110" s="241"/>
      <c r="C110" s="242"/>
      <c r="D110" s="242"/>
      <c r="E110" s="417" t="s">
        <v>977</v>
      </c>
      <c r="F110" s="242"/>
      <c r="G110" s="242"/>
      <c r="H110" s="417"/>
      <c r="I110" s="417"/>
      <c r="J110" s="417"/>
      <c r="K110" s="242"/>
      <c r="L110" s="242"/>
      <c r="M110" s="242"/>
      <c r="N110" s="243"/>
    </row>
    <row r="111" spans="2:14">
      <c r="B111" s="241"/>
      <c r="C111" s="242"/>
      <c r="D111" s="242"/>
      <c r="E111" s="256" t="s">
        <v>981</v>
      </c>
      <c r="F111" s="242"/>
      <c r="G111" s="242"/>
      <c r="H111" s="256"/>
      <c r="I111" s="256"/>
      <c r="J111" s="256"/>
      <c r="K111" s="242"/>
      <c r="L111" s="242"/>
      <c r="M111" s="242"/>
      <c r="N111" s="243"/>
    </row>
    <row r="112" spans="2:14">
      <c r="B112" s="257"/>
      <c r="C112" s="254"/>
      <c r="D112" s="254"/>
      <c r="E112" s="242" t="s">
        <v>979</v>
      </c>
      <c r="F112" s="242"/>
      <c r="G112" s="242"/>
      <c r="H112" s="242"/>
      <c r="I112" s="242"/>
      <c r="J112" s="242"/>
      <c r="K112" s="254"/>
      <c r="L112" s="254"/>
      <c r="M112" s="254"/>
      <c r="N112" s="255"/>
    </row>
    <row r="113" spans="2:14">
      <c r="B113" s="257"/>
      <c r="C113" s="254"/>
      <c r="D113" s="254"/>
      <c r="E113" s="254"/>
      <c r="F113" s="242"/>
      <c r="G113" s="242"/>
      <c r="H113" s="242"/>
      <c r="I113" s="242"/>
      <c r="J113" s="242"/>
      <c r="K113" s="254"/>
      <c r="L113" s="254"/>
      <c r="M113" s="254"/>
      <c r="N113" s="255"/>
    </row>
    <row r="114" spans="2:14">
      <c r="B114" s="257" t="s">
        <v>2220</v>
      </c>
      <c r="C114" s="256"/>
      <c r="D114" s="256"/>
      <c r="E114" s="242"/>
      <c r="F114" s="242"/>
      <c r="G114" s="242"/>
      <c r="H114" s="242"/>
      <c r="I114" s="242"/>
      <c r="J114" s="975"/>
      <c r="K114" s="975"/>
      <c r="L114" s="975"/>
      <c r="M114" s="975"/>
      <c r="N114" s="976"/>
    </row>
    <row r="115" spans="2:14" ht="15.75" thickBot="1">
      <c r="B115" s="418" t="s">
        <v>2221</v>
      </c>
      <c r="C115" s="419"/>
      <c r="D115" s="419"/>
      <c r="E115" s="258"/>
      <c r="F115" s="258"/>
      <c r="G115" s="258"/>
      <c r="H115" s="258"/>
      <c r="I115" s="258"/>
      <c r="J115" s="977"/>
      <c r="K115" s="977"/>
      <c r="L115" s="977"/>
      <c r="M115" s="977"/>
      <c r="N115" s="978"/>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thickBo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1094</v>
      </c>
      <c r="C31" s="81" t="s">
        <v>1630</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v>
      </c>
      <c r="B36" s="840" t="str">
        <f>VLOOKUP(A36,EQUIPOS!A6:D154,3,FALSE)</f>
        <v>COMPACTADOR MANUAL VIBRATORIO (RANA) con motor de 6 HP</v>
      </c>
      <c r="C36" s="841"/>
      <c r="D36" s="841"/>
      <c r="E36" s="841"/>
      <c r="F36" s="841"/>
      <c r="G36" s="841"/>
      <c r="H36" s="842"/>
      <c r="I36" s="266"/>
      <c r="J36" s="267"/>
      <c r="K36" s="268">
        <f>VLOOKUP(A36,EQUIPOS!A6:D163,4,FALSE)</f>
        <v>5086.0624967994763</v>
      </c>
      <c r="L36" s="269"/>
      <c r="M36" s="270">
        <v>37.5</v>
      </c>
      <c r="N36" s="271">
        <f>K36/M36</f>
        <v>135.62833324798603</v>
      </c>
    </row>
    <row r="37" spans="1:14">
      <c r="B37" s="840"/>
      <c r="C37" s="841"/>
      <c r="D37" s="841"/>
      <c r="E37" s="846"/>
      <c r="F37" s="841"/>
      <c r="G37" s="841"/>
      <c r="H37" s="842"/>
      <c r="I37" s="36"/>
      <c r="J37" s="37"/>
      <c r="K37" s="273"/>
      <c r="L37" s="275"/>
      <c r="M37" s="276"/>
      <c r="N37" s="277"/>
    </row>
    <row r="38" spans="1:14">
      <c r="B38" s="847" t="s">
        <v>952</v>
      </c>
      <c r="C38" s="848"/>
      <c r="D38" s="848"/>
      <c r="E38" s="38"/>
      <c r="F38" s="39"/>
      <c r="G38" s="39"/>
      <c r="H38" s="40"/>
      <c r="I38" s="36"/>
      <c r="J38" s="37"/>
      <c r="K38" s="278"/>
      <c r="L38" s="275"/>
      <c r="M38" s="468">
        <v>0.1</v>
      </c>
      <c r="N38" s="343">
        <f>N72*M38</f>
        <v>1079.468487228816</v>
      </c>
    </row>
    <row r="39" spans="1:14" ht="15.75" thickBot="1">
      <c r="B39" s="840"/>
      <c r="C39" s="841"/>
      <c r="D39" s="841"/>
      <c r="E39" s="841"/>
      <c r="F39" s="841"/>
      <c r="G39" s="841"/>
      <c r="H39" s="842"/>
      <c r="I39" s="849"/>
      <c r="J39" s="850"/>
      <c r="K39" s="41"/>
      <c r="L39" s="851"/>
      <c r="M39" s="852"/>
      <c r="N39" s="105"/>
    </row>
    <row r="40" spans="1:14" ht="15.75" thickBot="1">
      <c r="B40" s="827" t="s">
        <v>953</v>
      </c>
      <c r="C40" s="828"/>
      <c r="D40" s="828"/>
      <c r="E40" s="828"/>
      <c r="F40" s="828"/>
      <c r="G40" s="828"/>
      <c r="H40" s="828"/>
      <c r="I40" s="828"/>
      <c r="J40" s="828"/>
      <c r="K40" s="828"/>
      <c r="L40" s="828"/>
      <c r="M40" s="829"/>
      <c r="N40" s="393">
        <f>SUM(N36:N39)</f>
        <v>1215.0968204768021</v>
      </c>
    </row>
    <row r="41" spans="1:14">
      <c r="B41" s="279"/>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18" t="s">
        <v>944</v>
      </c>
      <c r="C44" s="819"/>
      <c r="D44" s="819"/>
      <c r="E44" s="819"/>
      <c r="F44" s="819"/>
      <c r="G44" s="819"/>
      <c r="H44" s="819"/>
      <c r="I44" s="820"/>
      <c r="J44" s="314" t="s">
        <v>945</v>
      </c>
      <c r="K44" s="85" t="s">
        <v>946</v>
      </c>
      <c r="L44" s="821" t="s">
        <v>955</v>
      </c>
      <c r="M44" s="820"/>
      <c r="N44" s="86" t="s">
        <v>951</v>
      </c>
    </row>
    <row r="45" spans="1:14">
      <c r="A45" s="144" t="s">
        <v>755</v>
      </c>
      <c r="B45" s="43" t="str">
        <f>VLOOKUP(A45,MATERIALES!A5:D373,3,FALSE)</f>
        <v>Adoquín e=8cm</v>
      </c>
      <c r="C45" s="280"/>
      <c r="D45" s="280"/>
      <c r="E45" s="280"/>
      <c r="F45" s="280"/>
      <c r="G45" s="280"/>
      <c r="H45" s="280"/>
      <c r="I45" s="267"/>
      <c r="J45" s="223" t="str">
        <f>VLOOKUP(A45,MATERIALES!A1:D637,2,FALSE)</f>
        <v>m2</v>
      </c>
      <c r="K45" s="281">
        <v>1.03</v>
      </c>
      <c r="L45" s="266"/>
      <c r="M45" s="401">
        <f>VLOOKUP(A45,MATERIALES!A5:D396,4,FALSE)</f>
        <v>50803.935429170764</v>
      </c>
      <c r="N45" s="271">
        <f>K45*M45</f>
        <v>52328.053492045889</v>
      </c>
    </row>
    <row r="46" spans="1:14">
      <c r="A46" s="144" t="s">
        <v>797</v>
      </c>
      <c r="B46" s="43" t="str">
        <f>VLOOKUP(A46,MATERIALES!A6:D373,3,FALSE)</f>
        <v>Arena de sello (fina)</v>
      </c>
      <c r="C46" s="280"/>
      <c r="D46" s="280"/>
      <c r="E46" s="280"/>
      <c r="F46" s="280"/>
      <c r="G46" s="280"/>
      <c r="H46" s="280"/>
      <c r="I46" s="267"/>
      <c r="J46" s="223" t="str">
        <f>VLOOKUP(A46,MATERIALES!A2:D638,2,FALSE)</f>
        <v>m3</v>
      </c>
      <c r="K46" s="281">
        <v>0.01</v>
      </c>
      <c r="L46" s="266"/>
      <c r="M46" s="401">
        <f>VLOOKUP(A46,MATERIALES!A6:D397,4,FALSE)</f>
        <v>41651.105086428171</v>
      </c>
      <c r="N46" s="271">
        <f>K46*M46</f>
        <v>416.51105086428174</v>
      </c>
    </row>
    <row r="47" spans="1:14">
      <c r="A47" s="144" t="s">
        <v>800</v>
      </c>
      <c r="B47" s="43" t="str">
        <f>VLOOKUP(A47,MATERIALES!A6:D373,3,FALSE)</f>
        <v>Arena de soporte (media)</v>
      </c>
      <c r="C47" s="280"/>
      <c r="D47" s="280"/>
      <c r="E47" s="280"/>
      <c r="F47" s="280"/>
      <c r="G47" s="280"/>
      <c r="H47" s="280"/>
      <c r="I47" s="267"/>
      <c r="J47" s="223" t="str">
        <f>VLOOKUP(A47,MATERIALES!A3:D639,2,FALSE)</f>
        <v>m3</v>
      </c>
      <c r="K47" s="281">
        <v>0.05</v>
      </c>
      <c r="L47" s="266"/>
      <c r="M47" s="401">
        <f>VLOOKUP(A47,MATERIALES!A6:D398,4,FALSE)</f>
        <v>52063.881358035214</v>
      </c>
      <c r="N47" s="271">
        <f>K47*M47</f>
        <v>2603.1940679017607</v>
      </c>
    </row>
    <row r="48" spans="1:14">
      <c r="A48" t="s">
        <v>832</v>
      </c>
      <c r="B48" s="43" t="str">
        <f>VLOOKUP(A48,MATERIALES!A6:D373,3,FALSE)</f>
        <v>Concreto Resistencia  21 (Mpa)</v>
      </c>
      <c r="C48" s="316"/>
      <c r="D48" s="316"/>
      <c r="E48" s="316"/>
      <c r="F48" s="316"/>
      <c r="G48" s="316"/>
      <c r="H48" s="316"/>
      <c r="I48" s="316"/>
      <c r="J48" s="310" t="str">
        <f>VLOOKUP(A48,MATERIALES!A4:D640,2,FALSE)</f>
        <v>m3</v>
      </c>
      <c r="K48" s="44">
        <v>0.01</v>
      </c>
      <c r="L48" s="317"/>
      <c r="M48" s="401">
        <f>VLOOKUP(A48,MATERIALES!A6:D399,4,FALSE)</f>
        <v>344847.20073020057</v>
      </c>
      <c r="N48" s="271">
        <f>K48*M48</f>
        <v>3448.4720073020057</v>
      </c>
    </row>
    <row r="49" spans="1:14" ht="15.75" thickBot="1">
      <c r="B49" s="308"/>
      <c r="C49" s="309"/>
      <c r="D49" s="309"/>
      <c r="E49" s="309"/>
      <c r="F49" s="309"/>
      <c r="G49" s="309"/>
      <c r="H49" s="309"/>
      <c r="I49" s="309"/>
      <c r="J49" s="126"/>
      <c r="K49" s="126"/>
      <c r="L49" s="324"/>
      <c r="M49" s="323"/>
      <c r="N49" s="127"/>
    </row>
    <row r="50" spans="1:14" ht="15.75" thickBot="1">
      <c r="B50" s="827" t="s">
        <v>953</v>
      </c>
      <c r="C50" s="828"/>
      <c r="D50" s="828"/>
      <c r="E50" s="828"/>
      <c r="F50" s="828"/>
      <c r="G50" s="828"/>
      <c r="H50" s="828"/>
      <c r="I50" s="828"/>
      <c r="J50" s="828"/>
      <c r="K50" s="828"/>
      <c r="L50" s="828"/>
      <c r="M50" s="829"/>
      <c r="N50" s="393">
        <f>SUM(N45:N49)</f>
        <v>58796.230618113936</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2" t="s">
        <v>957</v>
      </c>
      <c r="C54" s="313"/>
      <c r="D54" s="313"/>
      <c r="E54" s="313"/>
      <c r="F54" s="313"/>
      <c r="G54" s="313"/>
      <c r="H54" s="73" t="s">
        <v>945</v>
      </c>
      <c r="I54" s="74" t="s">
        <v>958</v>
      </c>
      <c r="J54" s="75" t="s">
        <v>959</v>
      </c>
      <c r="K54" s="73" t="s">
        <v>960</v>
      </c>
      <c r="L54" s="830" t="s">
        <v>961</v>
      </c>
      <c r="M54" s="803"/>
      <c r="N54" s="76" t="s">
        <v>951</v>
      </c>
    </row>
    <row r="55" spans="1:14">
      <c r="A55" t="s">
        <v>1631</v>
      </c>
      <c r="B55" s="46" t="str">
        <f>VLOOKUP(A55,TRANSPORTE!A5:D117,3,FALSE)</f>
        <v>Transporte de Adoquín e=8cm</v>
      </c>
      <c r="C55" s="316"/>
      <c r="D55" s="316"/>
      <c r="E55" s="316"/>
      <c r="F55" s="316"/>
      <c r="G55" s="316"/>
      <c r="H55" s="310" t="s">
        <v>1468</v>
      </c>
      <c r="I55" s="278">
        <v>0.92</v>
      </c>
      <c r="J55" s="285">
        <v>1</v>
      </c>
      <c r="K55" s="278">
        <f>I55*J55</f>
        <v>0.92</v>
      </c>
      <c r="L55" s="831">
        <f>VLOOKUP(A55,TRANSPORTE!A5:D117,4,FALSE)</f>
        <v>1496.2660325593959</v>
      </c>
      <c r="M55" s="832"/>
      <c r="N55" s="286">
        <f>K55*L55</f>
        <v>1376.5647499546442</v>
      </c>
    </row>
    <row r="56" spans="1:14">
      <c r="A56" t="s">
        <v>1227</v>
      </c>
      <c r="B56" s="46" t="str">
        <f>VLOOKUP(A56,TRANSPORTE!A6:D117,3,FALSE)</f>
        <v>Transporte de Arena</v>
      </c>
      <c r="C56" s="47"/>
      <c r="D56" s="47"/>
      <c r="E56" s="47"/>
      <c r="F56" s="47"/>
      <c r="G56" s="47"/>
      <c r="H56" s="310" t="s">
        <v>1468</v>
      </c>
      <c r="I56" s="278">
        <v>0.01</v>
      </c>
      <c r="J56" s="285">
        <v>1</v>
      </c>
      <c r="K56" s="278">
        <f>I56*J56</f>
        <v>0.01</v>
      </c>
      <c r="L56" s="831">
        <f>VLOOKUP(A56,TRANSPORTE!A6:D117,4,FALSE)</f>
        <v>812.88531247861022</v>
      </c>
      <c r="M56" s="832"/>
      <c r="N56" s="286">
        <f>K56*L56</f>
        <v>8.1288531247861027</v>
      </c>
    </row>
    <row r="57" spans="1:14">
      <c r="A57" t="s">
        <v>1227</v>
      </c>
      <c r="B57" s="46" t="str">
        <f>VLOOKUP(A57,TRANSPORTE!A6:D117,3,FALSE)</f>
        <v>Transporte de Arena</v>
      </c>
      <c r="C57" s="47"/>
      <c r="D57" s="47"/>
      <c r="E57" s="47"/>
      <c r="F57" s="47"/>
      <c r="G57" s="47"/>
      <c r="H57" s="310" t="s">
        <v>1468</v>
      </c>
      <c r="I57" s="278">
        <v>0.05</v>
      </c>
      <c r="J57" s="285">
        <v>1</v>
      </c>
      <c r="K57" s="278">
        <f>I57*J57</f>
        <v>0.05</v>
      </c>
      <c r="L57" s="831">
        <f>VLOOKUP(A57,TRANSPORTE!A6:D118,4,FALSE)</f>
        <v>812.88531247861022</v>
      </c>
      <c r="M57" s="832"/>
      <c r="N57" s="286">
        <f>K57*L57</f>
        <v>40.644265623930515</v>
      </c>
    </row>
    <row r="58" spans="1:14">
      <c r="B58" s="46"/>
      <c r="C58" s="47"/>
      <c r="D58" s="47"/>
      <c r="E58" s="47"/>
      <c r="F58" s="47"/>
      <c r="G58" s="47"/>
      <c r="H58" s="310"/>
      <c r="I58" s="278"/>
      <c r="J58" s="285"/>
      <c r="K58" s="278"/>
      <c r="L58" s="831"/>
      <c r="M58" s="832"/>
      <c r="N58" s="286"/>
    </row>
    <row r="59" spans="1:14">
      <c r="B59" s="46"/>
      <c r="C59" s="47"/>
      <c r="D59" s="47"/>
      <c r="E59" s="47"/>
      <c r="F59" s="47"/>
      <c r="G59" s="47"/>
      <c r="H59" s="287"/>
      <c r="I59" s="278"/>
      <c r="J59" s="278"/>
      <c r="K59" s="278"/>
      <c r="L59" s="288"/>
      <c r="M59" s="289"/>
      <c r="N59" s="290"/>
    </row>
    <row r="60" spans="1:14" ht="15.75" thickBot="1">
      <c r="B60" s="308"/>
      <c r="C60" s="309"/>
      <c r="D60" s="309"/>
      <c r="E60" s="309"/>
      <c r="F60" s="309"/>
      <c r="G60" s="309"/>
      <c r="H60" s="48"/>
      <c r="I60" s="126"/>
      <c r="J60" s="126"/>
      <c r="K60" s="126"/>
      <c r="L60" s="816"/>
      <c r="M60" s="817"/>
      <c r="N60" s="127"/>
    </row>
    <row r="61" spans="1:14" ht="15.75" thickBot="1">
      <c r="B61" s="833" t="s">
        <v>953</v>
      </c>
      <c r="C61" s="834"/>
      <c r="D61" s="834"/>
      <c r="E61" s="834"/>
      <c r="F61" s="834"/>
      <c r="G61" s="834"/>
      <c r="H61" s="834"/>
      <c r="I61" s="834"/>
      <c r="J61" s="834"/>
      <c r="K61" s="834"/>
      <c r="L61" s="834"/>
      <c r="M61" s="835"/>
      <c r="N61" s="104">
        <f>N55+N56+N57+N58+N59</f>
        <v>1425.3378687033608</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53" t="s">
        <v>963</v>
      </c>
      <c r="C65" s="854"/>
      <c r="D65" s="854"/>
      <c r="E65" s="854"/>
      <c r="F65" s="854"/>
      <c r="G65" s="854"/>
      <c r="H65" s="854"/>
      <c r="I65" s="73" t="s">
        <v>964</v>
      </c>
      <c r="J65" s="75" t="s">
        <v>1410</v>
      </c>
      <c r="K65" s="74" t="s">
        <v>966</v>
      </c>
      <c r="L65" s="855" t="s">
        <v>950</v>
      </c>
      <c r="M65" s="856"/>
      <c r="N65" s="98" t="s">
        <v>951</v>
      </c>
    </row>
    <row r="66" spans="1:15">
      <c r="A66" s="145" t="s">
        <v>19</v>
      </c>
      <c r="B66" s="49" t="str">
        <f>VLOOKUP(A66,'MANO DE OBRA'!A8:D68,3,FALSE)</f>
        <v>Obrero (8)</v>
      </c>
      <c r="C66" s="47"/>
      <c r="D66" s="47"/>
      <c r="E66" s="47"/>
      <c r="F66" s="47"/>
      <c r="G66" s="47"/>
      <c r="H66" s="47"/>
      <c r="I66" s="291">
        <f>K66/J66*100</f>
        <v>234080.00000000003</v>
      </c>
      <c r="J66" s="292">
        <v>185</v>
      </c>
      <c r="K66" s="293">
        <f>VLOOKUP(A66,'MANO DE OBRA'!A8:D99,4,FALSE)</f>
        <v>433048</v>
      </c>
      <c r="L66" s="50"/>
      <c r="M66" s="294">
        <v>50</v>
      </c>
      <c r="N66" s="394">
        <f>K66/M66</f>
        <v>8660.9599999999991</v>
      </c>
      <c r="O66" s="106"/>
    </row>
    <row r="67" spans="1:15">
      <c r="A67" s="145" t="s">
        <v>30</v>
      </c>
      <c r="B67" s="49" t="str">
        <f>VLOOKUP(A67,'MANO DE OBRA'!A8:D69,3,FALSE)</f>
        <v>Oficial</v>
      </c>
      <c r="C67" s="47"/>
      <c r="D67" s="47"/>
      <c r="E67" s="47"/>
      <c r="F67" s="47"/>
      <c r="G67" s="47"/>
      <c r="H67" s="47"/>
      <c r="I67" s="291">
        <f>K67/J67*100</f>
        <v>57668.23979157189</v>
      </c>
      <c r="J67" s="292">
        <v>185</v>
      </c>
      <c r="K67" s="293">
        <f>VLOOKUP(A67,'MANO DE OBRA'!A8:D100,4,FALSE)</f>
        <v>106686.24361440798</v>
      </c>
      <c r="L67" s="50"/>
      <c r="M67" s="298">
        <v>50</v>
      </c>
      <c r="N67" s="394">
        <f>K67/M67</f>
        <v>2133.7248722881595</v>
      </c>
    </row>
    <row r="68" spans="1:15">
      <c r="B68" s="49"/>
      <c r="C68" s="47"/>
      <c r="D68" s="47"/>
      <c r="E68" s="47"/>
      <c r="F68" s="47"/>
      <c r="G68" s="47"/>
      <c r="H68" s="47"/>
      <c r="I68" s="278"/>
      <c r="J68" s="296"/>
      <c r="K68" s="297"/>
      <c r="L68" s="50"/>
      <c r="M68" s="299"/>
      <c r="N68" s="295"/>
    </row>
    <row r="69" spans="1:15">
      <c r="B69" s="49"/>
      <c r="C69" s="47"/>
      <c r="D69" s="47"/>
      <c r="E69" s="47"/>
      <c r="F69" s="47"/>
      <c r="G69" s="47"/>
      <c r="H69" s="47"/>
      <c r="I69" s="278"/>
      <c r="J69" s="296"/>
      <c r="K69" s="297"/>
      <c r="L69" s="317"/>
      <c r="M69" s="299"/>
      <c r="N69" s="295"/>
    </row>
    <row r="70" spans="1:15">
      <c r="B70" s="49"/>
      <c r="C70" s="47"/>
      <c r="D70" s="47"/>
      <c r="E70" s="47"/>
      <c r="F70" s="47"/>
      <c r="G70" s="47"/>
      <c r="H70" s="47"/>
      <c r="I70" s="278"/>
      <c r="J70" s="296"/>
      <c r="K70" s="297"/>
      <c r="L70" s="317"/>
      <c r="M70" s="299"/>
      <c r="N70" s="295"/>
    </row>
    <row r="71" spans="1:15" ht="15.75" thickBot="1">
      <c r="B71" s="814"/>
      <c r="C71" s="815"/>
      <c r="D71" s="815"/>
      <c r="E71" s="815"/>
      <c r="F71" s="815"/>
      <c r="G71" s="815"/>
      <c r="H71" s="815"/>
      <c r="I71" s="126"/>
      <c r="J71" s="126"/>
      <c r="K71" s="126"/>
      <c r="L71" s="915"/>
      <c r="M71" s="915"/>
      <c r="N71" s="45"/>
    </row>
    <row r="72" spans="1:15" ht="15.75" thickBot="1">
      <c r="B72" s="833" t="s">
        <v>953</v>
      </c>
      <c r="C72" s="834"/>
      <c r="D72" s="834"/>
      <c r="E72" s="834"/>
      <c r="F72" s="834"/>
      <c r="G72" s="834"/>
      <c r="H72" s="834"/>
      <c r="I72" s="834"/>
      <c r="J72" s="834"/>
      <c r="K72" s="834"/>
      <c r="L72" s="834"/>
      <c r="M72" s="835"/>
      <c r="N72" s="300">
        <f>SUM(N66:N71)</f>
        <v>10794.684872288159</v>
      </c>
    </row>
    <row r="73" spans="1:15" ht="15.75" thickBot="1">
      <c r="B73" s="33"/>
      <c r="C73" s="34"/>
      <c r="D73" s="34"/>
      <c r="E73" s="34"/>
      <c r="F73" s="34"/>
      <c r="G73" s="34"/>
      <c r="H73" s="34"/>
      <c r="I73" s="34"/>
      <c r="J73" s="34"/>
      <c r="K73" s="34"/>
      <c r="L73" s="34"/>
      <c r="M73" s="34"/>
      <c r="N73" s="35"/>
    </row>
    <row r="74" spans="1:15" ht="15.75" thickBot="1">
      <c r="B74" s="827" t="s">
        <v>967</v>
      </c>
      <c r="C74" s="828"/>
      <c r="D74" s="828"/>
      <c r="E74" s="828"/>
      <c r="F74" s="828"/>
      <c r="G74" s="828"/>
      <c r="H74" s="828"/>
      <c r="I74" s="828"/>
      <c r="J74" s="828"/>
      <c r="K74" s="828"/>
      <c r="L74" s="828"/>
      <c r="M74" s="829"/>
      <c r="N74" s="99">
        <f>N40+N50+N61+N72</f>
        <v>72231.350179582252</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8" t="s">
        <v>969</v>
      </c>
      <c r="C78" s="819"/>
      <c r="D78" s="819"/>
      <c r="E78" s="819"/>
      <c r="F78" s="819"/>
      <c r="G78" s="819"/>
      <c r="H78" s="819"/>
      <c r="I78" s="313"/>
      <c r="J78" s="333"/>
      <c r="K78" s="301" t="s">
        <v>970</v>
      </c>
      <c r="L78" s="857" t="s">
        <v>971</v>
      </c>
      <c r="M78" s="858"/>
      <c r="N78" s="302"/>
    </row>
    <row r="79" spans="1:15">
      <c r="B79" s="859" t="s">
        <v>972</v>
      </c>
      <c r="C79" s="860"/>
      <c r="D79" s="860"/>
      <c r="E79" s="860"/>
      <c r="F79" s="860"/>
      <c r="G79" s="860"/>
      <c r="H79" s="860"/>
      <c r="I79" s="87"/>
      <c r="J79" s="88"/>
      <c r="K79" s="303">
        <v>0.2</v>
      </c>
      <c r="L79" s="861">
        <f>N74*K79</f>
        <v>14446.270035916452</v>
      </c>
      <c r="M79" s="862"/>
      <c r="N79" s="51"/>
    </row>
    <row r="80" spans="1:15">
      <c r="B80" s="89" t="s">
        <v>973</v>
      </c>
      <c r="C80" s="90"/>
      <c r="D80" s="90"/>
      <c r="E80" s="90"/>
      <c r="F80" s="90"/>
      <c r="G80" s="90"/>
      <c r="H80" s="90"/>
      <c r="I80" s="87"/>
      <c r="J80" s="88"/>
      <c r="K80" s="303">
        <v>0.05</v>
      </c>
      <c r="L80" s="861">
        <f>N74*K80</f>
        <v>3611.567508979113</v>
      </c>
      <c r="M80" s="862"/>
      <c r="N80" s="51"/>
    </row>
    <row r="81" spans="1:14" ht="15.75" thickBot="1">
      <c r="B81" s="91" t="s">
        <v>974</v>
      </c>
      <c r="C81" s="92"/>
      <c r="D81" s="92"/>
      <c r="E81" s="92"/>
      <c r="F81" s="92"/>
      <c r="G81" s="92"/>
      <c r="H81" s="92"/>
      <c r="I81" s="93"/>
      <c r="J81" s="94"/>
      <c r="K81" s="304">
        <v>0.05</v>
      </c>
      <c r="L81" s="863">
        <f>N74*K81</f>
        <v>3611.567508979113</v>
      </c>
      <c r="M81" s="864"/>
      <c r="N81" s="51"/>
    </row>
    <row r="82" spans="1:14" ht="15.75" thickBot="1">
      <c r="B82" s="827" t="s">
        <v>953</v>
      </c>
      <c r="C82" s="828"/>
      <c r="D82" s="828"/>
      <c r="E82" s="828"/>
      <c r="F82" s="828"/>
      <c r="G82" s="828"/>
      <c r="H82" s="828"/>
      <c r="I82" s="828"/>
      <c r="J82" s="828"/>
      <c r="K82" s="828"/>
      <c r="L82" s="828"/>
      <c r="M82" s="829"/>
      <c r="N82" s="52">
        <f>L79+L80+L81</f>
        <v>21669.405053874674</v>
      </c>
    </row>
    <row r="83" spans="1:14" ht="15.75" thickBot="1">
      <c r="B83" s="33"/>
      <c r="C83" s="34"/>
      <c r="D83" s="34"/>
      <c r="E83" s="34"/>
      <c r="F83" s="34"/>
      <c r="G83" s="34"/>
      <c r="H83" s="34"/>
      <c r="I83" s="34"/>
      <c r="J83" s="34"/>
      <c r="K83" s="34"/>
      <c r="L83" s="34"/>
      <c r="M83" s="34"/>
      <c r="N83" s="35"/>
    </row>
    <row r="84" spans="1:14" ht="15.75" thickBot="1">
      <c r="A84" t="s">
        <v>2016</v>
      </c>
      <c r="B84" s="827" t="s">
        <v>975</v>
      </c>
      <c r="C84" s="828"/>
      <c r="D84" s="828"/>
      <c r="E84" s="828"/>
      <c r="F84" s="828"/>
      <c r="G84" s="828"/>
      <c r="H84" s="828"/>
      <c r="I84" s="828"/>
      <c r="J84" s="828"/>
      <c r="K84" s="828"/>
      <c r="L84" s="828"/>
      <c r="M84" s="829"/>
      <c r="N84" s="187">
        <f>N74+N82</f>
        <v>93900.755233456934</v>
      </c>
    </row>
    <row r="85" spans="1:14">
      <c r="B85" s="238"/>
      <c r="C85" s="239"/>
      <c r="D85" s="239"/>
      <c r="E85" s="239"/>
      <c r="F85" s="239"/>
      <c r="G85" s="239"/>
      <c r="H85" s="239"/>
      <c r="I85" s="239"/>
      <c r="J85" s="239"/>
      <c r="K85" s="239"/>
      <c r="L85" s="239"/>
      <c r="M85" s="239"/>
      <c r="N85" s="240"/>
    </row>
    <row r="86" spans="1:14">
      <c r="B86" s="241"/>
      <c r="C86" s="242"/>
      <c r="D86" s="242"/>
      <c r="E86" s="242"/>
      <c r="F86" s="242"/>
      <c r="G86" s="242"/>
      <c r="H86" s="242"/>
      <c r="I86" s="242"/>
      <c r="J86" s="242"/>
      <c r="K86" s="242"/>
      <c r="L86" s="242"/>
      <c r="M86" s="242"/>
      <c r="N86" s="243"/>
    </row>
    <row r="87" spans="1:14">
      <c r="B87" s="241"/>
      <c r="C87" s="242"/>
      <c r="D87" s="242"/>
      <c r="E87" s="242"/>
      <c r="F87" s="242"/>
      <c r="G87" s="242"/>
      <c r="H87" s="242"/>
      <c r="I87" s="242"/>
      <c r="J87" s="242"/>
      <c r="K87" s="242"/>
      <c r="L87" s="242"/>
      <c r="M87" s="242"/>
      <c r="N87" s="243"/>
    </row>
    <row r="88" spans="1:14">
      <c r="B88" s="241"/>
      <c r="C88" s="242"/>
      <c r="D88" s="242"/>
      <c r="E88" s="242"/>
      <c r="F88" s="242"/>
      <c r="G88" s="242"/>
      <c r="H88" s="242"/>
      <c r="I88" s="242"/>
      <c r="J88" s="242"/>
      <c r="K88" s="242"/>
      <c r="L88" s="242"/>
      <c r="M88" s="242"/>
      <c r="N88" s="243"/>
    </row>
    <row r="89" spans="1:14">
      <c r="B89" s="241"/>
      <c r="C89" s="242"/>
      <c r="D89" s="242"/>
      <c r="E89" s="416" t="s">
        <v>976</v>
      </c>
      <c r="F89" s="416"/>
      <c r="G89" s="416"/>
      <c r="H89" s="416"/>
      <c r="I89" s="416"/>
      <c r="J89" s="416"/>
      <c r="K89" s="242"/>
      <c r="L89" s="242"/>
      <c r="M89" s="242"/>
      <c r="N89" s="243"/>
    </row>
    <row r="90" spans="1:14">
      <c r="B90" s="241"/>
      <c r="C90" s="242"/>
      <c r="D90" s="242"/>
      <c r="E90" s="242" t="s">
        <v>977</v>
      </c>
      <c r="F90" s="242"/>
      <c r="G90" s="242"/>
      <c r="H90" s="242"/>
      <c r="I90" s="242"/>
      <c r="J90" s="242"/>
      <c r="K90" s="242"/>
      <c r="L90" s="242"/>
      <c r="M90" s="242"/>
      <c r="N90" s="243"/>
    </row>
    <row r="91" spans="1:14">
      <c r="B91" s="241"/>
      <c r="C91" s="242"/>
      <c r="D91" s="242"/>
      <c r="E91" s="242" t="s">
        <v>978</v>
      </c>
      <c r="F91" s="242"/>
      <c r="G91" s="242"/>
      <c r="H91" s="242"/>
      <c r="I91" s="242"/>
      <c r="J91" s="242"/>
      <c r="K91" s="242"/>
      <c r="L91" s="242"/>
      <c r="M91" s="242"/>
      <c r="N91" s="243"/>
    </row>
    <row r="92" spans="1:14">
      <c r="B92" s="241"/>
      <c r="C92" s="242"/>
      <c r="D92" s="242"/>
      <c r="E92" s="242" t="s">
        <v>979</v>
      </c>
      <c r="F92" s="242"/>
      <c r="G92" s="242"/>
      <c r="H92" s="242"/>
      <c r="I92" s="242"/>
      <c r="J92" s="242"/>
      <c r="K92" s="242"/>
      <c r="L92" s="242"/>
      <c r="M92" s="242"/>
      <c r="N92" s="243"/>
    </row>
    <row r="93" spans="1:14" ht="15.75" thickBot="1">
      <c r="B93" s="241"/>
      <c r="C93" s="242"/>
      <c r="D93" s="242"/>
      <c r="E93" s="242"/>
      <c r="F93" s="242" t="s">
        <v>980</v>
      </c>
      <c r="G93" s="242"/>
      <c r="H93" s="242"/>
      <c r="I93" s="242"/>
      <c r="J93" s="242"/>
      <c r="K93" s="242"/>
      <c r="L93" s="242"/>
      <c r="M93" s="242"/>
      <c r="N93" s="243"/>
    </row>
    <row r="94" spans="1:14">
      <c r="B94" s="226" t="s">
        <v>2216</v>
      </c>
      <c r="C94" s="227"/>
      <c r="D94" s="227"/>
      <c r="E94" s="227"/>
      <c r="F94" s="227"/>
      <c r="G94" s="227"/>
      <c r="H94" s="227"/>
      <c r="I94" s="227"/>
      <c r="J94" s="227"/>
      <c r="K94" s="227"/>
      <c r="L94" s="227"/>
      <c r="M94" s="227"/>
      <c r="N94" s="228"/>
    </row>
    <row r="95" spans="1:14">
      <c r="B95" s="244"/>
      <c r="C95" s="245"/>
      <c r="D95" s="245"/>
      <c r="E95" s="245"/>
      <c r="F95" s="245"/>
      <c r="G95" s="245"/>
      <c r="H95" s="245"/>
      <c r="I95" s="245"/>
      <c r="J95" s="245"/>
      <c r="K95" s="245"/>
      <c r="L95" s="245"/>
      <c r="M95" s="245"/>
      <c r="N95" s="246"/>
    </row>
    <row r="96" spans="1:14">
      <c r="B96" s="244"/>
      <c r="C96" s="245"/>
      <c r="D96" s="245"/>
      <c r="E96" s="245"/>
      <c r="F96" s="245"/>
      <c r="G96" s="245"/>
      <c r="H96" s="245"/>
      <c r="I96" s="245"/>
      <c r="J96" s="245"/>
      <c r="K96" s="245"/>
      <c r="L96" s="245"/>
      <c r="M96" s="245"/>
      <c r="N96" s="246"/>
    </row>
    <row r="97" spans="2:14">
      <c r="B97" s="244"/>
      <c r="C97" s="245"/>
      <c r="D97" s="245"/>
      <c r="E97" s="245"/>
      <c r="F97" s="245"/>
      <c r="G97" s="245"/>
      <c r="H97" s="245"/>
      <c r="I97" s="245"/>
      <c r="J97" s="245"/>
      <c r="K97" s="245"/>
      <c r="L97" s="245"/>
      <c r="M97" s="245"/>
      <c r="N97" s="246"/>
    </row>
    <row r="98" spans="2:14" ht="15.75" thickBot="1">
      <c r="B98" s="247"/>
      <c r="C98" s="248"/>
      <c r="D98" s="248"/>
      <c r="E98" s="248"/>
      <c r="F98" s="248"/>
      <c r="G98" s="248"/>
      <c r="H98" s="248"/>
      <c r="I98" s="248"/>
      <c r="J98" s="248"/>
      <c r="K98" s="248"/>
      <c r="L98" s="248"/>
      <c r="M98" s="248"/>
      <c r="N98" s="249"/>
    </row>
    <row r="99" spans="2:14">
      <c r="B99" s="250"/>
      <c r="C99" s="251"/>
      <c r="D99" s="251"/>
      <c r="E99" s="251"/>
      <c r="F99" s="251"/>
      <c r="G99" s="251"/>
      <c r="H99" s="251"/>
      <c r="I99" s="251"/>
      <c r="J99" s="251"/>
      <c r="K99" s="251"/>
      <c r="L99" s="251"/>
      <c r="M99" s="251"/>
      <c r="N99" s="252"/>
    </row>
    <row r="100" spans="2:14">
      <c r="B100" s="253" t="s">
        <v>2217</v>
      </c>
      <c r="C100" s="254"/>
      <c r="D100" s="254"/>
      <c r="E100" s="254"/>
      <c r="F100" s="254"/>
      <c r="G100" s="254"/>
      <c r="H100" s="254"/>
      <c r="I100" s="254"/>
      <c r="J100" s="254"/>
      <c r="K100" s="254"/>
      <c r="L100" s="254"/>
      <c r="M100" s="254"/>
      <c r="N100" s="255"/>
    </row>
    <row r="101" spans="2:14" ht="15" customHeight="1">
      <c r="B101" s="969" t="s">
        <v>2218</v>
      </c>
      <c r="C101" s="970"/>
      <c r="D101" s="970"/>
      <c r="E101" s="970"/>
      <c r="F101" s="970"/>
      <c r="G101" s="970"/>
      <c r="H101" s="970"/>
      <c r="I101" s="970"/>
      <c r="J101" s="970"/>
      <c r="K101" s="970"/>
      <c r="L101" s="970"/>
      <c r="M101" s="970"/>
      <c r="N101" s="971"/>
    </row>
    <row r="102" spans="2:14" ht="15" customHeight="1">
      <c r="B102" s="969"/>
      <c r="C102" s="970"/>
      <c r="D102" s="970"/>
      <c r="E102" s="970"/>
      <c r="F102" s="970"/>
      <c r="G102" s="970"/>
      <c r="H102" s="970"/>
      <c r="I102" s="970"/>
      <c r="J102" s="970"/>
      <c r="K102" s="970"/>
      <c r="L102" s="970"/>
      <c r="M102" s="970"/>
      <c r="N102" s="971"/>
    </row>
    <row r="103" spans="2:14" ht="30" customHeight="1">
      <c r="B103" s="972" t="s">
        <v>2219</v>
      </c>
      <c r="C103" s="973"/>
      <c r="D103" s="973"/>
      <c r="E103" s="973"/>
      <c r="F103" s="973"/>
      <c r="G103" s="973"/>
      <c r="H103" s="973"/>
      <c r="I103" s="973"/>
      <c r="J103" s="973"/>
      <c r="K103" s="973"/>
      <c r="L103" s="973"/>
      <c r="M103" s="973"/>
      <c r="N103" s="974"/>
    </row>
    <row r="104" spans="2:14">
      <c r="B104" s="972"/>
      <c r="C104" s="973"/>
      <c r="D104" s="973"/>
      <c r="E104" s="973"/>
      <c r="F104" s="973"/>
      <c r="G104" s="973"/>
      <c r="H104" s="973"/>
      <c r="I104" s="973"/>
      <c r="J104" s="973"/>
      <c r="K104" s="973"/>
      <c r="L104" s="973"/>
      <c r="M104" s="973"/>
      <c r="N104" s="974"/>
    </row>
    <row r="105" spans="2:14">
      <c r="B105" s="338"/>
      <c r="C105" s="339"/>
      <c r="D105" s="339"/>
      <c r="E105" s="339"/>
      <c r="F105" s="339"/>
      <c r="G105" s="339"/>
      <c r="H105" s="339"/>
      <c r="I105" s="339"/>
      <c r="J105" s="339"/>
      <c r="K105" s="339"/>
      <c r="L105" s="339"/>
      <c r="M105" s="339"/>
      <c r="N105" s="340"/>
    </row>
    <row r="106" spans="2:14">
      <c r="B106" s="338"/>
      <c r="C106" s="339"/>
      <c r="D106" s="339"/>
      <c r="E106" s="339"/>
      <c r="F106" s="339"/>
      <c r="G106" s="339"/>
      <c r="H106" s="339"/>
      <c r="I106" s="339"/>
      <c r="J106" s="339"/>
      <c r="K106" s="339"/>
      <c r="L106" s="339"/>
      <c r="M106" s="339"/>
      <c r="N106" s="340"/>
    </row>
    <row r="107" spans="2:14">
      <c r="B107" s="338"/>
      <c r="C107" s="339"/>
      <c r="D107" s="339"/>
      <c r="E107" s="339"/>
      <c r="F107" s="339"/>
      <c r="G107" s="339"/>
      <c r="H107" s="339"/>
      <c r="I107" s="339"/>
      <c r="J107" s="339"/>
      <c r="K107" s="339"/>
      <c r="L107" s="339"/>
      <c r="M107" s="339"/>
      <c r="N107" s="340"/>
    </row>
    <row r="108" spans="2:14">
      <c r="B108" s="253"/>
      <c r="C108" s="254"/>
      <c r="D108" s="254"/>
      <c r="E108" s="254"/>
      <c r="F108" s="254"/>
      <c r="G108" s="254"/>
      <c r="H108" s="254"/>
      <c r="I108" s="254"/>
      <c r="J108" s="254"/>
      <c r="K108" s="254"/>
      <c r="L108" s="254"/>
      <c r="M108" s="254"/>
      <c r="N108" s="255"/>
    </row>
    <row r="109" spans="2:14">
      <c r="B109" s="241"/>
      <c r="C109" s="242"/>
      <c r="D109" s="242"/>
      <c r="E109" s="242" t="s">
        <v>976</v>
      </c>
      <c r="F109" s="416"/>
      <c r="G109" s="416"/>
      <c r="H109" s="242"/>
      <c r="I109" s="242"/>
      <c r="J109" s="242"/>
      <c r="K109" s="242"/>
      <c r="L109" s="242"/>
      <c r="M109" s="242"/>
      <c r="N109" s="243"/>
    </row>
    <row r="110" spans="2:14">
      <c r="B110" s="241"/>
      <c r="C110" s="242"/>
      <c r="D110" s="242"/>
      <c r="E110" s="417" t="s">
        <v>977</v>
      </c>
      <c r="F110" s="242"/>
      <c r="G110" s="242"/>
      <c r="H110" s="417"/>
      <c r="I110" s="417"/>
      <c r="J110" s="417"/>
      <c r="K110" s="242"/>
      <c r="L110" s="242"/>
      <c r="M110" s="242"/>
      <c r="N110" s="243"/>
    </row>
    <row r="111" spans="2:14">
      <c r="B111" s="241"/>
      <c r="C111" s="242"/>
      <c r="D111" s="242"/>
      <c r="E111" s="256" t="s">
        <v>981</v>
      </c>
      <c r="F111" s="242"/>
      <c r="G111" s="242"/>
      <c r="H111" s="256"/>
      <c r="I111" s="256"/>
      <c r="J111" s="256"/>
      <c r="K111" s="242"/>
      <c r="L111" s="242"/>
      <c r="M111" s="242"/>
      <c r="N111" s="243"/>
    </row>
    <row r="112" spans="2:14">
      <c r="B112" s="257"/>
      <c r="C112" s="254"/>
      <c r="D112" s="254"/>
      <c r="E112" s="242" t="s">
        <v>979</v>
      </c>
      <c r="F112" s="242"/>
      <c r="G112" s="242"/>
      <c r="H112" s="242"/>
      <c r="I112" s="242"/>
      <c r="J112" s="242"/>
      <c r="K112" s="254"/>
      <c r="L112" s="254"/>
      <c r="M112" s="254"/>
      <c r="N112" s="255"/>
    </row>
    <row r="113" spans="2:14">
      <c r="B113" s="257"/>
      <c r="C113" s="254"/>
      <c r="D113" s="254"/>
      <c r="E113" s="254"/>
      <c r="F113" s="242"/>
      <c r="G113" s="242"/>
      <c r="H113" s="242"/>
      <c r="I113" s="242"/>
      <c r="J113" s="242"/>
      <c r="K113" s="254"/>
      <c r="L113" s="254"/>
      <c r="M113" s="254"/>
      <c r="N113" s="255"/>
    </row>
    <row r="114" spans="2:14">
      <c r="B114" s="257" t="s">
        <v>2220</v>
      </c>
      <c r="C114" s="256"/>
      <c r="D114" s="256"/>
      <c r="E114" s="242"/>
      <c r="F114" s="242"/>
      <c r="G114" s="242"/>
      <c r="H114" s="242"/>
      <c r="I114" s="242"/>
      <c r="J114" s="975"/>
      <c r="K114" s="975"/>
      <c r="L114" s="975"/>
      <c r="M114" s="975"/>
      <c r="N114" s="976"/>
    </row>
    <row r="115" spans="2:14" ht="15.75" thickBot="1">
      <c r="B115" s="418" t="s">
        <v>2221</v>
      </c>
      <c r="C115" s="419"/>
      <c r="D115" s="419"/>
      <c r="E115" s="258"/>
      <c r="F115" s="258"/>
      <c r="G115" s="258"/>
      <c r="H115" s="258"/>
      <c r="I115" s="258"/>
      <c r="J115" s="977"/>
      <c r="K115" s="977"/>
      <c r="L115" s="977"/>
      <c r="M115" s="977"/>
      <c r="N115" s="978"/>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1632</v>
      </c>
      <c r="C31" s="81" t="s">
        <v>2088</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180</v>
      </c>
      <c r="B36" s="840" t="str">
        <f>VLOOKUP(A36,EQUIPOS!A6:D154,3,FALSE)</f>
        <v>Compresor 120 HP, con martillo.</v>
      </c>
      <c r="C36" s="841"/>
      <c r="D36" s="841"/>
      <c r="E36" s="841"/>
      <c r="F36" s="841"/>
      <c r="G36" s="841"/>
      <c r="H36" s="842"/>
      <c r="I36" s="266"/>
      <c r="J36" s="267"/>
      <c r="K36" s="268">
        <f>VLOOKUP(A36,EQUIPOS!A6:D163,4,FALSE)</f>
        <v>50860.624967994758</v>
      </c>
      <c r="L36" s="269"/>
      <c r="M36" s="270">
        <v>35</v>
      </c>
      <c r="N36" s="271">
        <f>K36/M36</f>
        <v>1453.1607133712787</v>
      </c>
    </row>
    <row r="37" spans="1:14">
      <c r="A37" s="113" t="s">
        <v>312</v>
      </c>
      <c r="B37" s="840" t="str">
        <f>VLOOKUP(A37,EQUIPOS!A7:D154,3,FALSE)</f>
        <v>Retroexcavadora sobre oruga, potencia 138 HP, balde de 1,5 m3.</v>
      </c>
      <c r="C37" s="841"/>
      <c r="D37" s="841"/>
      <c r="E37" s="841"/>
      <c r="F37" s="841"/>
      <c r="G37" s="841"/>
      <c r="H37" s="842"/>
      <c r="I37" s="420"/>
      <c r="J37" s="421"/>
      <c r="K37" s="268">
        <f>VLOOKUP(A37,EQUIPOS!A7:D164,4,FALSE)</f>
        <v>122065.49992318742</v>
      </c>
      <c r="L37" s="334"/>
      <c r="M37" s="335">
        <v>35</v>
      </c>
      <c r="N37" s="271">
        <f>K37/M37</f>
        <v>3487.5857120910691</v>
      </c>
    </row>
    <row r="38" spans="1:14">
      <c r="A38" s="113"/>
      <c r="B38" s="319"/>
      <c r="C38" s="320"/>
      <c r="D38" s="320"/>
      <c r="E38" s="322"/>
      <c r="F38" s="320"/>
      <c r="G38" s="320"/>
      <c r="H38" s="321"/>
      <c r="I38" s="327"/>
      <c r="J38" s="329"/>
      <c r="K38" s="268"/>
      <c r="L38" s="422"/>
      <c r="M38" s="423"/>
      <c r="N38" s="271"/>
    </row>
    <row r="39" spans="1:14">
      <c r="B39" s="840"/>
      <c r="C39" s="841"/>
      <c r="D39" s="841"/>
      <c r="E39" s="846"/>
      <c r="F39" s="841"/>
      <c r="G39" s="841"/>
      <c r="H39" s="842"/>
      <c r="I39" s="36"/>
      <c r="J39" s="37"/>
      <c r="K39" s="273"/>
      <c r="L39" s="275"/>
      <c r="M39" s="276"/>
      <c r="N39" s="277"/>
    </row>
    <row r="40" spans="1:14">
      <c r="B40" s="847" t="s">
        <v>952</v>
      </c>
      <c r="C40" s="848"/>
      <c r="D40" s="848"/>
      <c r="E40" s="38"/>
      <c r="F40" s="39"/>
      <c r="G40" s="39"/>
      <c r="H40" s="40"/>
      <c r="I40" s="36"/>
      <c r="J40" s="37"/>
      <c r="K40" s="278"/>
      <c r="L40" s="275"/>
      <c r="M40" s="400">
        <v>0.01</v>
      </c>
      <c r="N40" s="343">
        <f>N73*M40</f>
        <v>7.6767229862288557</v>
      </c>
    </row>
    <row r="41" spans="1:14" ht="15.75" thickBot="1">
      <c r="B41" s="840"/>
      <c r="C41" s="841"/>
      <c r="D41" s="841"/>
      <c r="E41" s="841"/>
      <c r="F41" s="841"/>
      <c r="G41" s="841"/>
      <c r="H41" s="842"/>
      <c r="I41" s="849"/>
      <c r="J41" s="850"/>
      <c r="K41" s="41"/>
      <c r="L41" s="851"/>
      <c r="M41" s="852"/>
      <c r="N41" s="105"/>
    </row>
    <row r="42" spans="1:14" ht="15.75" thickBot="1">
      <c r="B42" s="827" t="s">
        <v>953</v>
      </c>
      <c r="C42" s="828"/>
      <c r="D42" s="828"/>
      <c r="E42" s="828"/>
      <c r="F42" s="828"/>
      <c r="G42" s="828"/>
      <c r="H42" s="828"/>
      <c r="I42" s="828"/>
      <c r="J42" s="828"/>
      <c r="K42" s="828"/>
      <c r="L42" s="828"/>
      <c r="M42" s="829"/>
      <c r="N42" s="393">
        <f>SUM(N36:N41)</f>
        <v>4948.4231484485772</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8" t="s">
        <v>944</v>
      </c>
      <c r="C46" s="819"/>
      <c r="D46" s="819"/>
      <c r="E46" s="819"/>
      <c r="F46" s="819"/>
      <c r="G46" s="819"/>
      <c r="H46" s="819"/>
      <c r="I46" s="820"/>
      <c r="J46" s="314" t="s">
        <v>945</v>
      </c>
      <c r="K46" s="85" t="s">
        <v>946</v>
      </c>
      <c r="L46" s="821" t="s">
        <v>955</v>
      </c>
      <c r="M46" s="820"/>
      <c r="N46" s="86" t="s">
        <v>951</v>
      </c>
    </row>
    <row r="47" spans="1:14">
      <c r="A47" s="144" t="s">
        <v>442</v>
      </c>
      <c r="B47" s="43" t="str">
        <f>VLOOKUP(A47,MATERIALES!A5:D373,3,FALSE)</f>
        <v>Derechos de explotación y/o disposición de materiales</v>
      </c>
      <c r="C47" s="280"/>
      <c r="D47" s="280"/>
      <c r="E47" s="280"/>
      <c r="F47" s="280"/>
      <c r="G47" s="280"/>
      <c r="H47" s="280"/>
      <c r="I47" s="267"/>
      <c r="J47" s="223" t="str">
        <f>VLOOKUP(A47,MATERIALES!A3:D639,2,FALSE)</f>
        <v>m3</v>
      </c>
      <c r="K47" s="281">
        <v>1.3</v>
      </c>
      <c r="L47" s="266"/>
      <c r="M47" s="401">
        <f>VLOOKUP(A47,MATERIALES!A5:D396,4,FALSE)</f>
        <v>3200.0495001613904</v>
      </c>
      <c r="N47" s="271">
        <f>K47*M47</f>
        <v>4160.0643502098073</v>
      </c>
    </row>
    <row r="48" spans="1:14">
      <c r="A48" s="204"/>
      <c r="B48" s="319"/>
      <c r="C48" s="424"/>
      <c r="D48" s="424"/>
      <c r="E48" s="424"/>
      <c r="F48" s="424"/>
      <c r="G48" s="424"/>
      <c r="H48" s="424"/>
      <c r="I48" s="421"/>
      <c r="J48" s="310"/>
      <c r="K48" s="396"/>
      <c r="L48" s="420"/>
      <c r="M48" s="425"/>
      <c r="N48" s="272"/>
    </row>
    <row r="49" spans="1:14">
      <c r="A49" s="204"/>
      <c r="B49" s="168"/>
      <c r="C49" s="328"/>
      <c r="D49" s="328"/>
      <c r="E49" s="328"/>
      <c r="F49" s="328"/>
      <c r="G49" s="328"/>
      <c r="H49" s="328"/>
      <c r="I49" s="421"/>
      <c r="J49" s="426"/>
      <c r="K49" s="427"/>
      <c r="L49" s="327"/>
      <c r="M49" s="428"/>
      <c r="N49" s="429"/>
    </row>
    <row r="50" spans="1:14" ht="15.75" thickBot="1">
      <c r="B50" s="308"/>
      <c r="C50" s="309"/>
      <c r="D50" s="309"/>
      <c r="E50" s="309"/>
      <c r="F50" s="309"/>
      <c r="G50" s="309"/>
      <c r="H50" s="309"/>
      <c r="I50" s="309"/>
      <c r="J50" s="126"/>
      <c r="K50" s="126"/>
      <c r="L50" s="324"/>
      <c r="M50" s="323"/>
      <c r="N50" s="127"/>
    </row>
    <row r="51" spans="1:14" ht="15.75" thickBot="1">
      <c r="B51" s="827" t="s">
        <v>953</v>
      </c>
      <c r="C51" s="828"/>
      <c r="D51" s="828"/>
      <c r="E51" s="828"/>
      <c r="F51" s="828"/>
      <c r="G51" s="828"/>
      <c r="H51" s="828"/>
      <c r="I51" s="828"/>
      <c r="J51" s="828"/>
      <c r="K51" s="828"/>
      <c r="L51" s="828"/>
      <c r="M51" s="829"/>
      <c r="N51" s="393">
        <f>SUM(N47:N50)</f>
        <v>4160.0643502098073</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2" t="s">
        <v>957</v>
      </c>
      <c r="C55" s="313"/>
      <c r="D55" s="313"/>
      <c r="E55" s="313"/>
      <c r="F55" s="313"/>
      <c r="G55" s="313"/>
      <c r="H55" s="73" t="s">
        <v>945</v>
      </c>
      <c r="I55" s="74" t="s">
        <v>958</v>
      </c>
      <c r="J55" s="75" t="s">
        <v>959</v>
      </c>
      <c r="K55" s="73" t="s">
        <v>960</v>
      </c>
      <c r="L55" s="830" t="s">
        <v>961</v>
      </c>
      <c r="M55" s="803"/>
      <c r="N55" s="76" t="s">
        <v>951</v>
      </c>
    </row>
    <row r="56" spans="1:14">
      <c r="A56" t="s">
        <v>1256</v>
      </c>
      <c r="B56" s="46" t="str">
        <f>VLOOKUP(A56,TRANSPORTE!A5:D117,3,FALSE)</f>
        <v>Transporte de material de excavación</v>
      </c>
      <c r="C56" s="316"/>
      <c r="D56" s="316"/>
      <c r="E56" s="316"/>
      <c r="F56" s="316"/>
      <c r="G56" s="316"/>
      <c r="H56" s="310" t="s">
        <v>1468</v>
      </c>
      <c r="I56" s="278">
        <v>1.3</v>
      </c>
      <c r="J56" s="285">
        <v>1</v>
      </c>
      <c r="K56" s="278">
        <f>I56*J56</f>
        <v>1.3</v>
      </c>
      <c r="L56" s="831">
        <f>VLOOKUP(A56,TRANSPORTE!A5:D117,4,FALSE)</f>
        <v>812.88531247861022</v>
      </c>
      <c r="M56" s="832"/>
      <c r="N56" s="286">
        <f>K56*L56</f>
        <v>1056.7509062221934</v>
      </c>
    </row>
    <row r="57" spans="1:14">
      <c r="B57" s="46"/>
      <c r="C57" s="47"/>
      <c r="D57" s="47"/>
      <c r="E57" s="47"/>
      <c r="F57" s="47"/>
      <c r="G57" s="47"/>
      <c r="H57" s="310"/>
      <c r="I57" s="278"/>
      <c r="J57" s="285"/>
      <c r="K57" s="278"/>
      <c r="L57" s="831"/>
      <c r="M57" s="832"/>
      <c r="N57" s="286"/>
    </row>
    <row r="58" spans="1:14">
      <c r="B58" s="46"/>
      <c r="C58" s="47"/>
      <c r="D58" s="47"/>
      <c r="E58" s="47"/>
      <c r="F58" s="47"/>
      <c r="G58" s="47"/>
      <c r="H58" s="310"/>
      <c r="I58" s="278"/>
      <c r="J58" s="285"/>
      <c r="K58" s="278"/>
      <c r="L58" s="831"/>
      <c r="M58" s="832"/>
      <c r="N58" s="286"/>
    </row>
    <row r="59" spans="1:14">
      <c r="B59" s="46"/>
      <c r="C59" s="47"/>
      <c r="D59" s="47"/>
      <c r="E59" s="47"/>
      <c r="F59" s="47"/>
      <c r="G59" s="47"/>
      <c r="H59" s="310"/>
      <c r="I59" s="278"/>
      <c r="J59" s="285"/>
      <c r="K59" s="278"/>
      <c r="L59" s="831"/>
      <c r="M59" s="832"/>
      <c r="N59" s="286"/>
    </row>
    <row r="60" spans="1:14">
      <c r="B60" s="46"/>
      <c r="C60" s="47"/>
      <c r="D60" s="47"/>
      <c r="E60" s="47"/>
      <c r="F60" s="47"/>
      <c r="G60" s="47"/>
      <c r="H60" s="287"/>
      <c r="I60" s="278"/>
      <c r="J60" s="278"/>
      <c r="K60" s="278"/>
      <c r="L60" s="288"/>
      <c r="M60" s="289"/>
      <c r="N60" s="290"/>
    </row>
    <row r="61" spans="1:14" ht="15.75" thickBot="1">
      <c r="B61" s="446"/>
      <c r="C61" s="447"/>
      <c r="D61" s="447"/>
      <c r="E61" s="447"/>
      <c r="F61" s="447"/>
      <c r="G61" s="447"/>
      <c r="H61" s="48"/>
      <c r="I61" s="126"/>
      <c r="J61" s="126"/>
      <c r="K61" s="126"/>
      <c r="L61" s="816"/>
      <c r="M61" s="817"/>
      <c r="N61" s="127"/>
    </row>
    <row r="62" spans="1:14" ht="15.75" thickBot="1">
      <c r="B62" s="833" t="s">
        <v>953</v>
      </c>
      <c r="C62" s="834"/>
      <c r="D62" s="834"/>
      <c r="E62" s="834"/>
      <c r="F62" s="834"/>
      <c r="G62" s="834"/>
      <c r="H62" s="834"/>
      <c r="I62" s="834"/>
      <c r="J62" s="834"/>
      <c r="K62" s="834"/>
      <c r="L62" s="834"/>
      <c r="M62" s="835"/>
      <c r="N62" s="104">
        <f>N56+N57+N58+N59+N60</f>
        <v>1056.7509062221934</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3" t="s">
        <v>963</v>
      </c>
      <c r="C66" s="854"/>
      <c r="D66" s="854"/>
      <c r="E66" s="854"/>
      <c r="F66" s="854"/>
      <c r="G66" s="854"/>
      <c r="H66" s="854"/>
      <c r="I66" s="73" t="s">
        <v>964</v>
      </c>
      <c r="J66" s="75" t="s">
        <v>1410</v>
      </c>
      <c r="K66" s="74" t="s">
        <v>966</v>
      </c>
      <c r="L66" s="855" t="s">
        <v>950</v>
      </c>
      <c r="M66" s="856"/>
      <c r="N66" s="98" t="s">
        <v>951</v>
      </c>
    </row>
    <row r="67" spans="1:15">
      <c r="A67" s="145" t="s">
        <v>7</v>
      </c>
      <c r="B67" s="49" t="str">
        <f>VLOOKUP(A67,'MANO DE OBRA'!A8:D68,3,FALSE)</f>
        <v>Obrero (2)</v>
      </c>
      <c r="C67" s="47"/>
      <c r="D67" s="47"/>
      <c r="E67" s="47"/>
      <c r="F67" s="47"/>
      <c r="G67" s="47"/>
      <c r="H67" s="47"/>
      <c r="I67" s="291">
        <f>K67/J67*100</f>
        <v>58520.000000000007</v>
      </c>
      <c r="J67" s="292">
        <v>185</v>
      </c>
      <c r="K67" s="293">
        <f>VLOOKUP(A67,'MANO DE OBRA'!A8:D99,4,FALSE)</f>
        <v>108262</v>
      </c>
      <c r="L67" s="50"/>
      <c r="M67" s="430">
        <v>280</v>
      </c>
      <c r="N67" s="394">
        <f>K67/M67</f>
        <v>386.65</v>
      </c>
      <c r="O67" s="106"/>
    </row>
    <row r="68" spans="1:15">
      <c r="A68" s="145" t="s">
        <v>30</v>
      </c>
      <c r="B68" s="49" t="str">
        <f>VLOOKUP(A68,'MANO DE OBRA'!A8:D69,3,FALSE)</f>
        <v>Oficial</v>
      </c>
      <c r="C68" s="47"/>
      <c r="D68" s="47"/>
      <c r="E68" s="47"/>
      <c r="F68" s="47"/>
      <c r="G68" s="47"/>
      <c r="H68" s="47"/>
      <c r="I68" s="291">
        <f>K68/J68*100</f>
        <v>57668.23979157189</v>
      </c>
      <c r="J68" s="292">
        <v>185</v>
      </c>
      <c r="K68" s="293">
        <f>VLOOKUP(A68,'MANO DE OBRA'!A8:D100,4,FALSE)</f>
        <v>106686.24361440798</v>
      </c>
      <c r="L68" s="50"/>
      <c r="M68" s="431">
        <v>280</v>
      </c>
      <c r="N68" s="394">
        <f>K68/M68</f>
        <v>381.02229862288567</v>
      </c>
    </row>
    <row r="69" spans="1:15">
      <c r="B69" s="49"/>
      <c r="C69" s="47"/>
      <c r="D69" s="47"/>
      <c r="E69" s="47"/>
      <c r="F69" s="47"/>
      <c r="G69" s="47"/>
      <c r="H69" s="47"/>
      <c r="I69" s="278"/>
      <c r="J69" s="296"/>
      <c r="K69" s="297"/>
      <c r="L69" s="50"/>
      <c r="M69" s="299"/>
      <c r="N69" s="295"/>
    </row>
    <row r="70" spans="1:15">
      <c r="B70" s="49"/>
      <c r="C70" s="47"/>
      <c r="D70" s="47"/>
      <c r="E70" s="47"/>
      <c r="F70" s="47"/>
      <c r="G70" s="47"/>
      <c r="H70" s="47"/>
      <c r="I70" s="278"/>
      <c r="J70" s="296"/>
      <c r="K70" s="297"/>
      <c r="L70" s="317"/>
      <c r="M70" s="299"/>
      <c r="N70" s="295"/>
    </row>
    <row r="71" spans="1:15">
      <c r="B71" s="49"/>
      <c r="C71" s="47"/>
      <c r="D71" s="47"/>
      <c r="E71" s="47"/>
      <c r="F71" s="47"/>
      <c r="G71" s="47"/>
      <c r="H71" s="47"/>
      <c r="I71" s="278"/>
      <c r="J71" s="296"/>
      <c r="K71" s="297"/>
      <c r="L71" s="317"/>
      <c r="M71" s="299"/>
      <c r="N71" s="295"/>
    </row>
    <row r="72" spans="1:15" ht="15.75" thickBot="1">
      <c r="B72" s="814"/>
      <c r="C72" s="815"/>
      <c r="D72" s="815"/>
      <c r="E72" s="815"/>
      <c r="F72" s="815"/>
      <c r="G72" s="815"/>
      <c r="H72" s="815"/>
      <c r="I72" s="126"/>
      <c r="J72" s="126"/>
      <c r="K72" s="126"/>
      <c r="L72" s="915"/>
      <c r="M72" s="915"/>
      <c r="N72" s="45"/>
    </row>
    <row r="73" spans="1:15" ht="15.75" thickBot="1">
      <c r="B73" s="833" t="s">
        <v>953</v>
      </c>
      <c r="C73" s="834"/>
      <c r="D73" s="834"/>
      <c r="E73" s="834"/>
      <c r="F73" s="834"/>
      <c r="G73" s="834"/>
      <c r="H73" s="834"/>
      <c r="I73" s="834"/>
      <c r="J73" s="834"/>
      <c r="K73" s="834"/>
      <c r="L73" s="834"/>
      <c r="M73" s="835"/>
      <c r="N73" s="300">
        <f>SUM(N67:N72)</f>
        <v>767.67229862288559</v>
      </c>
    </row>
    <row r="74" spans="1:15" ht="15.75" thickBot="1">
      <c r="B74" s="33"/>
      <c r="C74" s="34"/>
      <c r="D74" s="34"/>
      <c r="E74" s="34"/>
      <c r="F74" s="34"/>
      <c r="G74" s="34"/>
      <c r="H74" s="34"/>
      <c r="I74" s="34"/>
      <c r="J74" s="34"/>
      <c r="K74" s="34"/>
      <c r="L74" s="34"/>
      <c r="M74" s="34"/>
      <c r="N74" s="35"/>
    </row>
    <row r="75" spans="1:15" ht="15.75" thickBot="1">
      <c r="B75" s="827" t="s">
        <v>967</v>
      </c>
      <c r="C75" s="828"/>
      <c r="D75" s="828"/>
      <c r="E75" s="828"/>
      <c r="F75" s="828"/>
      <c r="G75" s="828"/>
      <c r="H75" s="828"/>
      <c r="I75" s="828"/>
      <c r="J75" s="828"/>
      <c r="K75" s="828"/>
      <c r="L75" s="828"/>
      <c r="M75" s="829"/>
      <c r="N75" s="99">
        <f>N42+N51+N62+N73</f>
        <v>10932.910703503465</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18" t="s">
        <v>969</v>
      </c>
      <c r="C79" s="819"/>
      <c r="D79" s="819"/>
      <c r="E79" s="819"/>
      <c r="F79" s="819"/>
      <c r="G79" s="819"/>
      <c r="H79" s="819"/>
      <c r="I79" s="313"/>
      <c r="J79" s="333"/>
      <c r="K79" s="301" t="s">
        <v>970</v>
      </c>
      <c r="L79" s="857" t="s">
        <v>971</v>
      </c>
      <c r="M79" s="858"/>
      <c r="N79" s="302"/>
    </row>
    <row r="80" spans="1:15">
      <c r="B80" s="859" t="s">
        <v>972</v>
      </c>
      <c r="C80" s="860"/>
      <c r="D80" s="860"/>
      <c r="E80" s="860"/>
      <c r="F80" s="860"/>
      <c r="G80" s="860"/>
      <c r="H80" s="860"/>
      <c r="I80" s="87"/>
      <c r="J80" s="88"/>
      <c r="K80" s="303">
        <v>0.2</v>
      </c>
      <c r="L80" s="861">
        <f>N75*K80</f>
        <v>2186.5821407006929</v>
      </c>
      <c r="M80" s="862"/>
      <c r="N80" s="51"/>
    </row>
    <row r="81" spans="1:14">
      <c r="B81" s="89" t="s">
        <v>973</v>
      </c>
      <c r="C81" s="90"/>
      <c r="D81" s="90"/>
      <c r="E81" s="90"/>
      <c r="F81" s="90"/>
      <c r="G81" s="90"/>
      <c r="H81" s="90"/>
      <c r="I81" s="87"/>
      <c r="J81" s="88"/>
      <c r="K81" s="303">
        <v>0.05</v>
      </c>
      <c r="L81" s="861">
        <f>N75*K81</f>
        <v>546.64553517517322</v>
      </c>
      <c r="M81" s="862"/>
      <c r="N81" s="51"/>
    </row>
    <row r="82" spans="1:14" ht="15.75" thickBot="1">
      <c r="B82" s="91" t="s">
        <v>974</v>
      </c>
      <c r="C82" s="92"/>
      <c r="D82" s="92"/>
      <c r="E82" s="92"/>
      <c r="F82" s="92"/>
      <c r="G82" s="92"/>
      <c r="H82" s="92"/>
      <c r="I82" s="93"/>
      <c r="J82" s="94"/>
      <c r="K82" s="304">
        <v>0.05</v>
      </c>
      <c r="L82" s="863">
        <f>N75*K82</f>
        <v>546.64553517517322</v>
      </c>
      <c r="M82" s="864"/>
      <c r="N82" s="51"/>
    </row>
    <row r="83" spans="1:14" ht="15.75" thickBot="1">
      <c r="B83" s="827" t="s">
        <v>953</v>
      </c>
      <c r="C83" s="828"/>
      <c r="D83" s="828"/>
      <c r="E83" s="828"/>
      <c r="F83" s="828"/>
      <c r="G83" s="828"/>
      <c r="H83" s="828"/>
      <c r="I83" s="828"/>
      <c r="J83" s="828"/>
      <c r="K83" s="828"/>
      <c r="L83" s="828"/>
      <c r="M83" s="829"/>
      <c r="N83" s="52">
        <f>L80+L81+L82</f>
        <v>3279.8732110510396</v>
      </c>
    </row>
    <row r="84" spans="1:14" ht="15.75" thickBot="1">
      <c r="B84" s="33"/>
      <c r="C84" s="34"/>
      <c r="D84" s="34"/>
      <c r="E84" s="34"/>
      <c r="F84" s="34"/>
      <c r="G84" s="34"/>
      <c r="H84" s="34"/>
      <c r="I84" s="34"/>
      <c r="J84" s="34"/>
      <c r="K84" s="34"/>
      <c r="L84" s="34"/>
      <c r="M84" s="34"/>
      <c r="N84" s="35"/>
    </row>
    <row r="85" spans="1:14" ht="15.75" thickBot="1">
      <c r="A85" t="s">
        <v>2016</v>
      </c>
      <c r="B85" s="827" t="s">
        <v>975</v>
      </c>
      <c r="C85" s="828"/>
      <c r="D85" s="828"/>
      <c r="E85" s="828"/>
      <c r="F85" s="828"/>
      <c r="G85" s="828"/>
      <c r="H85" s="828"/>
      <c r="I85" s="828"/>
      <c r="J85" s="828"/>
      <c r="K85" s="828"/>
      <c r="L85" s="828"/>
      <c r="M85" s="829"/>
      <c r="N85" s="187">
        <f>N75+N83</f>
        <v>14212.783914554504</v>
      </c>
    </row>
    <row r="86" spans="1:14">
      <c r="B86" s="238"/>
      <c r="C86" s="239"/>
      <c r="D86" s="239"/>
      <c r="E86" s="239"/>
      <c r="F86" s="239"/>
      <c r="G86" s="239"/>
      <c r="H86" s="239"/>
      <c r="I86" s="239"/>
      <c r="J86" s="239"/>
      <c r="K86" s="239"/>
      <c r="L86" s="239"/>
      <c r="M86" s="239"/>
      <c r="N86" s="240"/>
    </row>
    <row r="87" spans="1:14">
      <c r="B87" s="241"/>
      <c r="C87" s="242"/>
      <c r="D87" s="242"/>
      <c r="E87" s="242"/>
      <c r="F87" s="242"/>
      <c r="G87" s="242"/>
      <c r="H87" s="242"/>
      <c r="I87" s="242"/>
      <c r="J87" s="242"/>
      <c r="K87" s="242"/>
      <c r="L87" s="242"/>
      <c r="M87" s="242"/>
      <c r="N87" s="243"/>
    </row>
    <row r="88" spans="1:14">
      <c r="B88" s="241"/>
      <c r="C88" s="242"/>
      <c r="D88" s="242"/>
      <c r="E88" s="242"/>
      <c r="F88" s="242"/>
      <c r="G88" s="242"/>
      <c r="H88" s="242"/>
      <c r="I88" s="242"/>
      <c r="J88" s="242"/>
      <c r="K88" s="242"/>
      <c r="L88" s="242"/>
      <c r="M88" s="242"/>
      <c r="N88" s="243"/>
    </row>
    <row r="89" spans="1:14">
      <c r="B89" s="241"/>
      <c r="C89" s="242"/>
      <c r="D89" s="242"/>
      <c r="E89" s="242"/>
      <c r="F89" s="242"/>
      <c r="G89" s="242"/>
      <c r="H89" s="242"/>
      <c r="I89" s="242"/>
      <c r="J89" s="242"/>
      <c r="K89" s="242"/>
      <c r="L89" s="242"/>
      <c r="M89" s="242"/>
      <c r="N89" s="243"/>
    </row>
    <row r="90" spans="1:14">
      <c r="B90" s="241"/>
      <c r="C90" s="242"/>
      <c r="D90" s="242"/>
      <c r="E90" s="416" t="s">
        <v>976</v>
      </c>
      <c r="F90" s="416"/>
      <c r="G90" s="416"/>
      <c r="H90" s="416"/>
      <c r="I90" s="416"/>
      <c r="J90" s="416"/>
      <c r="K90" s="242"/>
      <c r="L90" s="242"/>
      <c r="M90" s="242"/>
      <c r="N90" s="243"/>
    </row>
    <row r="91" spans="1:14">
      <c r="B91" s="241"/>
      <c r="C91" s="242"/>
      <c r="D91" s="242"/>
      <c r="E91" s="242" t="s">
        <v>977</v>
      </c>
      <c r="F91" s="242"/>
      <c r="G91" s="242"/>
      <c r="H91" s="242"/>
      <c r="I91" s="242"/>
      <c r="J91" s="242"/>
      <c r="K91" s="242"/>
      <c r="L91" s="242"/>
      <c r="M91" s="242"/>
      <c r="N91" s="243"/>
    </row>
    <row r="92" spans="1:14">
      <c r="B92" s="241"/>
      <c r="C92" s="242"/>
      <c r="D92" s="242"/>
      <c r="E92" s="242" t="s">
        <v>978</v>
      </c>
      <c r="F92" s="242"/>
      <c r="G92" s="242"/>
      <c r="H92" s="242"/>
      <c r="I92" s="242"/>
      <c r="J92" s="242"/>
      <c r="K92" s="242"/>
      <c r="L92" s="242"/>
      <c r="M92" s="242"/>
      <c r="N92" s="243"/>
    </row>
    <row r="93" spans="1:14">
      <c r="B93" s="241"/>
      <c r="C93" s="242"/>
      <c r="D93" s="242"/>
      <c r="E93" s="242" t="s">
        <v>979</v>
      </c>
      <c r="F93" s="242"/>
      <c r="G93" s="242"/>
      <c r="H93" s="242"/>
      <c r="I93" s="242"/>
      <c r="J93" s="242"/>
      <c r="K93" s="242"/>
      <c r="L93" s="242"/>
      <c r="M93" s="242"/>
      <c r="N93" s="243"/>
    </row>
    <row r="94" spans="1:14" ht="15.75" thickBot="1">
      <c r="B94" s="241"/>
      <c r="C94" s="242"/>
      <c r="D94" s="242"/>
      <c r="E94" s="242"/>
      <c r="F94" s="242" t="s">
        <v>980</v>
      </c>
      <c r="G94" s="242"/>
      <c r="H94" s="242"/>
      <c r="I94" s="242"/>
      <c r="J94" s="242"/>
      <c r="K94" s="242"/>
      <c r="L94" s="242"/>
      <c r="M94" s="242"/>
      <c r="N94" s="243"/>
    </row>
    <row r="95" spans="1:14">
      <c r="B95" s="226" t="s">
        <v>2216</v>
      </c>
      <c r="C95" s="227"/>
      <c r="D95" s="227"/>
      <c r="E95" s="227"/>
      <c r="F95" s="227"/>
      <c r="G95" s="227"/>
      <c r="H95" s="227"/>
      <c r="I95" s="227"/>
      <c r="J95" s="227"/>
      <c r="K95" s="227"/>
      <c r="L95" s="227"/>
      <c r="M95" s="227"/>
      <c r="N95" s="228"/>
    </row>
    <row r="96" spans="1:14">
      <c r="B96" s="244"/>
      <c r="C96" s="245"/>
      <c r="D96" s="245"/>
      <c r="E96" s="245"/>
      <c r="F96" s="245"/>
      <c r="G96" s="245"/>
      <c r="H96" s="245"/>
      <c r="I96" s="245"/>
      <c r="J96" s="245"/>
      <c r="K96" s="245"/>
      <c r="L96" s="245"/>
      <c r="M96" s="245"/>
      <c r="N96" s="246"/>
    </row>
    <row r="97" spans="2:14">
      <c r="B97" s="244"/>
      <c r="C97" s="245"/>
      <c r="D97" s="245"/>
      <c r="E97" s="245"/>
      <c r="F97" s="245"/>
      <c r="G97" s="245"/>
      <c r="H97" s="245"/>
      <c r="I97" s="245"/>
      <c r="J97" s="245"/>
      <c r="K97" s="245"/>
      <c r="L97" s="245"/>
      <c r="M97" s="245"/>
      <c r="N97" s="246"/>
    </row>
    <row r="98" spans="2:14">
      <c r="B98" s="244"/>
      <c r="C98" s="245"/>
      <c r="D98" s="245"/>
      <c r="E98" s="245"/>
      <c r="F98" s="245"/>
      <c r="G98" s="245"/>
      <c r="H98" s="245"/>
      <c r="I98" s="245"/>
      <c r="J98" s="245"/>
      <c r="K98" s="245"/>
      <c r="L98" s="245"/>
      <c r="M98" s="245"/>
      <c r="N98" s="246"/>
    </row>
    <row r="99" spans="2:14" ht="15.75" thickBot="1">
      <c r="B99" s="247"/>
      <c r="C99" s="248"/>
      <c r="D99" s="248"/>
      <c r="E99" s="248"/>
      <c r="F99" s="248"/>
      <c r="G99" s="248"/>
      <c r="H99" s="248"/>
      <c r="I99" s="248"/>
      <c r="J99" s="248"/>
      <c r="K99" s="248"/>
      <c r="L99" s="248"/>
      <c r="M99" s="248"/>
      <c r="N99" s="249"/>
    </row>
    <row r="100" spans="2:14">
      <c r="B100" s="250"/>
      <c r="C100" s="251"/>
      <c r="D100" s="251"/>
      <c r="E100" s="251"/>
      <c r="F100" s="251"/>
      <c r="G100" s="251"/>
      <c r="H100" s="251"/>
      <c r="I100" s="251"/>
      <c r="J100" s="251"/>
      <c r="K100" s="251"/>
      <c r="L100" s="251"/>
      <c r="M100" s="251"/>
      <c r="N100" s="252"/>
    </row>
    <row r="101" spans="2:14">
      <c r="B101" s="253" t="s">
        <v>2217</v>
      </c>
      <c r="C101" s="254"/>
      <c r="D101" s="254"/>
      <c r="E101" s="254"/>
      <c r="F101" s="254"/>
      <c r="G101" s="254"/>
      <c r="H101" s="254"/>
      <c r="I101" s="254"/>
      <c r="J101" s="254"/>
      <c r="K101" s="254"/>
      <c r="L101" s="254"/>
      <c r="M101" s="254"/>
      <c r="N101" s="255"/>
    </row>
    <row r="102" spans="2:14" ht="15" customHeight="1">
      <c r="B102" s="969" t="s">
        <v>2218</v>
      </c>
      <c r="C102" s="970"/>
      <c r="D102" s="970"/>
      <c r="E102" s="970"/>
      <c r="F102" s="970"/>
      <c r="G102" s="970"/>
      <c r="H102" s="970"/>
      <c r="I102" s="970"/>
      <c r="J102" s="970"/>
      <c r="K102" s="970"/>
      <c r="L102" s="970"/>
      <c r="M102" s="970"/>
      <c r="N102" s="971"/>
    </row>
    <row r="103" spans="2:14" ht="15" customHeight="1">
      <c r="B103" s="969"/>
      <c r="C103" s="970"/>
      <c r="D103" s="970"/>
      <c r="E103" s="970"/>
      <c r="F103" s="970"/>
      <c r="G103" s="970"/>
      <c r="H103" s="970"/>
      <c r="I103" s="970"/>
      <c r="J103" s="970"/>
      <c r="K103" s="970"/>
      <c r="L103" s="970"/>
      <c r="M103" s="970"/>
      <c r="N103" s="971"/>
    </row>
    <row r="104" spans="2:14" ht="30" customHeight="1">
      <c r="B104" s="972" t="s">
        <v>2219</v>
      </c>
      <c r="C104" s="973"/>
      <c r="D104" s="973"/>
      <c r="E104" s="973"/>
      <c r="F104" s="973"/>
      <c r="G104" s="973"/>
      <c r="H104" s="973"/>
      <c r="I104" s="973"/>
      <c r="J104" s="973"/>
      <c r="K104" s="973"/>
      <c r="L104" s="973"/>
      <c r="M104" s="973"/>
      <c r="N104" s="974"/>
    </row>
    <row r="105" spans="2:14">
      <c r="B105" s="972"/>
      <c r="C105" s="973"/>
      <c r="D105" s="973"/>
      <c r="E105" s="973"/>
      <c r="F105" s="973"/>
      <c r="G105" s="973"/>
      <c r="H105" s="973"/>
      <c r="I105" s="973"/>
      <c r="J105" s="973"/>
      <c r="K105" s="973"/>
      <c r="L105" s="973"/>
      <c r="M105" s="973"/>
      <c r="N105" s="974"/>
    </row>
    <row r="106" spans="2:14">
      <c r="B106" s="338"/>
      <c r="C106" s="339"/>
      <c r="D106" s="339"/>
      <c r="E106" s="339"/>
      <c r="F106" s="339"/>
      <c r="G106" s="339"/>
      <c r="H106" s="339"/>
      <c r="I106" s="339"/>
      <c r="J106" s="339"/>
      <c r="K106" s="339"/>
      <c r="L106" s="339"/>
      <c r="M106" s="339"/>
      <c r="N106" s="340"/>
    </row>
    <row r="107" spans="2:14">
      <c r="B107" s="338"/>
      <c r="C107" s="339"/>
      <c r="D107" s="339"/>
      <c r="E107" s="339"/>
      <c r="F107" s="339"/>
      <c r="G107" s="339"/>
      <c r="H107" s="339"/>
      <c r="I107" s="339"/>
      <c r="J107" s="339"/>
      <c r="K107" s="339"/>
      <c r="L107" s="339"/>
      <c r="M107" s="339"/>
      <c r="N107" s="340"/>
    </row>
    <row r="108" spans="2:14">
      <c r="B108" s="338"/>
      <c r="C108" s="339"/>
      <c r="D108" s="339"/>
      <c r="E108" s="339"/>
      <c r="F108" s="339"/>
      <c r="G108" s="339"/>
      <c r="H108" s="339"/>
      <c r="I108" s="339"/>
      <c r="J108" s="339"/>
      <c r="K108" s="339"/>
      <c r="L108" s="339"/>
      <c r="M108" s="339"/>
      <c r="N108" s="340"/>
    </row>
    <row r="109" spans="2:14">
      <c r="B109" s="253"/>
      <c r="C109" s="254"/>
      <c r="D109" s="254"/>
      <c r="E109" s="254"/>
      <c r="F109" s="254"/>
      <c r="G109" s="254"/>
      <c r="H109" s="254"/>
      <c r="I109" s="254"/>
      <c r="J109" s="254"/>
      <c r="K109" s="254"/>
      <c r="L109" s="254"/>
      <c r="M109" s="254"/>
      <c r="N109" s="255"/>
    </row>
    <row r="110" spans="2:14">
      <c r="B110" s="241"/>
      <c r="C110" s="242"/>
      <c r="D110" s="242"/>
      <c r="E110" s="242" t="s">
        <v>976</v>
      </c>
      <c r="F110" s="416"/>
      <c r="G110" s="416"/>
      <c r="H110" s="242"/>
      <c r="I110" s="242"/>
      <c r="J110" s="242"/>
      <c r="K110" s="242"/>
      <c r="L110" s="242"/>
      <c r="M110" s="242"/>
      <c r="N110" s="243"/>
    </row>
    <row r="111" spans="2:14">
      <c r="B111" s="241"/>
      <c r="C111" s="242"/>
      <c r="D111" s="242"/>
      <c r="E111" s="417" t="s">
        <v>977</v>
      </c>
      <c r="F111" s="242"/>
      <c r="G111" s="242"/>
      <c r="H111" s="417"/>
      <c r="I111" s="417"/>
      <c r="J111" s="417"/>
      <c r="K111" s="242"/>
      <c r="L111" s="242"/>
      <c r="M111" s="242"/>
      <c r="N111" s="243"/>
    </row>
    <row r="112" spans="2:14">
      <c r="B112" s="241"/>
      <c r="C112" s="242"/>
      <c r="D112" s="242"/>
      <c r="E112" s="256" t="s">
        <v>981</v>
      </c>
      <c r="F112" s="242"/>
      <c r="G112" s="242"/>
      <c r="H112" s="256"/>
      <c r="I112" s="256"/>
      <c r="J112" s="256"/>
      <c r="K112" s="242"/>
      <c r="L112" s="242"/>
      <c r="M112" s="242"/>
      <c r="N112" s="243"/>
    </row>
    <row r="113" spans="2:14">
      <c r="B113" s="257"/>
      <c r="C113" s="254"/>
      <c r="D113" s="254"/>
      <c r="E113" s="242" t="s">
        <v>979</v>
      </c>
      <c r="F113" s="242"/>
      <c r="G113" s="242"/>
      <c r="H113" s="242"/>
      <c r="I113" s="242"/>
      <c r="J113" s="242"/>
      <c r="K113" s="254"/>
      <c r="L113" s="254"/>
      <c r="M113" s="254"/>
      <c r="N113" s="255"/>
    </row>
    <row r="114" spans="2:14">
      <c r="B114" s="257"/>
      <c r="C114" s="254"/>
      <c r="D114" s="254"/>
      <c r="E114" s="254"/>
      <c r="F114" s="242"/>
      <c r="G114" s="242"/>
      <c r="H114" s="242"/>
      <c r="I114" s="242"/>
      <c r="J114" s="242"/>
      <c r="K114" s="254"/>
      <c r="L114" s="254"/>
      <c r="M114" s="254"/>
      <c r="N114" s="255"/>
    </row>
    <row r="115" spans="2:14">
      <c r="B115" s="257" t="s">
        <v>2220</v>
      </c>
      <c r="C115" s="256"/>
      <c r="D115" s="256"/>
      <c r="E115" s="242"/>
      <c r="F115" s="242"/>
      <c r="G115" s="242"/>
      <c r="H115" s="242"/>
      <c r="I115" s="242"/>
      <c r="J115" s="975"/>
      <c r="K115" s="975"/>
      <c r="L115" s="975"/>
      <c r="M115" s="975"/>
      <c r="N115" s="976"/>
    </row>
    <row r="116" spans="2:14" ht="15.75" thickBot="1">
      <c r="B116" s="418" t="s">
        <v>2221</v>
      </c>
      <c r="C116" s="419"/>
      <c r="D116" s="419"/>
      <c r="E116" s="258"/>
      <c r="F116" s="258"/>
      <c r="G116" s="258"/>
      <c r="H116" s="258"/>
      <c r="I116" s="258"/>
      <c r="J116" s="977"/>
      <c r="K116" s="977"/>
      <c r="L116" s="977"/>
      <c r="M116" s="977"/>
      <c r="N116" s="978"/>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1633</v>
      </c>
      <c r="C31" s="81" t="s">
        <v>2089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180</v>
      </c>
      <c r="B36" s="840" t="str">
        <f>VLOOKUP(A36,EQUIPOS!A6:D154,3,FALSE)</f>
        <v>Compresor 120 HP, con martillo.</v>
      </c>
      <c r="C36" s="841"/>
      <c r="D36" s="841"/>
      <c r="E36" s="841"/>
      <c r="F36" s="841"/>
      <c r="G36" s="841"/>
      <c r="H36" s="842"/>
      <c r="I36" s="266"/>
      <c r="J36" s="267"/>
      <c r="K36" s="268">
        <f>VLOOKUP(A36,EQUIPOS!A6:D163,4,FALSE)</f>
        <v>50860.624967994758</v>
      </c>
      <c r="L36" s="269"/>
      <c r="M36" s="270">
        <v>2.5</v>
      </c>
      <c r="N36" s="271">
        <f>K36/M36</f>
        <v>20344.249987197902</v>
      </c>
    </row>
    <row r="37" spans="1:14">
      <c r="A37" s="113" t="s">
        <v>129</v>
      </c>
      <c r="B37" s="840" t="str">
        <f>VLOOKUP(A37,EQUIPOS!A7:D154,3,FALSE)</f>
        <v xml:space="preserve">Buldozer, Potencia al volante de 140 HP, motor de 2200 RPM, longitud de hoja 4,80m. </v>
      </c>
      <c r="C37" s="841"/>
      <c r="D37" s="841"/>
      <c r="E37" s="841"/>
      <c r="F37" s="841"/>
      <c r="G37" s="841"/>
      <c r="H37" s="842"/>
      <c r="I37" s="420"/>
      <c r="J37" s="421"/>
      <c r="K37" s="268">
        <f>VLOOKUP(A37,EQUIPOS!A7:D164,4,FALSE)</f>
        <v>132237.62491678639</v>
      </c>
      <c r="L37" s="334"/>
      <c r="M37" s="335">
        <v>100</v>
      </c>
      <c r="N37" s="271">
        <f>K37/M37</f>
        <v>1322.3762491678638</v>
      </c>
    </row>
    <row r="38" spans="1:14">
      <c r="A38" s="113" t="s">
        <v>312</v>
      </c>
      <c r="B38" s="840" t="str">
        <f>VLOOKUP(A38,EQUIPOS!A8:D154,3,FALSE)</f>
        <v>Retroexcavadora sobre oruga, potencia 138 HP, balde de 1,5 m3.</v>
      </c>
      <c r="C38" s="841"/>
      <c r="D38" s="841"/>
      <c r="E38" s="841"/>
      <c r="F38" s="841"/>
      <c r="G38" s="841"/>
      <c r="H38" s="842"/>
      <c r="I38" s="327"/>
      <c r="J38" s="329"/>
      <c r="K38" s="268">
        <f>VLOOKUP(A38,EQUIPOS!A8:D165,4,FALSE)</f>
        <v>122065.49992318742</v>
      </c>
      <c r="L38" s="422"/>
      <c r="M38" s="423">
        <v>16</v>
      </c>
      <c r="N38" s="271">
        <f>K38/M38</f>
        <v>7629.093745199214</v>
      </c>
    </row>
    <row r="39" spans="1:14">
      <c r="B39" s="840"/>
      <c r="C39" s="841"/>
      <c r="D39" s="841"/>
      <c r="E39" s="846"/>
      <c r="F39" s="841"/>
      <c r="G39" s="841"/>
      <c r="H39" s="842"/>
      <c r="I39" s="36"/>
      <c r="J39" s="37"/>
      <c r="K39" s="273"/>
      <c r="L39" s="275"/>
      <c r="M39" s="276"/>
      <c r="N39" s="277"/>
    </row>
    <row r="40" spans="1:14">
      <c r="B40" s="847" t="s">
        <v>952</v>
      </c>
      <c r="C40" s="848"/>
      <c r="D40" s="848"/>
      <c r="E40" s="38"/>
      <c r="F40" s="39"/>
      <c r="G40" s="39"/>
      <c r="H40" s="40"/>
      <c r="I40" s="36"/>
      <c r="J40" s="37"/>
      <c r="K40" s="278"/>
      <c r="L40" s="275"/>
      <c r="M40" s="400">
        <v>0.01</v>
      </c>
      <c r="N40" s="343">
        <f>N76*M40</f>
        <v>25.250800282375621</v>
      </c>
    </row>
    <row r="41" spans="1:14" ht="15.75" thickBot="1">
      <c r="B41" s="840"/>
      <c r="C41" s="841"/>
      <c r="D41" s="841"/>
      <c r="E41" s="841"/>
      <c r="F41" s="841"/>
      <c r="G41" s="841"/>
      <c r="H41" s="842"/>
      <c r="I41" s="849"/>
      <c r="J41" s="850"/>
      <c r="K41" s="41"/>
      <c r="L41" s="851"/>
      <c r="M41" s="852"/>
      <c r="N41" s="105"/>
    </row>
    <row r="42" spans="1:14" ht="15.75" thickBot="1">
      <c r="B42" s="827" t="s">
        <v>953</v>
      </c>
      <c r="C42" s="828"/>
      <c r="D42" s="828"/>
      <c r="E42" s="828"/>
      <c r="F42" s="828"/>
      <c r="G42" s="828"/>
      <c r="H42" s="828"/>
      <c r="I42" s="828"/>
      <c r="J42" s="828"/>
      <c r="K42" s="828"/>
      <c r="L42" s="828"/>
      <c r="M42" s="829"/>
      <c r="N42" s="393">
        <f>SUM(N36:N41)</f>
        <v>29320.970781847354</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8" t="s">
        <v>944</v>
      </c>
      <c r="C46" s="819"/>
      <c r="D46" s="819"/>
      <c r="E46" s="819"/>
      <c r="F46" s="819"/>
      <c r="G46" s="819"/>
      <c r="H46" s="819"/>
      <c r="I46" s="820"/>
      <c r="J46" s="314" t="s">
        <v>945</v>
      </c>
      <c r="K46" s="85" t="s">
        <v>946</v>
      </c>
      <c r="L46" s="821" t="s">
        <v>955</v>
      </c>
      <c r="M46" s="820"/>
      <c r="N46" s="86" t="s">
        <v>951</v>
      </c>
    </row>
    <row r="47" spans="1:14">
      <c r="A47" s="146" t="s">
        <v>376</v>
      </c>
      <c r="B47" s="43" t="str">
        <f>VLOOKUP(A47,MATERIALES!A5:D373,3,FALSE)</f>
        <v>Anfo</v>
      </c>
      <c r="C47" s="280"/>
      <c r="D47" s="280"/>
      <c r="E47" s="280"/>
      <c r="F47" s="280"/>
      <c r="G47" s="280"/>
      <c r="H47" s="280"/>
      <c r="I47" s="267"/>
      <c r="J47" s="223" t="str">
        <f>VLOOKUP(A47,MATERIALES!A3:D639,2,FALSE)</f>
        <v>kg</v>
      </c>
      <c r="K47" s="281">
        <v>0.3</v>
      </c>
      <c r="L47" s="266"/>
      <c r="M47" s="401">
        <f>VLOOKUP(A47,MATERIALES!A5:D396,4,FALSE)</f>
        <v>7126.9205913387241</v>
      </c>
      <c r="N47" s="271">
        <f>K47*M47</f>
        <v>2138.0761774016173</v>
      </c>
    </row>
    <row r="48" spans="1:14">
      <c r="A48" s="146" t="s">
        <v>424</v>
      </c>
      <c r="B48" s="43" t="str">
        <f>VLOOKUP(A48,MATERIALES!A6:D373,3,FALSE)</f>
        <v>Cordón detonante</v>
      </c>
      <c r="C48" s="424"/>
      <c r="D48" s="424"/>
      <c r="E48" s="424"/>
      <c r="F48" s="424"/>
      <c r="G48" s="424"/>
      <c r="H48" s="424"/>
      <c r="I48" s="424"/>
      <c r="J48" s="310" t="str">
        <f>VLOOKUP(A48,MATERIALES!A4:D640,2,FALSE)</f>
        <v>m</v>
      </c>
      <c r="K48" s="396">
        <v>3</v>
      </c>
      <c r="L48" s="420"/>
      <c r="M48" s="401">
        <f>VLOOKUP(A48,MATERIALES!A6:D397,4,FALSE)</f>
        <v>1815.9881817682683</v>
      </c>
      <c r="N48" s="271">
        <f t="shared" ref="N48:N53" si="0">K48*M48</f>
        <v>5447.9645453048051</v>
      </c>
    </row>
    <row r="49" spans="1:14">
      <c r="A49" s="146" t="s">
        <v>453</v>
      </c>
      <c r="B49" s="43" t="str">
        <f>VLOOKUP(A49,MATERIALES!A6:D373,3,FALSE)</f>
        <v>Explosivos  75% (INDUGEL)</v>
      </c>
      <c r="C49" s="424"/>
      <c r="D49" s="424"/>
      <c r="E49" s="424"/>
      <c r="F49" s="424"/>
      <c r="G49" s="424"/>
      <c r="H49" s="424"/>
      <c r="I49" s="424"/>
      <c r="J49" s="311" t="str">
        <f>VLOOKUP(A49,MATERIALES!A5:D641,2,FALSE)</f>
        <v>lb</v>
      </c>
      <c r="K49" s="396">
        <v>0.25</v>
      </c>
      <c r="L49" s="420"/>
      <c r="M49" s="401">
        <f>VLOOKUP(A49,MATERIALES!A6:D398,4,FALSE)</f>
        <v>17384.067508790326</v>
      </c>
      <c r="N49" s="271">
        <f t="shared" si="0"/>
        <v>4346.0168771975814</v>
      </c>
    </row>
    <row r="50" spans="1:14">
      <c r="A50" s="146" t="s">
        <v>458</v>
      </c>
      <c r="B50" s="43" t="str">
        <f>VLOOKUP(A50,MATERIALES!A6:D373,3,FALSE)</f>
        <v>Fulminantes</v>
      </c>
      <c r="C50" s="424"/>
      <c r="D50" s="424"/>
      <c r="E50" s="424"/>
      <c r="F50" s="424"/>
      <c r="G50" s="424"/>
      <c r="H50" s="424"/>
      <c r="I50" s="424"/>
      <c r="J50" s="311" t="str">
        <f>VLOOKUP(A50,MATERIALES!A6:D642,2,FALSE)</f>
        <v>u</v>
      </c>
      <c r="K50" s="396">
        <v>1</v>
      </c>
      <c r="L50" s="420"/>
      <c r="M50" s="401">
        <f>VLOOKUP(A50,MATERIALES!A6:D399,4,FALSE)</f>
        <v>1189.1390502175243</v>
      </c>
      <c r="N50" s="271">
        <f t="shared" si="0"/>
        <v>1189.1390502175243</v>
      </c>
    </row>
    <row r="51" spans="1:14">
      <c r="A51" s="146" t="s">
        <v>552</v>
      </c>
      <c r="B51" s="43" t="str">
        <f>VLOOKUP(A51,MATERIALES!A7:D373,3,FALSE)</f>
        <v>Mecha Lenta</v>
      </c>
      <c r="C51" s="424"/>
      <c r="D51" s="424"/>
      <c r="E51" s="424"/>
      <c r="F51" s="424"/>
      <c r="G51" s="424"/>
      <c r="H51" s="424"/>
      <c r="I51" s="424"/>
      <c r="J51" s="311" t="str">
        <f>VLOOKUP(A51,MATERIALES!A6:D643,2,FALSE)</f>
        <v>m</v>
      </c>
      <c r="K51" s="396">
        <v>1</v>
      </c>
      <c r="L51" s="420"/>
      <c r="M51" s="401">
        <f>VLOOKUP(A51,MATERIALES!A7:D400,4,FALSE)</f>
        <v>1278.6889261533449</v>
      </c>
      <c r="N51" s="271">
        <f t="shared" si="0"/>
        <v>1278.6889261533449</v>
      </c>
    </row>
    <row r="52" spans="1:14">
      <c r="A52" s="146" t="s">
        <v>845</v>
      </c>
      <c r="B52" s="43" t="str">
        <f>VLOOKUP(A52,MATERIALES!A8:D373,3,FALSE)</f>
        <v>Escolta y transporte (una tarifa por cada m3 escoltado y transportado)</v>
      </c>
      <c r="C52" s="424"/>
      <c r="D52" s="424"/>
      <c r="E52" s="424"/>
      <c r="F52" s="424"/>
      <c r="G52" s="424"/>
      <c r="H52" s="424"/>
      <c r="I52" s="424"/>
      <c r="J52" s="311" t="str">
        <f>VLOOKUP(A52,MATERIALES!A6:D644,2,FALSE)</f>
        <v>kg</v>
      </c>
      <c r="K52" s="396">
        <v>0.45800000000000002</v>
      </c>
      <c r="L52" s="420"/>
      <c r="M52" s="401">
        <f>VLOOKUP(A52,MATERIALES!A8:D401,4,FALSE)</f>
        <v>5464.8503152409294</v>
      </c>
      <c r="N52" s="271">
        <f t="shared" si="0"/>
        <v>2502.9014443803458</v>
      </c>
    </row>
    <row r="53" spans="1:14" ht="15.75" thickBot="1">
      <c r="A53" t="s">
        <v>442</v>
      </c>
      <c r="B53" s="43" t="str">
        <f>VLOOKUP(A53,MATERIALES!A9:D373,3,FALSE)</f>
        <v>Derechos de explotación y/o disposición de materiales</v>
      </c>
      <c r="C53" s="309"/>
      <c r="D53" s="309"/>
      <c r="E53" s="309"/>
      <c r="F53" s="309"/>
      <c r="G53" s="309"/>
      <c r="H53" s="309"/>
      <c r="I53" s="309"/>
      <c r="J53" s="432" t="str">
        <f>VLOOKUP(A53,MATERIALES!A7:D645,2,FALSE)</f>
        <v>m3</v>
      </c>
      <c r="K53" s="126">
        <v>1.3</v>
      </c>
      <c r="L53" s="324"/>
      <c r="M53" s="401">
        <f>VLOOKUP(A53,MATERIALES!A9:D402,4,FALSE)</f>
        <v>3200.0495001613904</v>
      </c>
      <c r="N53" s="271">
        <f t="shared" si="0"/>
        <v>4160.0643502098073</v>
      </c>
    </row>
    <row r="54" spans="1:14" ht="15.75" thickBot="1">
      <c r="B54" s="827" t="s">
        <v>953</v>
      </c>
      <c r="C54" s="828"/>
      <c r="D54" s="828"/>
      <c r="E54" s="828"/>
      <c r="F54" s="828"/>
      <c r="G54" s="828"/>
      <c r="H54" s="828"/>
      <c r="I54" s="828"/>
      <c r="J54" s="828"/>
      <c r="K54" s="828"/>
      <c r="L54" s="828"/>
      <c r="M54" s="829"/>
      <c r="N54" s="393">
        <f>SUM(N47:N53)</f>
        <v>21062.851370865024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1256</v>
      </c>
      <c r="B59" s="46" t="str">
        <f>VLOOKUP(A59,TRANSPORTE!A5:D117,3,FALSE)</f>
        <v>Transporte de material de excavación</v>
      </c>
      <c r="C59" s="316"/>
      <c r="D59" s="316"/>
      <c r="E59" s="316"/>
      <c r="F59" s="316"/>
      <c r="G59" s="316"/>
      <c r="H59" s="310" t="s">
        <v>1468</v>
      </c>
      <c r="I59" s="278">
        <v>1.3</v>
      </c>
      <c r="J59" s="285">
        <v>1</v>
      </c>
      <c r="K59" s="278">
        <f>I59*J59</f>
        <v>1.3</v>
      </c>
      <c r="L59" s="831">
        <f>VLOOKUP(A59,TRANSPORTE!A5:D117,4,FALSE)</f>
        <v>812.88531247861022</v>
      </c>
      <c r="M59" s="832"/>
      <c r="N59" s="286">
        <f>K59*L59</f>
        <v>1056.7509062221934</v>
      </c>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1056.7509062221934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47"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433">
        <v>128</v>
      </c>
      <c r="N70" s="394">
        <f>K70/M70</f>
        <v>1691.59375</v>
      </c>
      <c r="O70" s="106"/>
    </row>
    <row r="71" spans="1:15">
      <c r="A71" s="147"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431">
        <v>128</v>
      </c>
      <c r="N71" s="394">
        <f>K71/M71</f>
        <v>833.48627823756237</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2525.0800282375621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N42+N54+N65+N76</f>
        <v>53965.653087172141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10793.130617434428</v>
      </c>
      <c r="M83" s="862"/>
      <c r="N83" s="51"/>
    </row>
    <row r="84" spans="1:14">
      <c r="B84" s="89" t="s">
        <v>973</v>
      </c>
      <c r="C84" s="90"/>
      <c r="D84" s="90"/>
      <c r="E84" s="90"/>
      <c r="F84" s="90"/>
      <c r="G84" s="90"/>
      <c r="H84" s="90"/>
      <c r="I84" s="87"/>
      <c r="J84" s="88"/>
      <c r="K84" s="303">
        <v>0.05</v>
      </c>
      <c r="L84" s="861">
        <f>N78*K84</f>
        <v>2698.282654358607</v>
      </c>
      <c r="M84" s="862"/>
      <c r="N84" s="51"/>
    </row>
    <row r="85" spans="1:14" ht="15.75" thickBot="1">
      <c r="B85" s="91" t="s">
        <v>974</v>
      </c>
      <c r="C85" s="92"/>
      <c r="D85" s="92"/>
      <c r="E85" s="92"/>
      <c r="F85" s="92"/>
      <c r="G85" s="92"/>
      <c r="H85" s="92"/>
      <c r="I85" s="93"/>
      <c r="J85" s="94"/>
      <c r="K85" s="304">
        <v>0.05</v>
      </c>
      <c r="L85" s="863">
        <f>N78*K85</f>
        <v>2698.282654358607</v>
      </c>
      <c r="M85" s="864"/>
      <c r="N85" s="51"/>
    </row>
    <row r="86" spans="1:14" ht="15.75" thickBot="1">
      <c r="B86" s="827" t="s">
        <v>953</v>
      </c>
      <c r="C86" s="828"/>
      <c r="D86" s="828"/>
      <c r="E86" s="828"/>
      <c r="F86" s="828"/>
      <c r="G86" s="828"/>
      <c r="H86" s="828"/>
      <c r="I86" s="828"/>
      <c r="J86" s="828"/>
      <c r="K86" s="828"/>
      <c r="L86" s="828"/>
      <c r="M86" s="829"/>
      <c r="N86" s="52">
        <f>L83+L84+L85</f>
        <v>16189.695926151642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70155.349013323779</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5"/>
      <c r="K118" s="975"/>
      <c r="L118" s="975"/>
      <c r="M118" s="975"/>
      <c r="N118" s="976"/>
    </row>
    <row r="119" spans="2:14" ht="15.75" thickBot="1">
      <c r="B119" s="418" t="s">
        <v>2221</v>
      </c>
      <c r="C119" s="419"/>
      <c r="D119" s="419"/>
      <c r="E119" s="258"/>
      <c r="F119" s="258"/>
      <c r="G119" s="258"/>
      <c r="H119" s="258"/>
      <c r="I119" s="258"/>
      <c r="J119" s="977"/>
      <c r="K119" s="977"/>
      <c r="L119" s="977"/>
      <c r="M119" s="977"/>
      <c r="N119" s="978"/>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thickBo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1634</v>
      </c>
      <c r="C31" s="81" t="s">
        <v>2090</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180</v>
      </c>
      <c r="B36" s="840" t="str">
        <f>VLOOKUP(A36,EQUIPOS!A6:D154,3,FALSE)</f>
        <v>Compresor 120 HP, con martillo.</v>
      </c>
      <c r="C36" s="841"/>
      <c r="D36" s="841"/>
      <c r="E36" s="841"/>
      <c r="F36" s="841"/>
      <c r="G36" s="841"/>
      <c r="H36" s="842"/>
      <c r="I36" s="266"/>
      <c r="J36" s="267"/>
      <c r="K36" s="268">
        <f>VLOOKUP(A36,EQUIPOS!A6:D163,4,FALSE)</f>
        <v>50860.624967994758</v>
      </c>
      <c r="L36" s="269"/>
      <c r="M36" s="335">
        <v>2.5</v>
      </c>
      <c r="N36" s="271">
        <f>K36/M36</f>
        <v>20344.249987197902</v>
      </c>
    </row>
    <row r="37" spans="1:14">
      <c r="A37" s="113" t="s">
        <v>129</v>
      </c>
      <c r="B37" s="840" t="str">
        <f>VLOOKUP(A37,EQUIPOS!A7:D154,3,FALSE)</f>
        <v xml:space="preserve">Buldozer, Potencia al volante de 140 HP, motor de 2200 RPM, longitud de hoja 4,80m. </v>
      </c>
      <c r="C37" s="841"/>
      <c r="D37" s="841"/>
      <c r="E37" s="841"/>
      <c r="F37" s="841"/>
      <c r="G37" s="841"/>
      <c r="H37" s="842"/>
      <c r="I37" s="420"/>
      <c r="J37" s="421"/>
      <c r="K37" s="268">
        <f>VLOOKUP(A37,EQUIPOS!A7:D164,4,FALSE)</f>
        <v>132237.62491678639</v>
      </c>
      <c r="L37" s="334"/>
      <c r="M37" s="335">
        <v>100</v>
      </c>
      <c r="N37" s="271">
        <f>K37/M37</f>
        <v>1322.3762491678638</v>
      </c>
    </row>
    <row r="38" spans="1:14">
      <c r="A38" s="113" t="s">
        <v>261</v>
      </c>
      <c r="B38" s="840" t="str">
        <f>VLOOKUP(A38,EQUIPOS!A8:D154,3,FALSE)</f>
        <v xml:space="preserve">Motobomba 3 PULGADAS (incluye operario)
</v>
      </c>
      <c r="C38" s="841"/>
      <c r="D38" s="841"/>
      <c r="E38" s="841"/>
      <c r="F38" s="841"/>
      <c r="G38" s="841"/>
      <c r="H38" s="842"/>
      <c r="I38" s="327"/>
      <c r="J38" s="329"/>
      <c r="K38" s="268">
        <f>VLOOKUP(A38,EQUIPOS!A8:D165,4,FALSE)</f>
        <v>10943.553522801012</v>
      </c>
      <c r="L38" s="422"/>
      <c r="M38" s="423">
        <v>8</v>
      </c>
      <c r="N38" s="271">
        <f>K38/M38</f>
        <v>1367.9441903501265</v>
      </c>
    </row>
    <row r="39" spans="1:14">
      <c r="A39" t="s">
        <v>312</v>
      </c>
      <c r="B39" s="840" t="str">
        <f>VLOOKUP(A39,EQUIPOS!A9:D154,3,FALSE)</f>
        <v>Retroexcavadora sobre oruga, potencia 138 HP, balde de 1,5 m3.</v>
      </c>
      <c r="C39" s="841"/>
      <c r="D39" s="841"/>
      <c r="E39" s="841"/>
      <c r="F39" s="841"/>
      <c r="G39" s="841"/>
      <c r="H39" s="842"/>
      <c r="I39" s="36"/>
      <c r="J39" s="37"/>
      <c r="K39" s="268">
        <f>VLOOKUP(A39,EQUIPOS!A9:D166,4,FALSE)</f>
        <v>122065.49992318742</v>
      </c>
      <c r="L39" s="275"/>
      <c r="M39" s="335">
        <v>8</v>
      </c>
      <c r="N39" s="271">
        <f>K39/M39</f>
        <v>15258.187490398428</v>
      </c>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0.01</v>
      </c>
      <c r="N41" s="343">
        <f>N78*M41</f>
        <v>215.73612180720397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38508.494038921526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46" t="s">
        <v>376</v>
      </c>
      <c r="B48" s="43" t="str">
        <f>VLOOKUP(A48,MATERIALES!A5:D373,3,FALSE)</f>
        <v>Anfo</v>
      </c>
      <c r="C48" s="280"/>
      <c r="D48" s="280"/>
      <c r="E48" s="280"/>
      <c r="F48" s="280"/>
      <c r="G48" s="280"/>
      <c r="H48" s="280"/>
      <c r="I48" s="267"/>
      <c r="J48" s="223" t="str">
        <f>VLOOKUP(A48,MATERIALES!A4:D640,2,FALSE)</f>
        <v>kg</v>
      </c>
      <c r="K48" s="281">
        <v>0.3</v>
      </c>
      <c r="L48" s="266"/>
      <c r="M48" s="401">
        <f>VLOOKUP(A48,MATERIALES!A5:D396,4,FALSE)</f>
        <v>7126.9205913387241</v>
      </c>
      <c r="N48" s="271">
        <f>K48*M48</f>
        <v>2138.0761774016173</v>
      </c>
    </row>
    <row r="49" spans="1:14">
      <c r="A49" s="146" t="s">
        <v>424</v>
      </c>
      <c r="B49" s="43" t="str">
        <f>VLOOKUP(A49,MATERIALES!A6:D373,3,FALSE)</f>
        <v>Cordón detonante</v>
      </c>
      <c r="C49" s="424"/>
      <c r="D49" s="424"/>
      <c r="E49" s="424"/>
      <c r="F49" s="424"/>
      <c r="G49" s="424"/>
      <c r="H49" s="424"/>
      <c r="I49" s="424"/>
      <c r="J49" s="310" t="str">
        <f>VLOOKUP(A49,MATERIALES!A5:D641,2,FALSE)</f>
        <v>m</v>
      </c>
      <c r="K49" s="396">
        <v>3</v>
      </c>
      <c r="L49" s="420"/>
      <c r="M49" s="401">
        <f>VLOOKUP(A49,MATERIALES!A6:D397,4,FALSE)</f>
        <v>1815.9881817682683</v>
      </c>
      <c r="N49" s="271">
        <f t="shared" ref="N49:N54" si="0">K49*M49</f>
        <v>5447.9645453048051</v>
      </c>
    </row>
    <row r="50" spans="1:14">
      <c r="A50" s="146" t="s">
        <v>453</v>
      </c>
      <c r="B50" s="43" t="str">
        <f>VLOOKUP(A50,MATERIALES!A6:D373,3,FALSE)</f>
        <v>Explosivos  75% (INDUGEL)</v>
      </c>
      <c r="C50" s="424"/>
      <c r="D50" s="424"/>
      <c r="E50" s="424"/>
      <c r="F50" s="424"/>
      <c r="G50" s="424"/>
      <c r="H50" s="424"/>
      <c r="I50" s="424"/>
      <c r="J50" s="311" t="str">
        <f>VLOOKUP(A50,MATERIALES!A6:D642,2,FALSE)</f>
        <v>lb</v>
      </c>
      <c r="K50" s="396">
        <v>0.25</v>
      </c>
      <c r="L50" s="420"/>
      <c r="M50" s="401">
        <f>VLOOKUP(A50,MATERIALES!A6:D398,4,FALSE)</f>
        <v>17384.067508790326</v>
      </c>
      <c r="N50" s="271">
        <f t="shared" si="0"/>
        <v>4346.0168771975814</v>
      </c>
    </row>
    <row r="51" spans="1:14">
      <c r="A51" s="146" t="s">
        <v>458</v>
      </c>
      <c r="B51" s="43" t="str">
        <f>VLOOKUP(A51,MATERIALES!A6:D373,3,FALSE)</f>
        <v>Fulminantes</v>
      </c>
      <c r="C51" s="424"/>
      <c r="D51" s="424"/>
      <c r="E51" s="424"/>
      <c r="F51" s="424"/>
      <c r="G51" s="424"/>
      <c r="H51" s="424"/>
      <c r="I51" s="424"/>
      <c r="J51" s="311" t="str">
        <f>VLOOKUP(A51,MATERIALES!A6:D643,2,FALSE)</f>
        <v>u</v>
      </c>
      <c r="K51" s="396">
        <v>1</v>
      </c>
      <c r="L51" s="420"/>
      <c r="M51" s="401">
        <f>VLOOKUP(A51,MATERIALES!A6:D399,4,FALSE)</f>
        <v>1189.1390502175243</v>
      </c>
      <c r="N51" s="271">
        <f t="shared" si="0"/>
        <v>1189.1390502175243</v>
      </c>
    </row>
    <row r="52" spans="1:14">
      <c r="A52" s="146" t="s">
        <v>552</v>
      </c>
      <c r="B52" s="43" t="str">
        <f>VLOOKUP(A52,MATERIALES!A7:D373,3,FALSE)</f>
        <v>Mecha Lenta</v>
      </c>
      <c r="C52" s="424"/>
      <c r="D52" s="424"/>
      <c r="E52" s="424"/>
      <c r="F52" s="424"/>
      <c r="G52" s="424"/>
      <c r="H52" s="424"/>
      <c r="I52" s="424"/>
      <c r="J52" s="311" t="str">
        <f>VLOOKUP(A52,MATERIALES!A6:D644,2,FALSE)</f>
        <v>m</v>
      </c>
      <c r="K52" s="396">
        <v>1</v>
      </c>
      <c r="L52" s="420"/>
      <c r="M52" s="401">
        <f>VLOOKUP(A52,MATERIALES!A7:D400,4,FALSE)</f>
        <v>1278.6889261533449</v>
      </c>
      <c r="N52" s="271">
        <f t="shared" si="0"/>
        <v>1278.6889261533449</v>
      </c>
    </row>
    <row r="53" spans="1:14">
      <c r="A53" s="204" t="s">
        <v>845</v>
      </c>
      <c r="B53" s="43" t="str">
        <f>VLOOKUP(A53,MATERIALES!A7:D373,3,FALSE)</f>
        <v>Escolta y transporte (una tarifa por cada m3 escoltado y transportado)</v>
      </c>
      <c r="C53" s="424"/>
      <c r="D53" s="424"/>
      <c r="E53" s="424"/>
      <c r="F53" s="424"/>
      <c r="G53" s="424"/>
      <c r="H53" s="424"/>
      <c r="I53" s="424"/>
      <c r="J53" s="311" t="str">
        <f>VLOOKUP(A53,MATERIALES!A6:D644,2,FALSE)</f>
        <v>kg</v>
      </c>
      <c r="K53" s="396">
        <v>0.45800000000000002</v>
      </c>
      <c r="L53" s="420"/>
      <c r="M53" s="401">
        <f>VLOOKUP(A53,MATERIALES!A7:D400,4,FALSE)</f>
        <v>5464.8503152409294</v>
      </c>
      <c r="N53" s="271">
        <f>K53*M53</f>
        <v>2502.9014443803458</v>
      </c>
    </row>
    <row r="54" spans="1:14">
      <c r="A54" s="146" t="s">
        <v>442</v>
      </c>
      <c r="B54" s="43" t="str">
        <f>VLOOKUP(A54,MATERIALES!A8:D373,3,FALSE)</f>
        <v>Derechos de explotación y/o disposición de materiales</v>
      </c>
      <c r="C54" s="424"/>
      <c r="D54" s="424"/>
      <c r="E54" s="424"/>
      <c r="F54" s="424"/>
      <c r="G54" s="424"/>
      <c r="H54" s="424"/>
      <c r="I54" s="424"/>
      <c r="J54" s="311" t="str">
        <f>VLOOKUP(A54,MATERIALES!A7:D645,2,FALSE)</f>
        <v>m3</v>
      </c>
      <c r="K54" s="396">
        <v>1.3</v>
      </c>
      <c r="L54" s="420"/>
      <c r="M54" s="401">
        <f>VLOOKUP(A54,MATERIALES!A8:D401,4,FALSE)</f>
        <v>3200.0495001613904</v>
      </c>
      <c r="N54" s="271">
        <f t="shared" si="0"/>
        <v>4160.0643502098073</v>
      </c>
    </row>
    <row r="55" spans="1:14" ht="15.75" thickBot="1">
      <c r="B55" s="43"/>
      <c r="C55" s="309"/>
      <c r="D55" s="309"/>
      <c r="E55" s="309"/>
      <c r="F55" s="309"/>
      <c r="G55" s="309"/>
      <c r="H55" s="309"/>
      <c r="I55" s="309"/>
      <c r="J55" s="434"/>
      <c r="K55" s="126"/>
      <c r="L55" s="324"/>
      <c r="M55" s="401"/>
      <c r="N55" s="271"/>
    </row>
    <row r="56" spans="1:14" ht="15.75" thickBot="1">
      <c r="B56" s="827" t="s">
        <v>953</v>
      </c>
      <c r="C56" s="828"/>
      <c r="D56" s="828"/>
      <c r="E56" s="828"/>
      <c r="F56" s="828"/>
      <c r="G56" s="828"/>
      <c r="H56" s="828"/>
      <c r="I56" s="828"/>
      <c r="J56" s="828"/>
      <c r="K56" s="828"/>
      <c r="L56" s="828"/>
      <c r="M56" s="829"/>
      <c r="N56" s="393">
        <f>SUM(N48:N55)</f>
        <v>21062.851370865024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0" t="s">
        <v>961</v>
      </c>
      <c r="M60" s="803"/>
      <c r="N60" s="76" t="s">
        <v>951</v>
      </c>
    </row>
    <row r="61" spans="1:14">
      <c r="A61" t="s">
        <v>1256</v>
      </c>
      <c r="B61" s="46" t="str">
        <f>VLOOKUP(A61,TRANSPORTE!A5:D117,3,FALSE)</f>
        <v>Transporte de material de excavación</v>
      </c>
      <c r="C61" s="316"/>
      <c r="D61" s="316"/>
      <c r="E61" s="316"/>
      <c r="F61" s="316"/>
      <c r="G61" s="316"/>
      <c r="H61" s="310" t="s">
        <v>1468</v>
      </c>
      <c r="I61" s="278">
        <v>1.3</v>
      </c>
      <c r="J61" s="285">
        <v>1</v>
      </c>
      <c r="K61" s="278">
        <f>I61*J61</f>
        <v>1.3</v>
      </c>
      <c r="L61" s="831">
        <f>VLOOKUP(A61,TRANSPORTE!A5:D117,4,FALSE)</f>
        <v>812.88531247861022</v>
      </c>
      <c r="M61" s="832"/>
      <c r="N61" s="286">
        <f>K61*L61</f>
        <v>1056.7509062221934</v>
      </c>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310"/>
      <c r="I64" s="278"/>
      <c r="J64" s="285"/>
      <c r="K64" s="278"/>
      <c r="L64" s="831"/>
      <c r="M64" s="832"/>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f>N61+N62+N63+N64+N65</f>
        <v>1056.7509062221934</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s="147" t="s">
        <v>15</v>
      </c>
      <c r="B72" s="49" t="str">
        <f>VLOOKUP(A72,'MANO DE OBRA'!A8:D68,3,FALSE)</f>
        <v>Obrero (6)</v>
      </c>
      <c r="C72" s="47"/>
      <c r="D72" s="47"/>
      <c r="E72" s="47"/>
      <c r="F72" s="47"/>
      <c r="G72" s="47"/>
      <c r="H72" s="47"/>
      <c r="I72" s="291">
        <f>K72/J72*100</f>
        <v>175560</v>
      </c>
      <c r="J72" s="292">
        <v>185</v>
      </c>
      <c r="K72" s="293">
        <f>VLOOKUP(A72,'MANO DE OBRA'!A8:D99,4,FALSE)</f>
        <v>324786</v>
      </c>
      <c r="L72" s="50"/>
      <c r="M72" s="433">
        <v>20</v>
      </c>
      <c r="N72" s="394">
        <f>K72/M72</f>
        <v>16239.3</v>
      </c>
      <c r="O72" s="106"/>
    </row>
    <row r="73" spans="1:15">
      <c r="A73" s="147"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1">
        <v>20</v>
      </c>
      <c r="N73" s="394">
        <f>K73/M73</f>
        <v>5334.3121807203988</v>
      </c>
    </row>
    <row r="74" spans="1:15">
      <c r="B74" s="49"/>
      <c r="C74" s="47"/>
      <c r="D74" s="47"/>
      <c r="E74" s="47"/>
      <c r="F74" s="47"/>
      <c r="G74" s="47"/>
      <c r="H74" s="47"/>
      <c r="I74" s="278"/>
      <c r="J74" s="296"/>
      <c r="K74" s="297"/>
      <c r="L74" s="50"/>
      <c r="M74" s="299"/>
      <c r="N74" s="295"/>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4"/>
      <c r="C77" s="815"/>
      <c r="D77" s="815"/>
      <c r="E77" s="815"/>
      <c r="F77" s="815"/>
      <c r="G77" s="815"/>
      <c r="H77" s="815"/>
      <c r="I77" s="126"/>
      <c r="J77" s="126"/>
      <c r="K77" s="126"/>
      <c r="L77" s="915"/>
      <c r="M77" s="915"/>
      <c r="N77" s="45"/>
    </row>
    <row r="78" spans="1:15" ht="15.75" thickBot="1">
      <c r="B78" s="833" t="s">
        <v>953</v>
      </c>
      <c r="C78" s="834"/>
      <c r="D78" s="834"/>
      <c r="E78" s="834"/>
      <c r="F78" s="834"/>
      <c r="G78" s="834"/>
      <c r="H78" s="834"/>
      <c r="I78" s="834"/>
      <c r="J78" s="834"/>
      <c r="K78" s="834"/>
      <c r="L78" s="834"/>
      <c r="M78" s="835"/>
      <c r="N78" s="300">
        <f>SUM(N72:N77)</f>
        <v>21573.612180720396</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82201.708496729145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3"/>
      <c r="J84" s="333"/>
      <c r="K84" s="301" t="s">
        <v>970</v>
      </c>
      <c r="L84" s="857" t="s">
        <v>971</v>
      </c>
      <c r="M84" s="858"/>
      <c r="N84" s="302"/>
    </row>
    <row r="85" spans="1:14">
      <c r="B85" s="859" t="s">
        <v>972</v>
      </c>
      <c r="C85" s="860"/>
      <c r="D85" s="860"/>
      <c r="E85" s="860"/>
      <c r="F85" s="860"/>
      <c r="G85" s="860"/>
      <c r="H85" s="860"/>
      <c r="I85" s="87"/>
      <c r="J85" s="88"/>
      <c r="K85" s="303">
        <v>0.2</v>
      </c>
      <c r="L85" s="861">
        <f>N80*K85</f>
        <v>16440.34169934583</v>
      </c>
      <c r="M85" s="862"/>
      <c r="N85" s="51"/>
    </row>
    <row r="86" spans="1:14">
      <c r="B86" s="89" t="s">
        <v>973</v>
      </c>
      <c r="C86" s="90"/>
      <c r="D86" s="90"/>
      <c r="E86" s="90"/>
      <c r="F86" s="90"/>
      <c r="G86" s="90"/>
      <c r="H86" s="90"/>
      <c r="I86" s="87"/>
      <c r="J86" s="88"/>
      <c r="K86" s="303">
        <v>0.05</v>
      </c>
      <c r="L86" s="861">
        <f>N80*K86</f>
        <v>4110.0854248364576</v>
      </c>
      <c r="M86" s="862"/>
      <c r="N86" s="51"/>
    </row>
    <row r="87" spans="1:14" ht="15.75" thickBot="1">
      <c r="B87" s="91" t="s">
        <v>974</v>
      </c>
      <c r="C87" s="92"/>
      <c r="D87" s="92"/>
      <c r="E87" s="92"/>
      <c r="F87" s="92"/>
      <c r="G87" s="92"/>
      <c r="H87" s="92"/>
      <c r="I87" s="93"/>
      <c r="J87" s="94"/>
      <c r="K87" s="304">
        <v>0.05</v>
      </c>
      <c r="L87" s="863">
        <f>N80*K87</f>
        <v>4110.0854248364576</v>
      </c>
      <c r="M87" s="864"/>
      <c r="N87" s="51"/>
    </row>
    <row r="88" spans="1:14" ht="15.75" thickBot="1">
      <c r="B88" s="827" t="s">
        <v>953</v>
      </c>
      <c r="C88" s="828"/>
      <c r="D88" s="828"/>
      <c r="E88" s="828"/>
      <c r="F88" s="828"/>
      <c r="G88" s="828"/>
      <c r="H88" s="828"/>
      <c r="I88" s="828"/>
      <c r="J88" s="828"/>
      <c r="K88" s="828"/>
      <c r="L88" s="828"/>
      <c r="M88" s="829"/>
      <c r="N88" s="52">
        <f>L85+L86+L87</f>
        <v>24660.512549018742</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7">
        <f>N80+N88</f>
        <v>106862.22104574789</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5"/>
      <c r="K120" s="975"/>
      <c r="L120" s="975"/>
      <c r="M120" s="975"/>
      <c r="N120" s="976"/>
    </row>
    <row r="121" spans="2:14" ht="15.75" thickBot="1">
      <c r="B121" s="418" t="s">
        <v>2221</v>
      </c>
      <c r="C121" s="419"/>
      <c r="D121" s="419"/>
      <c r="E121" s="258"/>
      <c r="F121" s="258"/>
      <c r="G121" s="258"/>
      <c r="H121" s="258"/>
      <c r="I121" s="258"/>
      <c r="J121" s="977"/>
      <c r="K121" s="977"/>
      <c r="L121" s="977"/>
      <c r="M121" s="977"/>
      <c r="N121" s="978"/>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2.2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thickBo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1635</v>
      </c>
      <c r="C31" s="81" t="s">
        <v>2091</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129</v>
      </c>
      <c r="B36" s="840" t="str">
        <f>VLOOKUP(A36,EQUIPOS!A6:D154,3,FALSE)</f>
        <v xml:space="preserve">Buldozer, Potencia al volante de 140 HP, motor de 2200 RPM, longitud de hoja 4,80m. </v>
      </c>
      <c r="C36" s="841"/>
      <c r="D36" s="841"/>
      <c r="E36" s="841"/>
      <c r="F36" s="841"/>
      <c r="G36" s="841"/>
      <c r="H36" s="842"/>
      <c r="I36" s="266"/>
      <c r="J36" s="267"/>
      <c r="K36" s="268">
        <f>VLOOKUP(A36,EQUIPOS!A6:D163,4,FALSE)</f>
        <v>132237.62491678639</v>
      </c>
      <c r="L36" s="269"/>
      <c r="M36" s="335">
        <v>100</v>
      </c>
      <c r="N36" s="271">
        <f>K36/M36</f>
        <v>1322.3762491678638</v>
      </c>
    </row>
    <row r="37" spans="1:14">
      <c r="A37" s="113" t="s">
        <v>312</v>
      </c>
      <c r="B37" s="840" t="str">
        <f>VLOOKUP(A37,EQUIPOS!A7:D154,3,FALSE)</f>
        <v>Retroexcavadora sobre oruga, potencia 138 HP, balde de 1,5 m3.</v>
      </c>
      <c r="C37" s="841"/>
      <c r="D37" s="841"/>
      <c r="E37" s="841"/>
      <c r="F37" s="841"/>
      <c r="G37" s="841"/>
      <c r="H37" s="842"/>
      <c r="I37" s="420"/>
      <c r="J37" s="421"/>
      <c r="K37" s="268">
        <f>VLOOKUP(A37,EQUIPOS!A7:D164,4,FALSE)</f>
        <v>122065.49992318742</v>
      </c>
      <c r="L37" s="334"/>
      <c r="M37" s="335">
        <v>35</v>
      </c>
      <c r="N37" s="271">
        <f>K37/M37</f>
        <v>3487.5857120910691</v>
      </c>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0.01</v>
      </c>
      <c r="N41" s="343">
        <f>N77*M41</f>
        <v>7.6767229862288557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4817.638684245162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46" t="s">
        <v>442</v>
      </c>
      <c r="B48" s="43" t="str">
        <f>VLOOKUP(A48,MATERIALES!A5:D373,3,FALSE)</f>
        <v>Derechos de explotación y/o disposición de materiales</v>
      </c>
      <c r="C48" s="280"/>
      <c r="D48" s="280"/>
      <c r="E48" s="280"/>
      <c r="F48" s="280"/>
      <c r="G48" s="280"/>
      <c r="H48" s="280"/>
      <c r="I48" s="267"/>
      <c r="J48" s="223" t="str">
        <f>VLOOKUP(A48,MATERIALES!A4:D640,2,FALSE)</f>
        <v>m3</v>
      </c>
      <c r="K48" s="281">
        <v>1.3</v>
      </c>
      <c r="L48" s="266"/>
      <c r="M48" s="401">
        <f>VLOOKUP(A48,MATERIALES!A5:D396,4,FALSE)</f>
        <v>3200.0495001613904</v>
      </c>
      <c r="N48" s="271">
        <f>K48*M48</f>
        <v>4160.0643502098073</v>
      </c>
    </row>
    <row r="49" spans="1:14">
      <c r="A49" s="146"/>
      <c r="B49" s="43"/>
      <c r="C49" s="424"/>
      <c r="D49" s="424"/>
      <c r="E49" s="424"/>
      <c r="F49" s="424"/>
      <c r="G49" s="424"/>
      <c r="H49" s="424"/>
      <c r="I49" s="424"/>
      <c r="J49" s="310"/>
      <c r="K49" s="396"/>
      <c r="L49" s="420"/>
      <c r="M49" s="401"/>
      <c r="N49" s="271"/>
    </row>
    <row r="50" spans="1:14">
      <c r="A50" s="146"/>
      <c r="B50" s="43"/>
      <c r="C50" s="424"/>
      <c r="D50" s="424"/>
      <c r="E50" s="424"/>
      <c r="F50" s="424"/>
      <c r="G50" s="424"/>
      <c r="H50" s="424"/>
      <c r="I50" s="424"/>
      <c r="J50" s="310"/>
      <c r="K50" s="396"/>
      <c r="L50" s="420"/>
      <c r="M50" s="401"/>
      <c r="N50" s="271"/>
    </row>
    <row r="51" spans="1:14">
      <c r="A51" s="146"/>
      <c r="B51" s="43"/>
      <c r="C51" s="424"/>
      <c r="D51" s="424"/>
      <c r="E51" s="424"/>
      <c r="F51" s="424"/>
      <c r="G51" s="424"/>
      <c r="H51" s="424"/>
      <c r="I51" s="424"/>
      <c r="J51" s="310"/>
      <c r="K51" s="396"/>
      <c r="L51" s="420"/>
      <c r="M51" s="401"/>
      <c r="N51" s="271"/>
    </row>
    <row r="52" spans="1:14">
      <c r="A52" s="146"/>
      <c r="B52" s="43"/>
      <c r="C52" s="424"/>
      <c r="D52" s="424"/>
      <c r="E52" s="424"/>
      <c r="F52" s="424"/>
      <c r="G52" s="424"/>
      <c r="H52" s="424"/>
      <c r="I52" s="424"/>
      <c r="J52" s="310"/>
      <c r="K52" s="396"/>
      <c r="L52" s="420"/>
      <c r="M52" s="401"/>
      <c r="N52" s="271"/>
    </row>
    <row r="53" spans="1:14">
      <c r="A53" s="146"/>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f>K54*M54</f>
        <v>0</v>
      </c>
    </row>
    <row r="55" spans="1:14" ht="15.75" thickBot="1">
      <c r="B55" s="827" t="s">
        <v>953</v>
      </c>
      <c r="C55" s="828"/>
      <c r="D55" s="828"/>
      <c r="E55" s="828"/>
      <c r="F55" s="828"/>
      <c r="G55" s="828"/>
      <c r="H55" s="828"/>
      <c r="I55" s="828"/>
      <c r="J55" s="828"/>
      <c r="K55" s="828"/>
      <c r="L55" s="828"/>
      <c r="M55" s="829"/>
      <c r="N55" s="393">
        <f>SUM(N48:N54)</f>
        <v>4160.0643502098073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1256</v>
      </c>
      <c r="B60" s="46" t="str">
        <f>VLOOKUP(A60,TRANSPORTE!A5:D117,3,FALSE)</f>
        <v>Transporte de material de excavación</v>
      </c>
      <c r="C60" s="316"/>
      <c r="D60" s="316"/>
      <c r="E60" s="316"/>
      <c r="F60" s="316"/>
      <c r="G60" s="316"/>
      <c r="H60" s="310" t="s">
        <v>1468</v>
      </c>
      <c r="I60" s="278">
        <v>1.3</v>
      </c>
      <c r="J60" s="285">
        <v>1</v>
      </c>
      <c r="K60" s="278">
        <f>I60*J60</f>
        <v>1.3</v>
      </c>
      <c r="L60" s="831">
        <f>VLOOKUP(A60,TRANSPORTE!A5:D117,4,FALSE)</f>
        <v>812.88531247861022</v>
      </c>
      <c r="M60" s="832"/>
      <c r="N60" s="286">
        <f>K60*L60</f>
        <v>1056.7509062221934</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1056.7509062221934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4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280</v>
      </c>
      <c r="N71" s="394">
        <f>K71/M71</f>
        <v>381.02229862288567</v>
      </c>
      <c r="O71" s="106"/>
    </row>
    <row r="72" spans="1:15">
      <c r="A72" s="147" t="s">
        <v>7</v>
      </c>
      <c r="B72" s="49" t="str">
        <f>VLOOKUP(A72,'MANO DE OBRA'!A8:D69,3,FALSE)</f>
        <v>Obrero (2)</v>
      </c>
      <c r="C72" s="47"/>
      <c r="D72" s="47"/>
      <c r="E72" s="47"/>
      <c r="F72" s="47"/>
      <c r="G72" s="47"/>
      <c r="H72" s="47"/>
      <c r="I72" s="291">
        <f>K72/J72*100</f>
        <v>58520.000000000007</v>
      </c>
      <c r="J72" s="292">
        <v>185</v>
      </c>
      <c r="K72" s="293">
        <f>VLOOKUP(A72,'MANO DE OBRA'!A8:D100,4,FALSE)</f>
        <v>108262</v>
      </c>
      <c r="L72" s="50"/>
      <c r="M72" s="431">
        <v>280</v>
      </c>
      <c r="N72" s="394">
        <f>K72/M72</f>
        <v>386.65</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59">
        <f>SUM(N71:N76)</f>
        <v>767.67229862288559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10802.126239300047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2160.4252478600097</v>
      </c>
      <c r="M84" s="862"/>
      <c r="N84" s="51"/>
    </row>
    <row r="85" spans="1:14">
      <c r="B85" s="89" t="s">
        <v>973</v>
      </c>
      <c r="C85" s="90"/>
      <c r="D85" s="90"/>
      <c r="E85" s="90"/>
      <c r="F85" s="90"/>
      <c r="G85" s="90"/>
      <c r="H85" s="90"/>
      <c r="I85" s="87"/>
      <c r="J85" s="88"/>
      <c r="K85" s="303">
        <v>0.05</v>
      </c>
      <c r="L85" s="861">
        <f>N79*K85</f>
        <v>540.10631196500242</v>
      </c>
      <c r="M85" s="862"/>
      <c r="N85" s="51"/>
    </row>
    <row r="86" spans="1:14" ht="15.75" thickBot="1">
      <c r="B86" s="91" t="s">
        <v>974</v>
      </c>
      <c r="C86" s="92"/>
      <c r="D86" s="92"/>
      <c r="E86" s="92"/>
      <c r="F86" s="92"/>
      <c r="G86" s="92"/>
      <c r="H86" s="92"/>
      <c r="I86" s="93"/>
      <c r="J86" s="94"/>
      <c r="K86" s="304">
        <v>0.05</v>
      </c>
      <c r="L86" s="863">
        <f>N79*K86</f>
        <v>540.10631196500242</v>
      </c>
      <c r="M86" s="864"/>
      <c r="N86" s="51"/>
    </row>
    <row r="87" spans="1:14" ht="15.75" thickBot="1">
      <c r="B87" s="827" t="s">
        <v>953</v>
      </c>
      <c r="C87" s="828"/>
      <c r="D87" s="828"/>
      <c r="E87" s="828"/>
      <c r="F87" s="828"/>
      <c r="G87" s="828"/>
      <c r="H87" s="828"/>
      <c r="I87" s="828"/>
      <c r="J87" s="828"/>
      <c r="K87" s="828"/>
      <c r="L87" s="828"/>
      <c r="M87" s="829"/>
      <c r="N87" s="52">
        <f>L84+L85+L86</f>
        <v>3240.6378717900147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14042.764111090062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7.75" customHeight="1" thickBot="1">
      <c r="B29" s="71" t="s">
        <v>943</v>
      </c>
      <c r="C29" s="836" t="s">
        <v>944</v>
      </c>
      <c r="D29" s="837"/>
      <c r="E29" s="837"/>
      <c r="F29" s="837"/>
      <c r="G29" s="837"/>
      <c r="H29" s="837"/>
      <c r="I29" s="837"/>
      <c r="J29" s="72"/>
      <c r="K29" s="341" t="s">
        <v>2215</v>
      </c>
      <c r="L29" s="838" t="s">
        <v>945</v>
      </c>
      <c r="M29" s="839"/>
      <c r="N29" s="71" t="s">
        <v>946</v>
      </c>
    </row>
    <row r="30" spans="1:14" ht="15.75" customHeight="1" thickBot="1">
      <c r="A30" t="s">
        <v>1845</v>
      </c>
      <c r="B30" s="80" t="s">
        <v>1636</v>
      </c>
      <c r="C30" s="81" t="s">
        <v>2092</v>
      </c>
      <c r="D30" s="82"/>
      <c r="E30" s="82"/>
      <c r="F30" s="82"/>
      <c r="G30" s="82"/>
      <c r="H30" s="82"/>
      <c r="I30" s="82"/>
      <c r="J30" s="82"/>
      <c r="K30" s="452"/>
      <c r="L30" s="305" t="s">
        <v>387</v>
      </c>
      <c r="M30" s="202"/>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5"/>
      <c r="C33" s="61"/>
      <c r="D33" s="61"/>
      <c r="E33" s="61"/>
      <c r="F33" s="61"/>
      <c r="G33" s="61"/>
      <c r="H33" s="61"/>
      <c r="I33" s="62"/>
      <c r="J33" s="62"/>
      <c r="K33" s="61"/>
      <c r="L33" s="61"/>
      <c r="M33" s="61"/>
      <c r="N33" s="63"/>
    </row>
    <row r="34" spans="1:14">
      <c r="B34" s="808" t="s">
        <v>944</v>
      </c>
      <c r="C34" s="809"/>
      <c r="D34" s="809"/>
      <c r="E34" s="809"/>
      <c r="F34" s="809"/>
      <c r="G34" s="809"/>
      <c r="H34" s="810"/>
      <c r="I34" s="811" t="s">
        <v>948</v>
      </c>
      <c r="J34" s="812"/>
      <c r="K34" s="69" t="s">
        <v>949</v>
      </c>
      <c r="L34" s="813" t="s">
        <v>950</v>
      </c>
      <c r="M34" s="810"/>
      <c r="N34" s="70" t="s">
        <v>951</v>
      </c>
    </row>
    <row r="35" spans="1:14">
      <c r="A35" s="113" t="s">
        <v>263</v>
      </c>
      <c r="B35" s="840" t="str">
        <f>VLOOKUP(A35,EQUIPOS!A6:D154,3,FALSE)</f>
        <v xml:space="preserve">Motobomba 4 pulgadas
</v>
      </c>
      <c r="C35" s="841"/>
      <c r="D35" s="841"/>
      <c r="E35" s="841"/>
      <c r="F35" s="841"/>
      <c r="G35" s="841"/>
      <c r="H35" s="842"/>
      <c r="I35" s="266"/>
      <c r="J35" s="267"/>
      <c r="K35" s="268">
        <f>VLOOKUP(A35,EQUIPOS!A6:D163,4,FALSE)</f>
        <v>4450.3046846995412</v>
      </c>
      <c r="L35" s="269"/>
      <c r="M35" s="335">
        <v>21</v>
      </c>
      <c r="N35" s="271">
        <f>K35/M35</f>
        <v>211.91927069997814</v>
      </c>
    </row>
    <row r="36" spans="1:14">
      <c r="A36" s="113" t="s">
        <v>129</v>
      </c>
      <c r="B36" s="840" t="str">
        <f>VLOOKUP(A36,EQUIPOS!A7:D154,3,FALSE)</f>
        <v xml:space="preserve">Buldozer, Potencia al volante de 140 HP, motor de 2200 RPM, longitud de hoja 4,80m. </v>
      </c>
      <c r="C36" s="841"/>
      <c r="D36" s="841"/>
      <c r="E36" s="841"/>
      <c r="F36" s="841"/>
      <c r="G36" s="841"/>
      <c r="H36" s="842"/>
      <c r="I36" s="420"/>
      <c r="J36" s="421"/>
      <c r="K36" s="268">
        <f>VLOOKUP(A36,EQUIPOS!A7:D164,4,FALSE)</f>
        <v>132237.62491678639</v>
      </c>
      <c r="L36" s="334"/>
      <c r="M36" s="335">
        <v>100</v>
      </c>
      <c r="N36" s="271">
        <f>K36/M36</f>
        <v>1322.3762491678638</v>
      </c>
    </row>
    <row r="37" spans="1:14">
      <c r="A37" s="113" t="s">
        <v>312</v>
      </c>
      <c r="B37" s="840" t="str">
        <f>VLOOKUP(A37,EQUIPOS!A8:D154,3,FALSE)</f>
        <v>Retroexcavadora sobre oruga, potencia 138 HP, balde de 1,5 m3.</v>
      </c>
      <c r="C37" s="841"/>
      <c r="D37" s="841"/>
      <c r="E37" s="841"/>
      <c r="F37" s="841"/>
      <c r="G37" s="841"/>
      <c r="H37" s="842"/>
      <c r="I37" s="327"/>
      <c r="J37" s="329"/>
      <c r="K37" s="268">
        <f>VLOOKUP(A37,EQUIPOS!A8:D165,4,FALSE)</f>
        <v>122065.49992318742</v>
      </c>
      <c r="L37" s="422"/>
      <c r="M37" s="423">
        <v>21</v>
      </c>
      <c r="N37" s="271">
        <f>K37/M37</f>
        <v>5812.6428534851157</v>
      </c>
    </row>
    <row r="38" spans="1:14">
      <c r="B38" s="840"/>
      <c r="C38" s="841"/>
      <c r="D38" s="841"/>
      <c r="E38" s="841"/>
      <c r="F38" s="841"/>
      <c r="G38" s="841"/>
      <c r="H38" s="842"/>
      <c r="I38" s="36"/>
      <c r="J38" s="37"/>
      <c r="K38" s="268"/>
      <c r="L38" s="275"/>
      <c r="M38" s="335"/>
      <c r="N38" s="271"/>
    </row>
    <row r="39" spans="1:14">
      <c r="B39" s="319"/>
      <c r="C39" s="320"/>
      <c r="D39" s="320"/>
      <c r="E39" s="320"/>
      <c r="F39" s="322"/>
      <c r="G39" s="322"/>
      <c r="H39" s="125"/>
      <c r="I39" s="36"/>
      <c r="J39" s="37"/>
      <c r="K39" s="268"/>
      <c r="L39" s="275"/>
      <c r="M39" s="276"/>
      <c r="N39" s="272"/>
    </row>
    <row r="40" spans="1:14">
      <c r="B40" s="847" t="s">
        <v>952</v>
      </c>
      <c r="C40" s="848"/>
      <c r="D40" s="848"/>
      <c r="E40" s="38"/>
      <c r="F40" s="39"/>
      <c r="G40" s="39"/>
      <c r="H40" s="40"/>
      <c r="I40" s="36"/>
      <c r="J40" s="37"/>
      <c r="K40" s="278"/>
      <c r="L40" s="275"/>
      <c r="M40" s="400">
        <v>0.01</v>
      </c>
      <c r="N40" s="343">
        <f>N76*M40</f>
        <v>12.794538310381427</v>
      </c>
    </row>
    <row r="41" spans="1:14" ht="15.75" thickBot="1">
      <c r="B41" s="840"/>
      <c r="C41" s="841"/>
      <c r="D41" s="841"/>
      <c r="E41" s="841"/>
      <c r="F41" s="841"/>
      <c r="G41" s="841"/>
      <c r="H41" s="842"/>
      <c r="I41" s="849"/>
      <c r="J41" s="850"/>
      <c r="K41" s="41"/>
      <c r="L41" s="851"/>
      <c r="M41" s="852"/>
      <c r="N41" s="105"/>
    </row>
    <row r="42" spans="1:14" ht="15.75" thickBot="1">
      <c r="B42" s="827" t="s">
        <v>953</v>
      </c>
      <c r="C42" s="828"/>
      <c r="D42" s="828"/>
      <c r="E42" s="828"/>
      <c r="F42" s="828"/>
      <c r="G42" s="828"/>
      <c r="H42" s="828"/>
      <c r="I42" s="828"/>
      <c r="J42" s="828"/>
      <c r="K42" s="828"/>
      <c r="L42" s="828"/>
      <c r="M42" s="829"/>
      <c r="N42" s="393">
        <f>SUM(N35:N41)</f>
        <v>7359.7329116633391</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8" t="s">
        <v>944</v>
      </c>
      <c r="C46" s="819"/>
      <c r="D46" s="819"/>
      <c r="E46" s="819"/>
      <c r="F46" s="819"/>
      <c r="G46" s="819"/>
      <c r="H46" s="819"/>
      <c r="I46" s="820"/>
      <c r="J46" s="314" t="s">
        <v>945</v>
      </c>
      <c r="K46" s="85" t="s">
        <v>946</v>
      </c>
      <c r="L46" s="821" t="s">
        <v>955</v>
      </c>
      <c r="M46" s="820"/>
      <c r="N46" s="86" t="s">
        <v>951</v>
      </c>
    </row>
    <row r="47" spans="1:14">
      <c r="A47" s="146" t="s">
        <v>442</v>
      </c>
      <c r="B47" s="43" t="str">
        <f>VLOOKUP(A47,MATERIALES!A5:D373,3,FALSE)</f>
        <v>Derechos de explotación y/o disposición de materiales</v>
      </c>
      <c r="C47" s="280"/>
      <c r="D47" s="280"/>
      <c r="E47" s="280"/>
      <c r="F47" s="280"/>
      <c r="G47" s="280"/>
      <c r="H47" s="280"/>
      <c r="I47" s="267"/>
      <c r="J47" s="223" t="str">
        <f>VLOOKUP(A47,MATERIALES!A4:D640,2,FALSE)</f>
        <v>m3</v>
      </c>
      <c r="K47" s="281">
        <v>1.3</v>
      </c>
      <c r="L47" s="266"/>
      <c r="M47" s="401">
        <f>VLOOKUP(A47,MATERIALES!A5:D396,4,FALSE)</f>
        <v>3200.0495001613904</v>
      </c>
      <c r="N47" s="271">
        <f>K47*M47</f>
        <v>4160.0643502098073</v>
      </c>
    </row>
    <row r="48" spans="1:14">
      <c r="A48" s="146"/>
      <c r="B48" s="43"/>
      <c r="C48" s="424"/>
      <c r="D48" s="424"/>
      <c r="E48" s="424"/>
      <c r="F48" s="424"/>
      <c r="G48" s="424"/>
      <c r="H48" s="424"/>
      <c r="I48" s="424"/>
      <c r="J48" s="310"/>
      <c r="K48" s="396"/>
      <c r="L48" s="420"/>
      <c r="M48" s="401"/>
      <c r="N48" s="271"/>
    </row>
    <row r="49" spans="1:14">
      <c r="A49" s="146"/>
      <c r="B49" s="43"/>
      <c r="C49" s="424"/>
      <c r="D49" s="424"/>
      <c r="E49" s="424"/>
      <c r="F49" s="424"/>
      <c r="G49" s="424"/>
      <c r="H49" s="424"/>
      <c r="I49" s="424"/>
      <c r="J49" s="310"/>
      <c r="K49" s="396"/>
      <c r="L49" s="420"/>
      <c r="M49" s="401"/>
      <c r="N49" s="271"/>
    </row>
    <row r="50" spans="1:14">
      <c r="A50" s="146"/>
      <c r="B50" s="43"/>
      <c r="C50" s="424"/>
      <c r="D50" s="424"/>
      <c r="E50" s="424"/>
      <c r="F50" s="424"/>
      <c r="G50" s="424"/>
      <c r="H50" s="424"/>
      <c r="I50" s="424"/>
      <c r="J50" s="310"/>
      <c r="K50" s="396"/>
      <c r="L50" s="420"/>
      <c r="M50" s="401"/>
      <c r="N50" s="271"/>
    </row>
    <row r="51" spans="1:14">
      <c r="A51" s="146"/>
      <c r="B51" s="43"/>
      <c r="C51" s="424"/>
      <c r="D51" s="424"/>
      <c r="E51" s="424"/>
      <c r="F51" s="424"/>
      <c r="G51" s="424"/>
      <c r="H51" s="424"/>
      <c r="I51" s="424"/>
      <c r="J51" s="310"/>
      <c r="K51" s="396"/>
      <c r="L51" s="420"/>
      <c r="M51" s="401"/>
      <c r="N51" s="271"/>
    </row>
    <row r="52" spans="1:14">
      <c r="A52" s="146"/>
      <c r="B52" s="43"/>
      <c r="C52" s="424"/>
      <c r="D52" s="424"/>
      <c r="E52" s="424"/>
      <c r="F52" s="424"/>
      <c r="G52" s="424"/>
      <c r="H52" s="424"/>
      <c r="I52" s="424"/>
      <c r="J52" s="310"/>
      <c r="K52" s="396"/>
      <c r="L52" s="420"/>
      <c r="M52" s="401"/>
      <c r="N52" s="271"/>
    </row>
    <row r="53" spans="1:14" ht="15.75" thickBot="1">
      <c r="B53" s="43"/>
      <c r="C53" s="309"/>
      <c r="D53" s="309"/>
      <c r="E53" s="309"/>
      <c r="F53" s="309"/>
      <c r="G53" s="309"/>
      <c r="H53" s="309"/>
      <c r="I53" s="309"/>
      <c r="J53" s="434"/>
      <c r="K53" s="126"/>
      <c r="L53" s="324"/>
      <c r="M53" s="401"/>
      <c r="N53" s="271"/>
    </row>
    <row r="54" spans="1:14" ht="15.75" thickBot="1">
      <c r="B54" s="827" t="s">
        <v>953</v>
      </c>
      <c r="C54" s="828"/>
      <c r="D54" s="828"/>
      <c r="E54" s="828"/>
      <c r="F54" s="828"/>
      <c r="G54" s="828"/>
      <c r="H54" s="828"/>
      <c r="I54" s="828"/>
      <c r="J54" s="828"/>
      <c r="K54" s="828"/>
      <c r="L54" s="828"/>
      <c r="M54" s="829"/>
      <c r="N54" s="393">
        <f>SUM(N47:N53)</f>
        <v>4160.0643502098073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1256</v>
      </c>
      <c r="B59" s="46" t="str">
        <f>VLOOKUP(A59,TRANSPORTE!A5:D117,3,FALSE)</f>
        <v>Transporte de material de excavación</v>
      </c>
      <c r="C59" s="316"/>
      <c r="D59" s="316"/>
      <c r="E59" s="316"/>
      <c r="F59" s="316"/>
      <c r="G59" s="316"/>
      <c r="H59" s="310" t="s">
        <v>1468</v>
      </c>
      <c r="I59" s="278">
        <v>1.3</v>
      </c>
      <c r="J59" s="285">
        <v>1</v>
      </c>
      <c r="K59" s="278">
        <f>I59*J59</f>
        <v>1.3</v>
      </c>
      <c r="L59" s="831">
        <f>VLOOKUP(A59,TRANSPORTE!A5:D117,4,FALSE)</f>
        <v>812.88531247861022</v>
      </c>
      <c r="M59" s="832"/>
      <c r="N59" s="286">
        <f>K59*L59</f>
        <v>1056.7509062221934</v>
      </c>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1056.7509062221934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47"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433">
        <v>168</v>
      </c>
      <c r="N70" s="394">
        <f>K70/M70</f>
        <v>644.41666666666663</v>
      </c>
      <c r="O70" s="106"/>
    </row>
    <row r="71" spans="1:15">
      <c r="A71" s="147"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431">
        <v>168</v>
      </c>
      <c r="N71" s="394">
        <f>K71/M71</f>
        <v>635.03716437147614</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59">
        <f>SUM(N70:N75)</f>
        <v>1279.4538310381427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N42+N54+N65+N76</f>
        <v>13856.001999133485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2771.2003998266973</v>
      </c>
      <c r="M83" s="862"/>
      <c r="N83" s="51"/>
    </row>
    <row r="84" spans="1:14">
      <c r="B84" s="89" t="s">
        <v>973</v>
      </c>
      <c r="C84" s="90"/>
      <c r="D84" s="90"/>
      <c r="E84" s="90"/>
      <c r="F84" s="90"/>
      <c r="G84" s="90"/>
      <c r="H84" s="90"/>
      <c r="I84" s="87"/>
      <c r="J84" s="88"/>
      <c r="K84" s="303">
        <v>0.05</v>
      </c>
      <c r="L84" s="861">
        <f>N78*K84</f>
        <v>692.80009995667433</v>
      </c>
      <c r="M84" s="862"/>
      <c r="N84" s="51"/>
    </row>
    <row r="85" spans="1:14" ht="15.75" thickBot="1">
      <c r="B85" s="91" t="s">
        <v>974</v>
      </c>
      <c r="C85" s="92"/>
      <c r="D85" s="92"/>
      <c r="E85" s="92"/>
      <c r="F85" s="92"/>
      <c r="G85" s="92"/>
      <c r="H85" s="92"/>
      <c r="I85" s="93"/>
      <c r="J85" s="94"/>
      <c r="K85" s="304">
        <v>0.05</v>
      </c>
      <c r="L85" s="863">
        <f>N78*K85</f>
        <v>692.80009995667433</v>
      </c>
      <c r="M85" s="864"/>
      <c r="N85" s="51"/>
    </row>
    <row r="86" spans="1:14" ht="15.75" thickBot="1">
      <c r="B86" s="827" t="s">
        <v>953</v>
      </c>
      <c r="C86" s="828"/>
      <c r="D86" s="828"/>
      <c r="E86" s="828"/>
      <c r="F86" s="828"/>
      <c r="G86" s="828"/>
      <c r="H86" s="828"/>
      <c r="I86" s="828"/>
      <c r="J86" s="828"/>
      <c r="K86" s="828"/>
      <c r="L86" s="828"/>
      <c r="M86" s="829"/>
      <c r="N86" s="52">
        <f>L83+L84+L85</f>
        <v>4156.800599740046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18012.802598873532</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29.25"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5"/>
      <c r="K118" s="975"/>
      <c r="L118" s="975"/>
      <c r="M118" s="975"/>
      <c r="N118" s="976"/>
    </row>
    <row r="119" spans="2:14" ht="15.75" thickBot="1">
      <c r="B119" s="418" t="s">
        <v>2221</v>
      </c>
      <c r="C119" s="419"/>
      <c r="D119" s="419"/>
      <c r="E119" s="258"/>
      <c r="F119" s="258"/>
      <c r="G119" s="258"/>
      <c r="H119" s="258"/>
      <c r="I119" s="258"/>
      <c r="J119" s="977"/>
      <c r="K119" s="977"/>
      <c r="L119" s="977"/>
      <c r="M119" s="977"/>
      <c r="N119" s="978"/>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1095</v>
      </c>
      <c r="C31" s="81" t="s">
        <v>2093</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162</v>
      </c>
      <c r="B36" s="840" t="str">
        <f>VLOOKUP(A36,EQUIPOS!A6:D154,3,FALSE)</f>
        <v>Compactador manual (SALTARIN) Peso de operación (Kg.) 52, Fuerza de impacto por golpe (KN) 12.</v>
      </c>
      <c r="C36" s="841"/>
      <c r="D36" s="841"/>
      <c r="E36" s="841"/>
      <c r="F36" s="841"/>
      <c r="G36" s="841"/>
      <c r="H36" s="842"/>
      <c r="I36" s="266"/>
      <c r="J36" s="267"/>
      <c r="K36" s="268">
        <f>VLOOKUP(A36,EQUIPOS!A6:D163,4,FALSE)</f>
        <v>7565.5179639892203</v>
      </c>
      <c r="L36" s="269"/>
      <c r="M36" s="335">
        <v>2.5</v>
      </c>
      <c r="N36" s="271">
        <f>K36/M36</f>
        <v>3026.2071855956883</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405.98250000000002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3432.1896855956884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58" t="s">
        <v>550</v>
      </c>
      <c r="B48" s="43" t="str">
        <f>VLOOKUP(A48,MATERIALES!A5:D373,3,FALSE)</f>
        <v>Material seleccionado para Relleno</v>
      </c>
      <c r="C48" s="280"/>
      <c r="D48" s="280"/>
      <c r="E48" s="280"/>
      <c r="F48" s="280"/>
      <c r="G48" s="280"/>
      <c r="H48" s="280"/>
      <c r="I48" s="267"/>
      <c r="J48" s="223" t="str">
        <f>VLOOKUP(A48,MATERIALES!A4:D640,2,FALSE)</f>
        <v>m3</v>
      </c>
      <c r="K48" s="281">
        <v>1.3</v>
      </c>
      <c r="L48" s="266"/>
      <c r="M48" s="401">
        <f>VLOOKUP(A48,MATERIALES!A5:D396,4,FALSE)</f>
        <v>26031.940679017607</v>
      </c>
      <c r="N48" s="271">
        <f>K48*M48</f>
        <v>33841.522882722893</v>
      </c>
    </row>
    <row r="49" spans="1:14">
      <c r="A49" s="158"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43.73366034074958</v>
      </c>
      <c r="N49" s="271">
        <f>K49*M49</f>
        <v>1312.0098102224874</v>
      </c>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7" t="s">
        <v>953</v>
      </c>
      <c r="C55" s="828"/>
      <c r="D55" s="828"/>
      <c r="E55" s="828"/>
      <c r="F55" s="828"/>
      <c r="G55" s="828"/>
      <c r="H55" s="828"/>
      <c r="I55" s="828"/>
      <c r="J55" s="828"/>
      <c r="K55" s="828"/>
      <c r="L55" s="828"/>
      <c r="M55" s="829"/>
      <c r="N55" s="393">
        <f>SUM(N48:N54)</f>
        <v>35153.53269294538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831">
        <f>VLOOKUP(A60,TRANSPORTE!A5:D117,4,FALSE)</f>
        <v>812.88531247861022</v>
      </c>
      <c r="M60" s="832"/>
      <c r="N60" s="286">
        <f>K60*L60</f>
        <v>1056.7509062221934</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1056.7509062221934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59" t="s">
        <v>9</v>
      </c>
      <c r="B71" s="49" t="str">
        <f>VLOOKUP(A71,'MANO DE OBRA'!A8:D68,3,FALSE)</f>
        <v>Obrero (3)</v>
      </c>
      <c r="C71" s="47"/>
      <c r="D71" s="47"/>
      <c r="E71" s="47"/>
      <c r="F71" s="47"/>
      <c r="G71" s="47"/>
      <c r="H71" s="47"/>
      <c r="I71" s="291">
        <f>K71/J71*100</f>
        <v>87780</v>
      </c>
      <c r="J71" s="292">
        <v>185</v>
      </c>
      <c r="K71" s="293">
        <f>VLOOKUP(A71,'MANO DE OBRA'!A8:D99,4,FALSE)</f>
        <v>162393</v>
      </c>
      <c r="L71" s="50"/>
      <c r="M71" s="433">
        <v>20</v>
      </c>
      <c r="N71" s="394">
        <f>K71/M71</f>
        <v>8119.65</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8119.65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47762.123284763264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9552.4246569526531</v>
      </c>
      <c r="M84" s="862"/>
      <c r="N84" s="51"/>
    </row>
    <row r="85" spans="1:14">
      <c r="B85" s="89" t="s">
        <v>973</v>
      </c>
      <c r="C85" s="90"/>
      <c r="D85" s="90"/>
      <c r="E85" s="90"/>
      <c r="F85" s="90"/>
      <c r="G85" s="90"/>
      <c r="H85" s="90"/>
      <c r="I85" s="87"/>
      <c r="J85" s="88"/>
      <c r="K85" s="303">
        <v>0.05</v>
      </c>
      <c r="L85" s="861">
        <f>N79*K85</f>
        <v>2388.1061642381633</v>
      </c>
      <c r="M85" s="862"/>
      <c r="N85" s="51"/>
    </row>
    <row r="86" spans="1:14" ht="15.75" thickBot="1">
      <c r="B86" s="91" t="s">
        <v>974</v>
      </c>
      <c r="C86" s="92"/>
      <c r="D86" s="92"/>
      <c r="E86" s="92"/>
      <c r="F86" s="92"/>
      <c r="G86" s="92"/>
      <c r="H86" s="92"/>
      <c r="I86" s="93"/>
      <c r="J86" s="94"/>
      <c r="K86" s="304">
        <v>0.05</v>
      </c>
      <c r="L86" s="863">
        <f>N79*K86</f>
        <v>2388.1061642381633</v>
      </c>
      <c r="M86" s="864"/>
      <c r="N86" s="51"/>
    </row>
    <row r="87" spans="1:14" ht="15.75" thickBot="1">
      <c r="B87" s="827" t="s">
        <v>953</v>
      </c>
      <c r="C87" s="828"/>
      <c r="D87" s="828"/>
      <c r="E87" s="828"/>
      <c r="F87" s="828"/>
      <c r="G87" s="828"/>
      <c r="H87" s="828"/>
      <c r="I87" s="828"/>
      <c r="J87" s="828"/>
      <c r="K87" s="828"/>
      <c r="L87" s="828"/>
      <c r="M87" s="829"/>
      <c r="N87" s="52">
        <f>L84+L85+L86</f>
        <v>14328.636985428979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62090.760270192244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1096</v>
      </c>
      <c r="C31" s="81" t="s">
        <v>1637</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162</v>
      </c>
      <c r="B36" s="840" t="str">
        <f>VLOOKUP(A36,EQUIPOS!A6:D154,3,FALSE)</f>
        <v>Compactador manual (SALTARIN) Peso de operación (Kg.) 52, Fuerza de impacto por golpe (KN) 12.</v>
      </c>
      <c r="C36" s="841"/>
      <c r="D36" s="841"/>
      <c r="E36" s="841"/>
      <c r="F36" s="841"/>
      <c r="G36" s="841"/>
      <c r="H36" s="842"/>
      <c r="I36" s="266"/>
      <c r="J36" s="267"/>
      <c r="K36" s="268">
        <f>VLOOKUP(A36,EQUIPOS!A6:D163,4,FALSE)</f>
        <v>7565.5179639892203</v>
      </c>
      <c r="L36" s="269"/>
      <c r="M36" s="335">
        <v>2.5</v>
      </c>
      <c r="N36" s="271">
        <f>K36/M36</f>
        <v>3026.2071855956883</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405.98250000000002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3432.1896855956884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58" t="s">
        <v>540</v>
      </c>
      <c r="B48" s="43" t="str">
        <f>VLOOKUP(A48,MATERIALES!A5:D373,3,FALSE)</f>
        <v>Material de Recebo Para Relleno</v>
      </c>
      <c r="C48" s="280"/>
      <c r="D48" s="280"/>
      <c r="E48" s="280"/>
      <c r="F48" s="280"/>
      <c r="G48" s="280"/>
      <c r="H48" s="280"/>
      <c r="I48" s="267"/>
      <c r="J48" s="223" t="str">
        <f>VLOOKUP(A48,MATERIALES!A4:D640,2,FALSE)</f>
        <v>m3</v>
      </c>
      <c r="K48" s="281">
        <v>1.3</v>
      </c>
      <c r="L48" s="266"/>
      <c r="M48" s="401">
        <f>VLOOKUP(A48,MATERIALES!A5:D396,4,FALSE)</f>
        <v>26031.940679017607</v>
      </c>
      <c r="N48" s="271">
        <f>K48*M48</f>
        <v>33841.522882722893</v>
      </c>
    </row>
    <row r="49" spans="1:14">
      <c r="A49" s="158"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43.73366034074958</v>
      </c>
      <c r="N49" s="271">
        <f>K49*M49</f>
        <v>1312.0098102224874</v>
      </c>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7" t="s">
        <v>953</v>
      </c>
      <c r="C55" s="828"/>
      <c r="D55" s="828"/>
      <c r="E55" s="828"/>
      <c r="F55" s="828"/>
      <c r="G55" s="828"/>
      <c r="H55" s="828"/>
      <c r="I55" s="828"/>
      <c r="J55" s="828"/>
      <c r="K55" s="828"/>
      <c r="L55" s="828"/>
      <c r="M55" s="829"/>
      <c r="N55" s="393">
        <f>SUM(N48:N54)</f>
        <v>35153.53269294538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831">
        <f>VLOOKUP(A60,TRANSPORTE!A5:D117,4,FALSE)</f>
        <v>812.88531247861022</v>
      </c>
      <c r="M60" s="832"/>
      <c r="N60" s="286">
        <f>K60*L60</f>
        <v>1056.7509062221934</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45"/>
    </row>
    <row r="66" spans="1:15" ht="15.75" thickBot="1">
      <c r="B66" s="833" t="s">
        <v>953</v>
      </c>
      <c r="C66" s="834"/>
      <c r="D66" s="834"/>
      <c r="E66" s="834"/>
      <c r="F66" s="834"/>
      <c r="G66" s="834"/>
      <c r="H66" s="834"/>
      <c r="I66" s="834"/>
      <c r="J66" s="834"/>
      <c r="K66" s="834"/>
      <c r="L66" s="834"/>
      <c r="M66" s="835"/>
      <c r="N66" s="104">
        <f>N60+N61+N62+N63+N64</f>
        <v>1056.7509062221934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59" t="s">
        <v>9</v>
      </c>
      <c r="B71" s="49" t="str">
        <f>VLOOKUP(A71,'MANO DE OBRA'!A8:D68,3,FALSE)</f>
        <v>Obrero (3)</v>
      </c>
      <c r="C71" s="47"/>
      <c r="D71" s="47"/>
      <c r="E71" s="47"/>
      <c r="F71" s="47"/>
      <c r="G71" s="47"/>
      <c r="H71" s="47"/>
      <c r="I71" s="291">
        <f>K71/J71*100</f>
        <v>87780</v>
      </c>
      <c r="J71" s="292">
        <v>185</v>
      </c>
      <c r="K71" s="293">
        <f>VLOOKUP(A71,'MANO DE OBRA'!A8:D99,4,FALSE)</f>
        <v>162393</v>
      </c>
      <c r="L71" s="50"/>
      <c r="M71" s="433">
        <v>20</v>
      </c>
      <c r="N71" s="394">
        <f>K71/M71</f>
        <v>8119.65</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8119.65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47762.123284763264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9552.4246569526531</v>
      </c>
      <c r="M84" s="862"/>
      <c r="N84" s="51"/>
    </row>
    <row r="85" spans="1:14">
      <c r="B85" s="89" t="s">
        <v>973</v>
      </c>
      <c r="C85" s="90"/>
      <c r="D85" s="90"/>
      <c r="E85" s="90"/>
      <c r="F85" s="90"/>
      <c r="G85" s="90"/>
      <c r="H85" s="90"/>
      <c r="I85" s="87"/>
      <c r="J85" s="88"/>
      <c r="K85" s="303">
        <v>0.05</v>
      </c>
      <c r="L85" s="861">
        <f>N79*K85</f>
        <v>2388.1061642381633</v>
      </c>
      <c r="M85" s="862"/>
      <c r="N85" s="51"/>
    </row>
    <row r="86" spans="1:14" ht="15.75" thickBot="1">
      <c r="B86" s="91" t="s">
        <v>974</v>
      </c>
      <c r="C86" s="92"/>
      <c r="D86" s="92"/>
      <c r="E86" s="92"/>
      <c r="F86" s="92"/>
      <c r="G86" s="92"/>
      <c r="H86" s="92"/>
      <c r="I86" s="93"/>
      <c r="J86" s="94"/>
      <c r="K86" s="304">
        <v>0.05</v>
      </c>
      <c r="L86" s="863">
        <f>N79*K86</f>
        <v>2388.1061642381633</v>
      </c>
      <c r="M86" s="864"/>
      <c r="N86" s="51"/>
    </row>
    <row r="87" spans="1:14" ht="15.75" thickBot="1">
      <c r="B87" s="827" t="s">
        <v>953</v>
      </c>
      <c r="C87" s="828"/>
      <c r="D87" s="828"/>
      <c r="E87" s="828"/>
      <c r="F87" s="828"/>
      <c r="G87" s="828"/>
      <c r="H87" s="828"/>
      <c r="I87" s="828"/>
      <c r="J87" s="828"/>
      <c r="K87" s="828"/>
      <c r="L87" s="828"/>
      <c r="M87" s="829"/>
      <c r="N87" s="52">
        <f>L84+L85+L86</f>
        <v>14328.636985428979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62090.760270192244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thickBo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1638</v>
      </c>
      <c r="C31" s="81" t="s">
        <v>1639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162</v>
      </c>
      <c r="B36" s="840" t="str">
        <f>VLOOKUP(A36,EQUIPOS!A6:D154,3,FALSE)</f>
        <v>Compactador manual (SALTARIN) Peso de operación (Kg.) 52, Fuerza de impacto por golpe (KN) 12.</v>
      </c>
      <c r="C36" s="841"/>
      <c r="D36" s="841"/>
      <c r="E36" s="841"/>
      <c r="F36" s="841"/>
      <c r="G36" s="841"/>
      <c r="H36" s="842"/>
      <c r="I36" s="266"/>
      <c r="J36" s="267"/>
      <c r="K36" s="268">
        <f>VLOOKUP(A36,EQUIPOS!A6:D163,4,FALSE)</f>
        <v>7565.5179639892203</v>
      </c>
      <c r="L36" s="269"/>
      <c r="M36" s="335">
        <v>2.5</v>
      </c>
      <c r="N36" s="271">
        <f>K36/M36</f>
        <v>3026.2071855956883</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405.98250000000002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3432.1896855956884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58" t="s">
        <v>515</v>
      </c>
      <c r="B48" s="43" t="str">
        <f>VLOOKUP(A48,MATERIALES!A5:D373,3,FALSE)</f>
        <v>Material  Granular Tipo SBG</v>
      </c>
      <c r="C48" s="280"/>
      <c r="D48" s="280"/>
      <c r="E48" s="280"/>
      <c r="F48" s="280"/>
      <c r="G48" s="280"/>
      <c r="H48" s="280"/>
      <c r="I48" s="267"/>
      <c r="J48" s="223" t="str">
        <f>VLOOKUP(A48,MATERIALES!A4:D640,2,FALSE)</f>
        <v>m3</v>
      </c>
      <c r="K48" s="281">
        <v>1.3</v>
      </c>
      <c r="L48" s="266"/>
      <c r="M48" s="401">
        <f>VLOOKUP(A48,MATERIALES!A5:D396,4,FALSE)</f>
        <v>39568.549832106764</v>
      </c>
      <c r="N48" s="271">
        <f>K48*M48</f>
        <v>51439.114781738797</v>
      </c>
    </row>
    <row r="49" spans="1:14">
      <c r="A49" s="158"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43.73366034074958</v>
      </c>
      <c r="N49" s="271">
        <f>K49*M49</f>
        <v>1312.0098102224874</v>
      </c>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7" t="s">
        <v>953</v>
      </c>
      <c r="C55" s="828"/>
      <c r="D55" s="828"/>
      <c r="E55" s="828"/>
      <c r="F55" s="828"/>
      <c r="G55" s="828"/>
      <c r="H55" s="828"/>
      <c r="I55" s="828"/>
      <c r="J55" s="828"/>
      <c r="K55" s="828"/>
      <c r="L55" s="828"/>
      <c r="M55" s="829"/>
      <c r="N55" s="393">
        <f>SUM(N48:N54)</f>
        <v>52751.124591961285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831">
        <f>VLOOKUP(A60,TRANSPORTE!A5:D117,4,FALSE)</f>
        <v>812.88531247861022</v>
      </c>
      <c r="M60" s="832"/>
      <c r="N60" s="286">
        <f>K60*L60</f>
        <v>1056.7509062221934</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1056.7509062221934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59" t="s">
        <v>9</v>
      </c>
      <c r="B71" s="49" t="str">
        <f>VLOOKUP(A71,'MANO DE OBRA'!A8:D68,3,FALSE)</f>
        <v>Obrero (3)</v>
      </c>
      <c r="C71" s="47"/>
      <c r="D71" s="47"/>
      <c r="E71" s="47"/>
      <c r="F71" s="47"/>
      <c r="G71" s="47"/>
      <c r="H71" s="47"/>
      <c r="I71" s="291">
        <f>K71/J71*100</f>
        <v>87780</v>
      </c>
      <c r="J71" s="292">
        <v>185</v>
      </c>
      <c r="K71" s="293">
        <f>VLOOKUP(A71,'MANO DE OBRA'!A8:D99,4,FALSE)</f>
        <v>162393</v>
      </c>
      <c r="L71" s="50"/>
      <c r="M71" s="433">
        <v>20</v>
      </c>
      <c r="N71" s="394">
        <f>K71/M71</f>
        <v>8119.65</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59">
        <f>SUM(N71:N76)</f>
        <v>8119.65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65359.715183779168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13071.943036755834</v>
      </c>
      <c r="M84" s="862"/>
      <c r="N84" s="51"/>
    </row>
    <row r="85" spans="1:14">
      <c r="B85" s="89" t="s">
        <v>973</v>
      </c>
      <c r="C85" s="90"/>
      <c r="D85" s="90"/>
      <c r="E85" s="90"/>
      <c r="F85" s="90"/>
      <c r="G85" s="90"/>
      <c r="H85" s="90"/>
      <c r="I85" s="87"/>
      <c r="J85" s="88"/>
      <c r="K85" s="303">
        <v>0.05</v>
      </c>
      <c r="L85" s="861">
        <f>N79*K85</f>
        <v>3267.9857591889586</v>
      </c>
      <c r="M85" s="862"/>
      <c r="N85" s="51"/>
    </row>
    <row r="86" spans="1:14" ht="15.75" thickBot="1">
      <c r="B86" s="91" t="s">
        <v>974</v>
      </c>
      <c r="C86" s="92"/>
      <c r="D86" s="92"/>
      <c r="E86" s="92"/>
      <c r="F86" s="92"/>
      <c r="G86" s="92"/>
      <c r="H86" s="92"/>
      <c r="I86" s="93"/>
      <c r="J86" s="94"/>
      <c r="K86" s="304">
        <v>0.05</v>
      </c>
      <c r="L86" s="863">
        <f>N79*K86</f>
        <v>3267.9857591889586</v>
      </c>
      <c r="M86" s="864"/>
      <c r="N86" s="51"/>
    </row>
    <row r="87" spans="1:14" ht="15.75" thickBot="1">
      <c r="B87" s="827" t="s">
        <v>953</v>
      </c>
      <c r="C87" s="828"/>
      <c r="D87" s="828"/>
      <c r="E87" s="828"/>
      <c r="F87" s="828"/>
      <c r="G87" s="828"/>
      <c r="H87" s="828"/>
      <c r="I87" s="828"/>
      <c r="J87" s="828"/>
      <c r="K87" s="828"/>
      <c r="L87" s="828"/>
      <c r="M87" s="829"/>
      <c r="N87" s="52">
        <f>L84+L85+L86</f>
        <v>19607.914555133753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84967.629738912918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thickBot="1">
      <c r="B30" s="71" t="s">
        <v>943</v>
      </c>
      <c r="C30" s="836" t="s">
        <v>944</v>
      </c>
      <c r="D30" s="837"/>
      <c r="E30" s="837"/>
      <c r="F30" s="837"/>
      <c r="G30" s="837"/>
      <c r="H30" s="837"/>
      <c r="I30" s="837"/>
      <c r="J30" s="72"/>
      <c r="K30" s="306"/>
      <c r="L30" s="838" t="s">
        <v>945</v>
      </c>
      <c r="M30" s="839"/>
      <c r="N30" s="71" t="s">
        <v>946</v>
      </c>
    </row>
    <row r="31" spans="1:14" ht="18.75" customHeight="1" thickBot="1">
      <c r="A31" t="s">
        <v>1845</v>
      </c>
      <c r="B31" s="80" t="s">
        <v>1640</v>
      </c>
      <c r="C31" s="81" t="s">
        <v>1641</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162</v>
      </c>
      <c r="B36" s="840" t="str">
        <f>VLOOKUP(A36,EQUIPOS!A6:D154,3,FALSE)</f>
        <v>Compactador manual (SALTARIN) Peso de operación (Kg.) 52, Fuerza de impacto por golpe (KN) 12.</v>
      </c>
      <c r="C36" s="841"/>
      <c r="D36" s="841"/>
      <c r="E36" s="841"/>
      <c r="F36" s="841"/>
      <c r="G36" s="841"/>
      <c r="H36" s="842"/>
      <c r="I36" s="266"/>
      <c r="J36" s="267"/>
      <c r="K36" s="268">
        <f>VLOOKUP(A36,EQUIPOS!A6:D163,4,FALSE)</f>
        <v>7565.5179639892203</v>
      </c>
      <c r="L36" s="269"/>
      <c r="M36" s="335">
        <v>2.5</v>
      </c>
      <c r="N36" s="271">
        <f>K36/M36</f>
        <v>3026.2071855956883</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405.98250000000002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3432.1896855956884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58" t="s">
        <v>517</v>
      </c>
      <c r="B48" s="43" t="str">
        <f>VLOOKUP(A48,MATERIALES!A5:D373,3,FALSE)</f>
        <v>Material Granular Tipo  BG</v>
      </c>
      <c r="C48" s="280"/>
      <c r="D48" s="280"/>
      <c r="E48" s="280"/>
      <c r="F48" s="280"/>
      <c r="G48" s="280"/>
      <c r="H48" s="280"/>
      <c r="I48" s="267"/>
      <c r="J48" s="223" t="str">
        <f>VLOOKUP(A48,MATERIALES!A4:D640,2,FALSE)</f>
        <v>m3</v>
      </c>
      <c r="K48" s="281">
        <v>1.3</v>
      </c>
      <c r="L48" s="266"/>
      <c r="M48" s="401">
        <f>VLOOKUP(A48,MATERIALES!A5:D396,4,FALSE)</f>
        <v>39568.549832106764</v>
      </c>
      <c r="N48" s="271">
        <f>K48*M48</f>
        <v>51439.114781738797</v>
      </c>
    </row>
    <row r="49" spans="1:14">
      <c r="A49" s="158"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43.73366034074958</v>
      </c>
      <c r="N49" s="271">
        <f>K49*M49</f>
        <v>1312.0098102224874</v>
      </c>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7" t="s">
        <v>953</v>
      </c>
      <c r="C55" s="828"/>
      <c r="D55" s="828"/>
      <c r="E55" s="828"/>
      <c r="F55" s="828"/>
      <c r="G55" s="828"/>
      <c r="H55" s="828"/>
      <c r="I55" s="828"/>
      <c r="J55" s="828"/>
      <c r="K55" s="828"/>
      <c r="L55" s="828"/>
      <c r="M55" s="829"/>
      <c r="N55" s="393">
        <f>SUM(N48:N54)</f>
        <v>52751.124591961285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831">
        <f>VLOOKUP(A60,TRANSPORTE!A5:D117,4,FALSE)</f>
        <v>812.88531247861022</v>
      </c>
      <c r="M60" s="832"/>
      <c r="N60" s="286">
        <f>K60*L60</f>
        <v>1056.7509062221934</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1056.7509062221934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59" t="s">
        <v>9</v>
      </c>
      <c r="B71" s="49" t="str">
        <f>VLOOKUP(A71,'MANO DE OBRA'!A8:D68,3,FALSE)</f>
        <v>Obrero (3)</v>
      </c>
      <c r="C71" s="47"/>
      <c r="D71" s="47"/>
      <c r="E71" s="47"/>
      <c r="F71" s="47"/>
      <c r="G71" s="47"/>
      <c r="H71" s="47"/>
      <c r="I71" s="291">
        <f>K71/J71*100</f>
        <v>87780</v>
      </c>
      <c r="J71" s="292">
        <v>185</v>
      </c>
      <c r="K71" s="293">
        <f>VLOOKUP(A71,'MANO DE OBRA'!A8:D99,4,FALSE)</f>
        <v>162393</v>
      </c>
      <c r="L71" s="50"/>
      <c r="M71" s="433">
        <v>20</v>
      </c>
      <c r="N71" s="394">
        <f>K71/M71</f>
        <v>8119.65</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59">
        <f>SUM(N71:N76)</f>
        <v>8119.65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65359.715183779168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13071.943036755834</v>
      </c>
      <c r="M84" s="862"/>
      <c r="N84" s="51"/>
    </row>
    <row r="85" spans="1:14">
      <c r="B85" s="89" t="s">
        <v>973</v>
      </c>
      <c r="C85" s="90"/>
      <c r="D85" s="90"/>
      <c r="E85" s="90"/>
      <c r="F85" s="90"/>
      <c r="G85" s="90"/>
      <c r="H85" s="90"/>
      <c r="I85" s="87"/>
      <c r="J85" s="88"/>
      <c r="K85" s="303">
        <v>0.05</v>
      </c>
      <c r="L85" s="861">
        <f>N79*K85</f>
        <v>3267.9857591889586</v>
      </c>
      <c r="M85" s="862"/>
      <c r="N85" s="51"/>
    </row>
    <row r="86" spans="1:14" ht="15.75" thickBot="1">
      <c r="B86" s="91" t="s">
        <v>974</v>
      </c>
      <c r="C86" s="92"/>
      <c r="D86" s="92"/>
      <c r="E86" s="92"/>
      <c r="F86" s="92"/>
      <c r="G86" s="92"/>
      <c r="H86" s="92"/>
      <c r="I86" s="93"/>
      <c r="J86" s="94"/>
      <c r="K86" s="304">
        <v>0.05</v>
      </c>
      <c r="L86" s="863">
        <f>N79*K86</f>
        <v>3267.9857591889586</v>
      </c>
      <c r="M86" s="864"/>
      <c r="N86" s="51"/>
    </row>
    <row r="87" spans="1:14" ht="15.75" thickBot="1">
      <c r="B87" s="827" t="s">
        <v>953</v>
      </c>
      <c r="C87" s="828"/>
      <c r="D87" s="828"/>
      <c r="E87" s="828"/>
      <c r="F87" s="828"/>
      <c r="G87" s="828"/>
      <c r="H87" s="828"/>
      <c r="I87" s="828"/>
      <c r="J87" s="828"/>
      <c r="K87" s="828"/>
      <c r="L87" s="828"/>
      <c r="M87" s="829"/>
      <c r="N87" s="52">
        <f>L84+L85+L86</f>
        <v>19607.914555133753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84967.629738912918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thickBot="1">
      <c r="B30" s="71" t="s">
        <v>943</v>
      </c>
      <c r="C30" s="836" t="s">
        <v>944</v>
      </c>
      <c r="D30" s="837"/>
      <c r="E30" s="837"/>
      <c r="F30" s="837"/>
      <c r="G30" s="837"/>
      <c r="H30" s="837"/>
      <c r="I30" s="837"/>
      <c r="J30" s="72"/>
      <c r="K30" s="306"/>
      <c r="L30" s="838" t="s">
        <v>945</v>
      </c>
      <c r="M30" s="839"/>
      <c r="N30" s="71" t="s">
        <v>946</v>
      </c>
    </row>
    <row r="31" spans="1:14" ht="18.75" customHeight="1" thickBot="1">
      <c r="A31" t="s">
        <v>1845</v>
      </c>
      <c r="B31" s="80" t="s">
        <v>1642</v>
      </c>
      <c r="C31" s="81" t="s">
        <v>1643</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5"/>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113"/>
      <c r="B36" s="840"/>
      <c r="C36" s="841"/>
      <c r="D36" s="841"/>
      <c r="E36" s="841"/>
      <c r="F36" s="841"/>
      <c r="G36" s="841"/>
      <c r="H36" s="842"/>
      <c r="I36" s="266"/>
      <c r="J36" s="267"/>
      <c r="K36" s="268"/>
      <c r="L36" s="269"/>
      <c r="M36" s="335"/>
      <c r="N36" s="271"/>
      <c r="P36" s="106"/>
    </row>
    <row r="37" spans="1:16">
      <c r="A37" s="113"/>
      <c r="B37" s="840"/>
      <c r="C37" s="841"/>
      <c r="D37" s="841"/>
      <c r="E37" s="841"/>
      <c r="F37" s="841"/>
      <c r="G37" s="841"/>
      <c r="H37" s="842"/>
      <c r="I37" s="420"/>
      <c r="J37" s="421"/>
      <c r="K37" s="268"/>
      <c r="L37" s="334"/>
      <c r="M37" s="335"/>
      <c r="N37" s="271"/>
      <c r="P37" s="103"/>
    </row>
    <row r="38" spans="1:16">
      <c r="A38" s="113"/>
      <c r="B38" s="840"/>
      <c r="C38" s="841"/>
      <c r="D38" s="841"/>
      <c r="E38" s="841"/>
      <c r="F38" s="841"/>
      <c r="G38" s="841"/>
      <c r="H38" s="842"/>
      <c r="I38" s="327"/>
      <c r="J38" s="329"/>
      <c r="K38" s="268"/>
      <c r="L38" s="422"/>
      <c r="M38" s="423"/>
      <c r="N38" s="271"/>
      <c r="P38" s="106"/>
    </row>
    <row r="39" spans="1:16">
      <c r="B39" s="840"/>
      <c r="C39" s="841"/>
      <c r="D39" s="841"/>
      <c r="E39" s="841"/>
      <c r="F39" s="841"/>
      <c r="G39" s="841"/>
      <c r="H39" s="842"/>
      <c r="I39" s="36"/>
      <c r="J39" s="37"/>
      <c r="K39" s="268"/>
      <c r="L39" s="275"/>
      <c r="M39" s="335"/>
      <c r="N39" s="271"/>
      <c r="P39" s="106"/>
    </row>
    <row r="40" spans="1:16">
      <c r="B40" s="319"/>
      <c r="C40" s="320"/>
      <c r="D40" s="320"/>
      <c r="E40" s="320"/>
      <c r="F40" s="322"/>
      <c r="G40" s="322"/>
      <c r="H40" s="125"/>
      <c r="I40" s="36"/>
      <c r="J40" s="37"/>
      <c r="K40" s="268"/>
      <c r="L40" s="275"/>
      <c r="M40" s="276"/>
      <c r="N40" s="272"/>
      <c r="P40" s="103"/>
    </row>
    <row r="41" spans="1:16">
      <c r="B41" s="847" t="s">
        <v>952</v>
      </c>
      <c r="C41" s="848"/>
      <c r="D41" s="848"/>
      <c r="E41" s="38"/>
      <c r="F41" s="39"/>
      <c r="G41" s="39"/>
      <c r="H41" s="40"/>
      <c r="I41" s="36"/>
      <c r="J41" s="37"/>
      <c r="K41" s="278"/>
      <c r="L41" s="275"/>
      <c r="M41" s="400">
        <v>0.05</v>
      </c>
      <c r="N41" s="343">
        <f>N77*M41</f>
        <v>405.98250000000002</v>
      </c>
      <c r="P41" s="106"/>
    </row>
    <row r="42" spans="1:16" ht="15.75" thickBot="1">
      <c r="B42" s="840"/>
      <c r="C42" s="841"/>
      <c r="D42" s="841"/>
      <c r="E42" s="841"/>
      <c r="F42" s="841"/>
      <c r="G42" s="841"/>
      <c r="H42" s="842"/>
      <c r="I42" s="849"/>
      <c r="J42" s="850"/>
      <c r="K42" s="41"/>
      <c r="L42" s="851"/>
      <c r="M42" s="852"/>
      <c r="N42" s="105"/>
    </row>
    <row r="43" spans="1:16" ht="15.75" thickBot="1">
      <c r="B43" s="827" t="s">
        <v>953</v>
      </c>
      <c r="C43" s="828"/>
      <c r="D43" s="828"/>
      <c r="E43" s="828"/>
      <c r="F43" s="828"/>
      <c r="G43" s="828"/>
      <c r="H43" s="828"/>
      <c r="I43" s="828"/>
      <c r="J43" s="828"/>
      <c r="K43" s="828"/>
      <c r="L43" s="828"/>
      <c r="M43" s="829"/>
      <c r="N43" s="393">
        <f>SUM(N36:N42)</f>
        <v>405.98250000000002</v>
      </c>
    </row>
    <row r="44" spans="1:16">
      <c r="B44" s="279"/>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8" t="s">
        <v>944</v>
      </c>
      <c r="C47" s="819"/>
      <c r="D47" s="819"/>
      <c r="E47" s="819"/>
      <c r="F47" s="819"/>
      <c r="G47" s="819"/>
      <c r="H47" s="819"/>
      <c r="I47" s="820"/>
      <c r="J47" s="314" t="s">
        <v>945</v>
      </c>
      <c r="K47" s="85" t="s">
        <v>946</v>
      </c>
      <c r="L47" s="821" t="s">
        <v>955</v>
      </c>
      <c r="M47" s="820"/>
      <c r="N47" s="86" t="s">
        <v>951</v>
      </c>
    </row>
    <row r="48" spans="1:16">
      <c r="A48" s="158" t="s">
        <v>544</v>
      </c>
      <c r="B48" s="43" t="str">
        <f>VLOOKUP(A48,MATERIALES!A5:D373,3,FALSE)</f>
        <v>Material filtrante (6´´)</v>
      </c>
      <c r="C48" s="280"/>
      <c r="D48" s="280"/>
      <c r="E48" s="280"/>
      <c r="F48" s="280"/>
      <c r="G48" s="280"/>
      <c r="H48" s="280"/>
      <c r="I48" s="267"/>
      <c r="J48" s="223" t="str">
        <f>VLOOKUP(A48,MATERIALES!A4:D640,2,FALSE)</f>
        <v>m3</v>
      </c>
      <c r="K48" s="281">
        <v>1.3</v>
      </c>
      <c r="L48" s="266"/>
      <c r="M48" s="401">
        <f>VLOOKUP(A48,MATERIALES!A5:D396,4,FALSE)</f>
        <v>46857.493222231693</v>
      </c>
      <c r="N48" s="271">
        <f>K48*M48</f>
        <v>60914.7411889012</v>
      </c>
    </row>
    <row r="49" spans="1:14">
      <c r="A49" s="158"/>
      <c r="B49" s="43"/>
      <c r="C49" s="424"/>
      <c r="D49" s="424"/>
      <c r="E49" s="424"/>
      <c r="F49" s="424"/>
      <c r="G49" s="424"/>
      <c r="H49" s="424"/>
      <c r="I49" s="424"/>
      <c r="J49" s="310"/>
      <c r="K49" s="396"/>
      <c r="L49" s="420"/>
      <c r="M49" s="401"/>
      <c r="N49" s="271"/>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7" t="s">
        <v>953</v>
      </c>
      <c r="C55" s="828"/>
      <c r="D55" s="828"/>
      <c r="E55" s="828"/>
      <c r="F55" s="828"/>
      <c r="G55" s="828"/>
      <c r="H55" s="828"/>
      <c r="I55" s="828"/>
      <c r="J55" s="828"/>
      <c r="K55" s="828"/>
      <c r="L55" s="828"/>
      <c r="M55" s="829"/>
      <c r="N55" s="393">
        <f>SUM(N48:N54)</f>
        <v>60914.7411889012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831">
        <f>VLOOKUP(A60,TRANSPORTE!A5:D117,4,FALSE)</f>
        <v>812.88531247861022</v>
      </c>
      <c r="M60" s="832"/>
      <c r="N60" s="286">
        <f>K60*L60</f>
        <v>1056.7509062221934</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1056.7509062221934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59" t="s">
        <v>9</v>
      </c>
      <c r="B71" s="49" t="str">
        <f>VLOOKUP(A71,'MANO DE OBRA'!A8:D68,3,FALSE)</f>
        <v>Obrero (3)</v>
      </c>
      <c r="C71" s="47"/>
      <c r="D71" s="47"/>
      <c r="E71" s="47"/>
      <c r="F71" s="47"/>
      <c r="G71" s="47"/>
      <c r="H71" s="47"/>
      <c r="I71" s="291">
        <f>K71/J71*100</f>
        <v>87780</v>
      </c>
      <c r="J71" s="292">
        <v>185</v>
      </c>
      <c r="K71" s="293">
        <f>VLOOKUP(A71,'MANO DE OBRA'!A8:D99,4,FALSE)</f>
        <v>162393</v>
      </c>
      <c r="L71" s="50"/>
      <c r="M71" s="433">
        <v>20</v>
      </c>
      <c r="N71" s="394">
        <f>K71/M71</f>
        <v>8119.65</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8119.65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70497.124595123387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14099.424919024677</v>
      </c>
      <c r="M84" s="862"/>
      <c r="N84" s="51"/>
    </row>
    <row r="85" spans="1:14">
      <c r="B85" s="89" t="s">
        <v>973</v>
      </c>
      <c r="C85" s="90"/>
      <c r="D85" s="90"/>
      <c r="E85" s="90"/>
      <c r="F85" s="90"/>
      <c r="G85" s="90"/>
      <c r="H85" s="90"/>
      <c r="I85" s="87"/>
      <c r="J85" s="88"/>
      <c r="K85" s="303">
        <v>0.05</v>
      </c>
      <c r="L85" s="861">
        <f>N79*K85</f>
        <v>3524.8562297561693</v>
      </c>
      <c r="M85" s="862"/>
      <c r="N85" s="51"/>
    </row>
    <row r="86" spans="1:14" ht="15.75" thickBot="1">
      <c r="B86" s="91" t="s">
        <v>974</v>
      </c>
      <c r="C86" s="92"/>
      <c r="D86" s="92"/>
      <c r="E86" s="92"/>
      <c r="F86" s="92"/>
      <c r="G86" s="92"/>
      <c r="H86" s="92"/>
      <c r="I86" s="93"/>
      <c r="J86" s="94"/>
      <c r="K86" s="304">
        <v>0.05</v>
      </c>
      <c r="L86" s="863">
        <f>N79*K86</f>
        <v>3524.8562297561693</v>
      </c>
      <c r="M86" s="864"/>
      <c r="N86" s="51"/>
    </row>
    <row r="87" spans="1:14" ht="15.75" thickBot="1">
      <c r="B87" s="827" t="s">
        <v>953</v>
      </c>
      <c r="C87" s="828"/>
      <c r="D87" s="828"/>
      <c r="E87" s="828"/>
      <c r="F87" s="828"/>
      <c r="G87" s="828"/>
      <c r="H87" s="828"/>
      <c r="I87" s="828"/>
      <c r="J87" s="828"/>
      <c r="K87" s="828"/>
      <c r="L87" s="828"/>
      <c r="M87" s="829"/>
      <c r="N87" s="52">
        <f>L84+L85+L86</f>
        <v>21149.137378537016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91646.26197366041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1644</v>
      </c>
      <c r="C31" s="81" t="s">
        <v>1645</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5"/>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113"/>
      <c r="B36" s="840"/>
      <c r="C36" s="841"/>
      <c r="D36" s="841"/>
      <c r="E36" s="841"/>
      <c r="F36" s="841"/>
      <c r="G36" s="841"/>
      <c r="H36" s="842"/>
      <c r="I36" s="266"/>
      <c r="J36" s="267"/>
      <c r="K36" s="268"/>
      <c r="L36" s="269"/>
      <c r="M36" s="335"/>
      <c r="N36" s="271"/>
      <c r="P36" s="106"/>
    </row>
    <row r="37" spans="1:16">
      <c r="A37" s="113"/>
      <c r="B37" s="840"/>
      <c r="C37" s="841"/>
      <c r="D37" s="841"/>
      <c r="E37" s="841"/>
      <c r="F37" s="841"/>
      <c r="G37" s="841"/>
      <c r="H37" s="842"/>
      <c r="I37" s="420"/>
      <c r="J37" s="421"/>
      <c r="K37" s="268"/>
      <c r="L37" s="334"/>
      <c r="M37" s="335"/>
      <c r="N37" s="271"/>
      <c r="P37" s="103"/>
    </row>
    <row r="38" spans="1:16">
      <c r="A38" s="113"/>
      <c r="B38" s="840"/>
      <c r="C38" s="841"/>
      <c r="D38" s="841"/>
      <c r="E38" s="841"/>
      <c r="F38" s="841"/>
      <c r="G38" s="841"/>
      <c r="H38" s="842"/>
      <c r="I38" s="327"/>
      <c r="J38" s="329"/>
      <c r="K38" s="268"/>
      <c r="L38" s="422"/>
      <c r="M38" s="423"/>
      <c r="N38" s="271"/>
      <c r="P38" s="106"/>
    </row>
    <row r="39" spans="1:16">
      <c r="B39" s="840"/>
      <c r="C39" s="841"/>
      <c r="D39" s="841"/>
      <c r="E39" s="841"/>
      <c r="F39" s="841"/>
      <c r="G39" s="841"/>
      <c r="H39" s="842"/>
      <c r="I39" s="36"/>
      <c r="J39" s="37"/>
      <c r="K39" s="268"/>
      <c r="L39" s="275"/>
      <c r="M39" s="335"/>
      <c r="N39" s="271"/>
      <c r="P39" s="106"/>
    </row>
    <row r="40" spans="1:16">
      <c r="B40" s="319"/>
      <c r="C40" s="320"/>
      <c r="D40" s="320"/>
      <c r="E40" s="320"/>
      <c r="F40" s="322"/>
      <c r="G40" s="322"/>
      <c r="H40" s="125"/>
      <c r="I40" s="36"/>
      <c r="J40" s="37"/>
      <c r="K40" s="268"/>
      <c r="L40" s="275"/>
      <c r="M40" s="276"/>
      <c r="N40" s="272"/>
      <c r="P40" s="103"/>
    </row>
    <row r="41" spans="1:16">
      <c r="B41" s="847" t="s">
        <v>952</v>
      </c>
      <c r="C41" s="848"/>
      <c r="D41" s="848"/>
      <c r="E41" s="38"/>
      <c r="F41" s="39"/>
      <c r="G41" s="39"/>
      <c r="H41" s="40"/>
      <c r="I41" s="36"/>
      <c r="J41" s="37"/>
      <c r="K41" s="278"/>
      <c r="L41" s="275"/>
      <c r="M41" s="400">
        <v>0.05</v>
      </c>
      <c r="N41" s="343">
        <f>N77*M41</f>
        <v>405.98250000000002</v>
      </c>
      <c r="P41" s="106"/>
    </row>
    <row r="42" spans="1:16" ht="15.75" thickBot="1">
      <c r="B42" s="840"/>
      <c r="C42" s="841"/>
      <c r="D42" s="841"/>
      <c r="E42" s="841"/>
      <c r="F42" s="841"/>
      <c r="G42" s="841"/>
      <c r="H42" s="842"/>
      <c r="I42" s="849"/>
      <c r="J42" s="850"/>
      <c r="K42" s="41"/>
      <c r="L42" s="851"/>
      <c r="M42" s="852"/>
      <c r="N42" s="105"/>
    </row>
    <row r="43" spans="1:16" ht="15.75" thickBot="1">
      <c r="B43" s="827" t="s">
        <v>953</v>
      </c>
      <c r="C43" s="828"/>
      <c r="D43" s="828"/>
      <c r="E43" s="828"/>
      <c r="F43" s="828"/>
      <c r="G43" s="828"/>
      <c r="H43" s="828"/>
      <c r="I43" s="828"/>
      <c r="J43" s="828"/>
      <c r="K43" s="828"/>
      <c r="L43" s="828"/>
      <c r="M43" s="829"/>
      <c r="N43" s="393">
        <f>SUM(N36:N42)</f>
        <v>405.98250000000002</v>
      </c>
    </row>
    <row r="44" spans="1:16">
      <c r="B44" s="279"/>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8" t="s">
        <v>944</v>
      </c>
      <c r="C47" s="819"/>
      <c r="D47" s="819"/>
      <c r="E47" s="819"/>
      <c r="F47" s="819"/>
      <c r="G47" s="819"/>
      <c r="H47" s="819"/>
      <c r="I47" s="820"/>
      <c r="J47" s="314" t="s">
        <v>945</v>
      </c>
      <c r="K47" s="85" t="s">
        <v>946</v>
      </c>
      <c r="L47" s="821" t="s">
        <v>955</v>
      </c>
      <c r="M47" s="820"/>
      <c r="N47" s="86" t="s">
        <v>951</v>
      </c>
    </row>
    <row r="48" spans="1:16">
      <c r="A48" s="158" t="s">
        <v>474</v>
      </c>
      <c r="B48" s="43" t="str">
        <f>VLOOKUP(A48,MATERIALES!A5:D373,3,FALSE)</f>
        <v>Gravilla</v>
      </c>
      <c r="C48" s="280"/>
      <c r="D48" s="280"/>
      <c r="E48" s="280"/>
      <c r="F48" s="280"/>
      <c r="G48" s="280"/>
      <c r="H48" s="280"/>
      <c r="I48" s="267"/>
      <c r="J48" s="223" t="str">
        <f>VLOOKUP(A48,MATERIALES!A4:D640,2,FALSE)</f>
        <v>m3</v>
      </c>
      <c r="K48" s="281">
        <v>1.3</v>
      </c>
      <c r="L48" s="266"/>
      <c r="M48" s="401">
        <f>VLOOKUP(A48,MATERIALES!A5:D396,4,FALSE)</f>
        <v>72889.4339012493</v>
      </c>
      <c r="N48" s="271">
        <f>K48*M48</f>
        <v>94756.2640716241</v>
      </c>
    </row>
    <row r="49" spans="1:14">
      <c r="A49" s="158"/>
      <c r="B49" s="43"/>
      <c r="C49" s="424"/>
      <c r="D49" s="424"/>
      <c r="E49" s="424"/>
      <c r="F49" s="424"/>
      <c r="G49" s="424"/>
      <c r="H49" s="424"/>
      <c r="I49" s="424"/>
      <c r="J49" s="310"/>
      <c r="K49" s="396"/>
      <c r="L49" s="420"/>
      <c r="M49" s="401"/>
      <c r="N49" s="271"/>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7" t="s">
        <v>953</v>
      </c>
      <c r="C55" s="828"/>
      <c r="D55" s="828"/>
      <c r="E55" s="828"/>
      <c r="F55" s="828"/>
      <c r="G55" s="828"/>
      <c r="H55" s="828"/>
      <c r="I55" s="828"/>
      <c r="J55" s="828"/>
      <c r="K55" s="828"/>
      <c r="L55" s="828"/>
      <c r="M55" s="829"/>
      <c r="N55" s="393">
        <f>SUM(N48:N54)</f>
        <v>94756.2640716241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831">
        <f>VLOOKUP(A60,TRANSPORTE!A5:D117,4,FALSE)</f>
        <v>812.88531247861022</v>
      </c>
      <c r="M60" s="832"/>
      <c r="N60" s="286">
        <f>K60*L60</f>
        <v>1056.7509062221934</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1056.7509062221934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59" t="s">
        <v>9</v>
      </c>
      <c r="B71" s="49" t="str">
        <f>VLOOKUP(A71,'MANO DE OBRA'!A8:D68,3,FALSE)</f>
        <v>Obrero (3)</v>
      </c>
      <c r="C71" s="47"/>
      <c r="D71" s="47"/>
      <c r="E71" s="47"/>
      <c r="F71" s="47"/>
      <c r="G71" s="47"/>
      <c r="H71" s="47"/>
      <c r="I71" s="291">
        <f>K71/J71*100</f>
        <v>87780</v>
      </c>
      <c r="J71" s="292">
        <v>185</v>
      </c>
      <c r="K71" s="293">
        <f>VLOOKUP(A71,'MANO DE OBRA'!A8:D99,4,FALSE)</f>
        <v>162393</v>
      </c>
      <c r="L71" s="50"/>
      <c r="M71" s="433">
        <v>20</v>
      </c>
      <c r="N71" s="394">
        <f>K71/M71</f>
        <v>8119.65</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59">
        <f>SUM(N71:N76)</f>
        <v>8119.65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104338.64747784629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20867.72949556926</v>
      </c>
      <c r="M84" s="862"/>
      <c r="N84" s="51"/>
    </row>
    <row r="85" spans="1:14">
      <c r="B85" s="89" t="s">
        <v>973</v>
      </c>
      <c r="C85" s="90"/>
      <c r="D85" s="90"/>
      <c r="E85" s="90"/>
      <c r="F85" s="90"/>
      <c r="G85" s="90"/>
      <c r="H85" s="90"/>
      <c r="I85" s="87"/>
      <c r="J85" s="88"/>
      <c r="K85" s="303">
        <v>0.05</v>
      </c>
      <c r="L85" s="861">
        <f>N79*K85</f>
        <v>5216.9323738923149</v>
      </c>
      <c r="M85" s="862"/>
      <c r="N85" s="51"/>
    </row>
    <row r="86" spans="1:14" ht="15.75" thickBot="1">
      <c r="B86" s="91" t="s">
        <v>974</v>
      </c>
      <c r="C86" s="92"/>
      <c r="D86" s="92"/>
      <c r="E86" s="92"/>
      <c r="F86" s="92"/>
      <c r="G86" s="92"/>
      <c r="H86" s="92"/>
      <c r="I86" s="93"/>
      <c r="J86" s="94"/>
      <c r="K86" s="304">
        <v>0.05</v>
      </c>
      <c r="L86" s="863">
        <f>N79*K86</f>
        <v>5216.9323738923149</v>
      </c>
      <c r="M86" s="864"/>
      <c r="N86" s="51"/>
    </row>
    <row r="87" spans="1:14" ht="15.75" thickBot="1">
      <c r="B87" s="827" t="s">
        <v>953</v>
      </c>
      <c r="C87" s="828"/>
      <c r="D87" s="828"/>
      <c r="E87" s="828"/>
      <c r="F87" s="828"/>
      <c r="G87" s="828"/>
      <c r="H87" s="828"/>
      <c r="I87" s="828"/>
      <c r="J87" s="828"/>
      <c r="K87" s="828"/>
      <c r="L87" s="828"/>
      <c r="M87" s="829"/>
      <c r="N87" s="52">
        <f>L84+L85+L86</f>
        <v>31301.594243353891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135640.24172120017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1646</v>
      </c>
      <c r="C31" s="81" t="s">
        <v>1647</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5"/>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113"/>
      <c r="B36" s="840"/>
      <c r="C36" s="841"/>
      <c r="D36" s="841"/>
      <c r="E36" s="841"/>
      <c r="F36" s="841"/>
      <c r="G36" s="841"/>
      <c r="H36" s="842"/>
      <c r="I36" s="266"/>
      <c r="J36" s="267"/>
      <c r="K36" s="268"/>
      <c r="L36" s="269"/>
      <c r="M36" s="335"/>
      <c r="N36" s="271"/>
      <c r="P36" s="106"/>
    </row>
    <row r="37" spans="1:16">
      <c r="A37" s="113"/>
      <c r="B37" s="840"/>
      <c r="C37" s="841"/>
      <c r="D37" s="841"/>
      <c r="E37" s="841"/>
      <c r="F37" s="841"/>
      <c r="G37" s="841"/>
      <c r="H37" s="842"/>
      <c r="I37" s="420"/>
      <c r="J37" s="421"/>
      <c r="K37" s="268"/>
      <c r="L37" s="334"/>
      <c r="M37" s="335"/>
      <c r="N37" s="271"/>
      <c r="P37" s="103"/>
    </row>
    <row r="38" spans="1:16">
      <c r="A38" s="113"/>
      <c r="B38" s="840"/>
      <c r="C38" s="841"/>
      <c r="D38" s="841"/>
      <c r="E38" s="841"/>
      <c r="F38" s="841"/>
      <c r="G38" s="841"/>
      <c r="H38" s="842"/>
      <c r="I38" s="327"/>
      <c r="J38" s="329"/>
      <c r="K38" s="268"/>
      <c r="L38" s="422"/>
      <c r="M38" s="423"/>
      <c r="N38" s="271"/>
      <c r="P38" s="106"/>
    </row>
    <row r="39" spans="1:16">
      <c r="B39" s="840"/>
      <c r="C39" s="841"/>
      <c r="D39" s="841"/>
      <c r="E39" s="841"/>
      <c r="F39" s="841"/>
      <c r="G39" s="841"/>
      <c r="H39" s="842"/>
      <c r="I39" s="36"/>
      <c r="J39" s="37"/>
      <c r="K39" s="268"/>
      <c r="L39" s="275"/>
      <c r="M39" s="335"/>
      <c r="N39" s="271"/>
      <c r="P39" s="106"/>
    </row>
    <row r="40" spans="1:16">
      <c r="B40" s="319"/>
      <c r="C40" s="320"/>
      <c r="D40" s="320"/>
      <c r="E40" s="320"/>
      <c r="F40" s="322"/>
      <c r="G40" s="322"/>
      <c r="H40" s="125"/>
      <c r="I40" s="36"/>
      <c r="J40" s="37"/>
      <c r="K40" s="268"/>
      <c r="L40" s="275"/>
      <c r="M40" s="276"/>
      <c r="N40" s="272"/>
      <c r="P40" s="103"/>
    </row>
    <row r="41" spans="1:16">
      <c r="B41" s="847" t="s">
        <v>952</v>
      </c>
      <c r="C41" s="848"/>
      <c r="D41" s="848"/>
      <c r="E41" s="38"/>
      <c r="F41" s="39"/>
      <c r="G41" s="39"/>
      <c r="H41" s="40"/>
      <c r="I41" s="36"/>
      <c r="J41" s="37"/>
      <c r="K41" s="278"/>
      <c r="L41" s="275"/>
      <c r="M41" s="400">
        <v>0.05</v>
      </c>
      <c r="N41" s="343">
        <f>N77*M41</f>
        <v>270.65500000000003</v>
      </c>
      <c r="P41" s="106"/>
    </row>
    <row r="42" spans="1:16" ht="15.75" thickBot="1">
      <c r="B42" s="840"/>
      <c r="C42" s="841"/>
      <c r="D42" s="841"/>
      <c r="E42" s="841"/>
      <c r="F42" s="841"/>
      <c r="G42" s="841"/>
      <c r="H42" s="842"/>
      <c r="I42" s="849"/>
      <c r="J42" s="850"/>
      <c r="K42" s="41"/>
      <c r="L42" s="851"/>
      <c r="M42" s="852"/>
      <c r="N42" s="105"/>
    </row>
    <row r="43" spans="1:16" ht="15.75" thickBot="1">
      <c r="B43" s="827" t="s">
        <v>953</v>
      </c>
      <c r="C43" s="828"/>
      <c r="D43" s="828"/>
      <c r="E43" s="828"/>
      <c r="F43" s="828"/>
      <c r="G43" s="828"/>
      <c r="H43" s="828"/>
      <c r="I43" s="828"/>
      <c r="J43" s="828"/>
      <c r="K43" s="828"/>
      <c r="L43" s="828"/>
      <c r="M43" s="829"/>
      <c r="N43" s="393">
        <f>SUM(N36:N42)</f>
        <v>270.65500000000003</v>
      </c>
    </row>
    <row r="44" spans="1:16">
      <c r="B44" s="279"/>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8" t="s">
        <v>944</v>
      </c>
      <c r="C47" s="819"/>
      <c r="D47" s="819"/>
      <c r="E47" s="819"/>
      <c r="F47" s="819"/>
      <c r="G47" s="819"/>
      <c r="H47" s="819"/>
      <c r="I47" s="820"/>
      <c r="J47" s="314" t="s">
        <v>945</v>
      </c>
      <c r="K47" s="85" t="s">
        <v>946</v>
      </c>
      <c r="L47" s="821" t="s">
        <v>955</v>
      </c>
      <c r="M47" s="820"/>
      <c r="N47" s="86" t="s">
        <v>951</v>
      </c>
    </row>
    <row r="48" spans="1:16">
      <c r="A48" s="161" t="s">
        <v>802</v>
      </c>
      <c r="B48" s="43" t="str">
        <f>VLOOKUP(A48,MATERIALES!A5:D373,3,FALSE)</f>
        <v>Arena lavada</v>
      </c>
      <c r="C48" s="280"/>
      <c r="D48" s="280"/>
      <c r="E48" s="280"/>
      <c r="F48" s="280"/>
      <c r="G48" s="280"/>
      <c r="H48" s="280"/>
      <c r="I48" s="267"/>
      <c r="J48" s="223" t="str">
        <f>VLOOKUP(A48,MATERIALES!A4:D640,2,FALSE)</f>
        <v>m3</v>
      </c>
      <c r="K48" s="281">
        <v>1.3</v>
      </c>
      <c r="L48" s="266"/>
      <c r="M48" s="401">
        <f>VLOOKUP(A48,MATERIALES!A5:D396,4,FALSE)</f>
        <v>47086.574300207045</v>
      </c>
      <c r="N48" s="271">
        <f>K48*M48</f>
        <v>61212.546590269158</v>
      </c>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7" t="s">
        <v>953</v>
      </c>
      <c r="C55" s="828"/>
      <c r="D55" s="828"/>
      <c r="E55" s="828"/>
      <c r="F55" s="828"/>
      <c r="G55" s="828"/>
      <c r="H55" s="828"/>
      <c r="I55" s="828"/>
      <c r="J55" s="828"/>
      <c r="K55" s="828"/>
      <c r="L55" s="828"/>
      <c r="M55" s="829"/>
      <c r="N55" s="393">
        <f>SUM(N48:N54)</f>
        <v>61212.546590269158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831">
        <f>VLOOKUP(A60,TRANSPORTE!A5:D117,4,FALSE)</f>
        <v>812.88531247861022</v>
      </c>
      <c r="M60" s="832"/>
      <c r="N60" s="286">
        <f>K60*L60</f>
        <v>1056.7509062221934</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1056.7509062221934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20</v>
      </c>
      <c r="N71" s="394">
        <f>K71/M71</f>
        <v>5413.1</v>
      </c>
      <c r="O71" s="106"/>
    </row>
    <row r="72" spans="1:15">
      <c r="A72" s="162"/>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5413.1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67953.052496491349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13590.610499298271</v>
      </c>
      <c r="M84" s="862"/>
      <c r="N84" s="51"/>
    </row>
    <row r="85" spans="1:14">
      <c r="B85" s="89" t="s">
        <v>973</v>
      </c>
      <c r="C85" s="90"/>
      <c r="D85" s="90"/>
      <c r="E85" s="90"/>
      <c r="F85" s="90"/>
      <c r="G85" s="90"/>
      <c r="H85" s="90"/>
      <c r="I85" s="87"/>
      <c r="J85" s="88"/>
      <c r="K85" s="303">
        <v>0.05</v>
      </c>
      <c r="L85" s="861">
        <f>N79*K85</f>
        <v>3397.6526248245677</v>
      </c>
      <c r="M85" s="862"/>
      <c r="N85" s="51"/>
    </row>
    <row r="86" spans="1:14" ht="15.75" thickBot="1">
      <c r="B86" s="91" t="s">
        <v>974</v>
      </c>
      <c r="C86" s="92"/>
      <c r="D86" s="92"/>
      <c r="E86" s="92"/>
      <c r="F86" s="92"/>
      <c r="G86" s="92"/>
      <c r="H86" s="92"/>
      <c r="I86" s="93"/>
      <c r="J86" s="94"/>
      <c r="K86" s="304">
        <v>0.05</v>
      </c>
      <c r="L86" s="863">
        <f>N79*K86</f>
        <v>3397.6526248245677</v>
      </c>
      <c r="M86" s="864"/>
      <c r="N86" s="51"/>
    </row>
    <row r="87" spans="1:14" ht="15.75" thickBot="1">
      <c r="B87" s="827" t="s">
        <v>953</v>
      </c>
      <c r="C87" s="828"/>
      <c r="D87" s="828"/>
      <c r="E87" s="828"/>
      <c r="F87" s="828"/>
      <c r="G87" s="828"/>
      <c r="H87" s="828"/>
      <c r="I87" s="828"/>
      <c r="J87" s="828"/>
      <c r="K87" s="828"/>
      <c r="L87" s="828"/>
      <c r="M87" s="829"/>
      <c r="N87" s="52">
        <f>L84+L85+L86</f>
        <v>20385.915748947406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88338.968245438751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1097</v>
      </c>
      <c r="C31" s="81" t="s">
        <v>2095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228</v>
      </c>
      <c r="B36" s="840" t="str">
        <f>VLOOKUP(A36,EQUIPOS!A6:D154,3,FALSE)</f>
        <v xml:space="preserve">Formaleta metálica (concreto hidráulico)
</v>
      </c>
      <c r="C36" s="841"/>
      <c r="D36" s="841"/>
      <c r="E36" s="841"/>
      <c r="F36" s="841"/>
      <c r="G36" s="841"/>
      <c r="H36" s="842"/>
      <c r="I36" s="266"/>
      <c r="J36" s="267"/>
      <c r="K36" s="268">
        <f>VLOOKUP(A36,EQUIPOS!A6:D163,4,FALSE)</f>
        <v>2801.2311876106855</v>
      </c>
      <c r="L36" s="269"/>
      <c r="M36" s="270">
        <v>2</v>
      </c>
      <c r="N36" s="271">
        <f>K36/M36</f>
        <v>1400.6155938053428</v>
      </c>
    </row>
    <row r="37" spans="1:14">
      <c r="A37" s="113" t="s">
        <v>282</v>
      </c>
      <c r="B37" s="840" t="str">
        <f>VLOOKUP(A37,EQUIPOS!A7:D154,3,FALSE)</f>
        <v>Piloteadora potencia 250KW, RPM 1800, fuerza elevadora 200KN</v>
      </c>
      <c r="C37" s="841"/>
      <c r="D37" s="841"/>
      <c r="E37" s="841"/>
      <c r="F37" s="841"/>
      <c r="G37" s="841"/>
      <c r="H37" s="842"/>
      <c r="I37" s="420"/>
      <c r="J37" s="421"/>
      <c r="K37" s="268">
        <f>VLOOKUP(A37,EQUIPOS!A7:D164,4,FALSE)</f>
        <v>590692.46085117664</v>
      </c>
      <c r="L37" s="334"/>
      <c r="M37" s="335">
        <v>4</v>
      </c>
      <c r="N37" s="271">
        <f>K37/M37</f>
        <v>147673.11521279416</v>
      </c>
    </row>
    <row r="38" spans="1:14">
      <c r="A38" s="113" t="s">
        <v>363</v>
      </c>
      <c r="B38" s="840" t="str">
        <f>VLOOKUP(A38,EQUIPOS!A8:D154,3,FALSE)</f>
        <v>Vibrador de concreto, Motor de 3 hp a 18.000 rpm Mangueras de 4 mt</v>
      </c>
      <c r="C38" s="841"/>
      <c r="D38" s="841"/>
      <c r="E38" s="841"/>
      <c r="F38" s="841"/>
      <c r="G38" s="841"/>
      <c r="H38" s="842"/>
      <c r="I38" s="327"/>
      <c r="J38" s="329"/>
      <c r="K38" s="268">
        <f>VLOOKUP(A38,EQUIPOS!A8:D165,4,FALSE)</f>
        <v>5350.7243538898847</v>
      </c>
      <c r="L38" s="422"/>
      <c r="M38" s="423">
        <v>2</v>
      </c>
      <c r="N38" s="271">
        <f>K38/M38</f>
        <v>2675.3621769449423</v>
      </c>
    </row>
    <row r="39" spans="1:14">
      <c r="B39" s="840"/>
      <c r="C39" s="841"/>
      <c r="D39" s="841"/>
      <c r="E39" s="846"/>
      <c r="F39" s="841"/>
      <c r="G39" s="841"/>
      <c r="H39" s="842"/>
      <c r="I39" s="36"/>
      <c r="J39" s="37"/>
      <c r="K39" s="273"/>
      <c r="L39" s="275"/>
      <c r="M39" s="276"/>
      <c r="N39" s="277"/>
    </row>
    <row r="40" spans="1:14">
      <c r="B40" s="847" t="s">
        <v>952</v>
      </c>
      <c r="C40" s="848"/>
      <c r="D40" s="848"/>
      <c r="E40" s="38"/>
      <c r="F40" s="39"/>
      <c r="G40" s="39"/>
      <c r="H40" s="40"/>
      <c r="I40" s="36"/>
      <c r="J40" s="37"/>
      <c r="K40" s="278"/>
      <c r="L40" s="275"/>
      <c r="M40" s="400">
        <v>0.1</v>
      </c>
      <c r="N40" s="343">
        <f>N76*M40</f>
        <v>1240.0887785492826</v>
      </c>
    </row>
    <row r="41" spans="1:14" ht="15.75" thickBot="1">
      <c r="B41" s="840"/>
      <c r="C41" s="841"/>
      <c r="D41" s="841"/>
      <c r="E41" s="841"/>
      <c r="F41" s="841"/>
      <c r="G41" s="841"/>
      <c r="H41" s="842"/>
      <c r="I41" s="849"/>
      <c r="J41" s="850"/>
      <c r="K41" s="41"/>
      <c r="L41" s="851"/>
      <c r="M41" s="852"/>
      <c r="N41" s="105"/>
    </row>
    <row r="42" spans="1:14" ht="15.75" thickBot="1">
      <c r="B42" s="827" t="s">
        <v>953</v>
      </c>
      <c r="C42" s="828"/>
      <c r="D42" s="828"/>
      <c r="E42" s="828"/>
      <c r="F42" s="828"/>
      <c r="G42" s="828"/>
      <c r="H42" s="828"/>
      <c r="I42" s="828"/>
      <c r="J42" s="828"/>
      <c r="K42" s="828"/>
      <c r="L42" s="828"/>
      <c r="M42" s="829"/>
      <c r="N42" s="393">
        <f>SUM(N36:N41)</f>
        <v>152989.18176209374</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8" t="s">
        <v>944</v>
      </c>
      <c r="C46" s="819"/>
      <c r="D46" s="819"/>
      <c r="E46" s="819"/>
      <c r="F46" s="819"/>
      <c r="G46" s="819"/>
      <c r="H46" s="819"/>
      <c r="I46" s="820"/>
      <c r="J46" s="314" t="s">
        <v>945</v>
      </c>
      <c r="K46" s="85" t="s">
        <v>946</v>
      </c>
      <c r="L46" s="821" t="s">
        <v>955</v>
      </c>
      <c r="M46" s="820"/>
      <c r="N46" s="86" t="s">
        <v>951</v>
      </c>
    </row>
    <row r="47" spans="1:14">
      <c r="A47" s="161" t="s">
        <v>745</v>
      </c>
      <c r="B47" s="43" t="str">
        <f>VLOOKUP(A47,MATERIALES!A5:D373,3,FALSE)</f>
        <v>Acero PDR-60</v>
      </c>
      <c r="C47" s="280"/>
      <c r="D47" s="280"/>
      <c r="E47" s="280"/>
      <c r="F47" s="280"/>
      <c r="G47" s="280"/>
      <c r="H47" s="280"/>
      <c r="I47" s="267"/>
      <c r="J47" s="223" t="str">
        <f>VLOOKUP(A47,MATERIALES!A3:D639,2,FALSE)</f>
        <v>kg</v>
      </c>
      <c r="K47" s="406">
        <v>11.875220230569418</v>
      </c>
      <c r="L47" s="266"/>
      <c r="M47" s="401">
        <f>VLOOKUP(A47,MATERIALES!A5:D396,4,FALSE)</f>
        <v>2863.5134746919366</v>
      </c>
      <c r="N47" s="271">
        <f>K47*M47</f>
        <v>34004.853145169815</v>
      </c>
    </row>
    <row r="48" spans="1:14">
      <c r="A48" s="161" t="s">
        <v>749</v>
      </c>
      <c r="B48" s="43" t="str">
        <f>VLOOKUP(A48,MATERIALES!A6:D373,3,FALSE)</f>
        <v>Aditivo curador</v>
      </c>
      <c r="C48" s="424"/>
      <c r="D48" s="424"/>
      <c r="E48" s="424"/>
      <c r="F48" s="424"/>
      <c r="G48" s="424"/>
      <c r="H48" s="424"/>
      <c r="I48" s="424"/>
      <c r="J48" s="310" t="str">
        <f>VLOOKUP(A48,MATERIALES!A4:D640,2,FALSE)</f>
        <v>kg</v>
      </c>
      <c r="K48" s="396">
        <v>0.5</v>
      </c>
      <c r="L48" s="420"/>
      <c r="M48" s="401">
        <f>VLOOKUP(A48,MATERIALES!A6:D397,4,FALSE)</f>
        <v>4738.8544812083655</v>
      </c>
      <c r="N48" s="271">
        <f>K48*M48</f>
        <v>2369.4272406041828</v>
      </c>
    </row>
    <row r="49" spans="1:14">
      <c r="A49" s="161" t="s">
        <v>788</v>
      </c>
      <c r="B49" s="43" t="str">
        <f>VLOOKUP(A49,MATERIALES!A6:D373,3,FALSE)</f>
        <v>Alambre negro para amarre calibre 18</v>
      </c>
      <c r="C49" s="424"/>
      <c r="D49" s="424"/>
      <c r="E49" s="424"/>
      <c r="F49" s="424"/>
      <c r="G49" s="424"/>
      <c r="H49" s="424"/>
      <c r="I49" s="424"/>
      <c r="J49" s="311" t="str">
        <f>VLOOKUP(A49,MATERIALES!A5:D641,2,FALSE)</f>
        <v>kg</v>
      </c>
      <c r="K49" s="396">
        <v>0.5</v>
      </c>
      <c r="L49" s="420"/>
      <c r="M49" s="401">
        <f>VLOOKUP(A49,MATERIALES!A6:D398,4,FALSE)</f>
        <v>5576.0416934455716</v>
      </c>
      <c r="N49" s="271">
        <f>K49*M49</f>
        <v>2788.0208467227858</v>
      </c>
    </row>
    <row r="50" spans="1:14">
      <c r="A50" s="161" t="s">
        <v>829</v>
      </c>
      <c r="B50" s="43" t="str">
        <f>VLOOKUP(A50,MATERIALES!A6:D373,3,FALSE)</f>
        <v>Concreto Resistencia  28 (Mpa)</v>
      </c>
      <c r="C50" s="424"/>
      <c r="D50" s="424"/>
      <c r="E50" s="424"/>
      <c r="F50" s="424"/>
      <c r="G50" s="424"/>
      <c r="H50" s="424"/>
      <c r="I50" s="424"/>
      <c r="J50" s="311" t="str">
        <f>VLOOKUP(A50,MATERIALES!A6:D642,2,FALSE)</f>
        <v>m3</v>
      </c>
      <c r="K50" s="435">
        <v>0.13194689145077132</v>
      </c>
      <c r="L50" s="420"/>
      <c r="M50" s="401">
        <f>VLOOKUP(A50,MATERIALES!A6:D399,4,FALSE)</f>
        <v>371636.98326626571</v>
      </c>
      <c r="N50" s="271">
        <f>K50*M50</f>
        <v>49036.344690126076</v>
      </c>
    </row>
    <row r="51" spans="1:14">
      <c r="A51" s="161"/>
      <c r="B51" s="43"/>
      <c r="C51" s="424"/>
      <c r="D51" s="424"/>
      <c r="E51" s="424"/>
      <c r="F51" s="424"/>
      <c r="G51" s="424"/>
      <c r="H51" s="424"/>
      <c r="I51" s="424"/>
      <c r="J51" s="311"/>
      <c r="K51" s="396"/>
      <c r="L51" s="420"/>
      <c r="M51" s="401"/>
      <c r="N51" s="271"/>
    </row>
    <row r="52" spans="1:14">
      <c r="A52" s="161"/>
      <c r="B52" s="43"/>
      <c r="C52" s="424"/>
      <c r="D52" s="424"/>
      <c r="E52" s="424"/>
      <c r="F52" s="424"/>
      <c r="G52" s="424"/>
      <c r="H52" s="424"/>
      <c r="I52" s="424"/>
      <c r="J52" s="310"/>
      <c r="K52" s="396"/>
      <c r="L52" s="420"/>
      <c r="M52" s="401"/>
      <c r="N52" s="271"/>
    </row>
    <row r="53" spans="1:14" ht="15.75" thickBot="1">
      <c r="B53" s="43"/>
      <c r="C53" s="309"/>
      <c r="D53" s="309"/>
      <c r="E53" s="309"/>
      <c r="F53" s="309"/>
      <c r="G53" s="309"/>
      <c r="H53" s="309"/>
      <c r="I53" s="309"/>
      <c r="J53" s="434"/>
      <c r="K53" s="126"/>
      <c r="L53" s="324"/>
      <c r="M53" s="401"/>
      <c r="N53" s="271"/>
    </row>
    <row r="54" spans="1:14" ht="15.75" thickBot="1">
      <c r="B54" s="827" t="s">
        <v>953</v>
      </c>
      <c r="C54" s="828"/>
      <c r="D54" s="828"/>
      <c r="E54" s="828"/>
      <c r="F54" s="828"/>
      <c r="G54" s="828"/>
      <c r="H54" s="828"/>
      <c r="I54" s="828"/>
      <c r="J54" s="828"/>
      <c r="K54" s="828"/>
      <c r="L54" s="828"/>
      <c r="M54" s="829"/>
      <c r="N54" s="393">
        <f>SUM(N47:N53)</f>
        <v>88198.645922622862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1408</v>
      </c>
      <c r="B59" s="46" t="str">
        <f>VLOOKUP(A59,TRANSPORTE!A5:D117,3,FALSE)</f>
        <v>Equipo de Transporte (Camiones Grúas</v>
      </c>
      <c r="C59" s="316"/>
      <c r="D59" s="316"/>
      <c r="E59" s="316"/>
      <c r="F59" s="316"/>
      <c r="G59" s="316"/>
      <c r="H59" s="310" t="s">
        <v>1468</v>
      </c>
      <c r="I59" s="278">
        <v>0.05</v>
      </c>
      <c r="J59" s="285">
        <v>1</v>
      </c>
      <c r="K59" s="278">
        <f>I59*J59</f>
        <v>0.05</v>
      </c>
      <c r="L59" s="831">
        <f>VLOOKUP(A59,TRANSPORTE!A5:D117,4,FALSE)</f>
        <v>40.951349578828527</v>
      </c>
      <c r="M59" s="832"/>
      <c r="N59" s="286">
        <f>K59*L59</f>
        <v>2.0475674789414264</v>
      </c>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2.0475674789414264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62"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433">
        <v>47.058819999999997</v>
      </c>
      <c r="N70" s="394">
        <f>K70/M70</f>
        <v>2300.5676725425756</v>
      </c>
      <c r="O70" s="106"/>
    </row>
    <row r="71" spans="1:15">
      <c r="A71" s="162"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431">
        <v>32</v>
      </c>
      <c r="N71" s="394">
        <f>K71/M71</f>
        <v>6766.375</v>
      </c>
    </row>
    <row r="72" spans="1:15">
      <c r="A72" t="s">
        <v>30</v>
      </c>
      <c r="B72" s="49" t="str">
        <f>VLOOKUP(A72,'MANO DE OBRA'!A9:D70,3,FALSE)</f>
        <v>Oficial</v>
      </c>
      <c r="C72" s="47"/>
      <c r="D72" s="47"/>
      <c r="E72" s="47"/>
      <c r="F72" s="47"/>
      <c r="G72" s="47"/>
      <c r="H72" s="47"/>
      <c r="I72" s="291">
        <f>K72/J72*100</f>
        <v>57668.23979157189</v>
      </c>
      <c r="J72" s="292">
        <v>185</v>
      </c>
      <c r="K72" s="293">
        <f>VLOOKUP(A72,'MANO DE OBRA'!A9:D101,4,FALSE)</f>
        <v>106686.24361440798</v>
      </c>
      <c r="L72" s="50"/>
      <c r="M72" s="299">
        <v>32</v>
      </c>
      <c r="N72" s="394">
        <f>K72/M72</f>
        <v>3333.9451129502495</v>
      </c>
    </row>
    <row r="73" spans="1:15">
      <c r="B73" s="49"/>
      <c r="C73" s="47"/>
      <c r="D73" s="47"/>
      <c r="E73" s="47"/>
      <c r="F73" s="47"/>
      <c r="G73" s="47"/>
      <c r="H73" s="47"/>
      <c r="I73" s="278"/>
      <c r="J73" s="296"/>
      <c r="K73" s="293"/>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SUM(N70:N75)</f>
        <v>12400.887785492825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N42+N54+N65+N76</f>
        <v>253590.76303768836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50718.152607537675</v>
      </c>
      <c r="M83" s="862"/>
      <c r="N83" s="51"/>
    </row>
    <row r="84" spans="1:14">
      <c r="B84" s="89" t="s">
        <v>973</v>
      </c>
      <c r="C84" s="90"/>
      <c r="D84" s="90"/>
      <c r="E84" s="90"/>
      <c r="F84" s="90"/>
      <c r="G84" s="90"/>
      <c r="H84" s="90"/>
      <c r="I84" s="87"/>
      <c r="J84" s="88"/>
      <c r="K84" s="303">
        <v>0.05</v>
      </c>
      <c r="L84" s="861">
        <f>N78*K84</f>
        <v>12679.538151884419</v>
      </c>
      <c r="M84" s="862"/>
      <c r="N84" s="51"/>
    </row>
    <row r="85" spans="1:14" ht="15.75" thickBot="1">
      <c r="B85" s="91" t="s">
        <v>974</v>
      </c>
      <c r="C85" s="92"/>
      <c r="D85" s="92"/>
      <c r="E85" s="92"/>
      <c r="F85" s="92"/>
      <c r="G85" s="92"/>
      <c r="H85" s="92"/>
      <c r="I85" s="93"/>
      <c r="J85" s="94"/>
      <c r="K85" s="304">
        <v>0.05</v>
      </c>
      <c r="L85" s="863">
        <f>N78*K85</f>
        <v>12679.538151884419</v>
      </c>
      <c r="M85" s="864"/>
      <c r="N85" s="51"/>
    </row>
    <row r="86" spans="1:14" ht="15.75" thickBot="1">
      <c r="B86" s="827" t="s">
        <v>953</v>
      </c>
      <c r="C86" s="828"/>
      <c r="D86" s="828"/>
      <c r="E86" s="828"/>
      <c r="F86" s="828"/>
      <c r="G86" s="828"/>
      <c r="H86" s="828"/>
      <c r="I86" s="828"/>
      <c r="J86" s="828"/>
      <c r="K86" s="828"/>
      <c r="L86" s="828"/>
      <c r="M86" s="829"/>
      <c r="N86" s="52">
        <f>L83+L84+L85</f>
        <v>76077.22891130652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329667.99194899487</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15" customHeight="1">
      <c r="B107" s="972" t="s">
        <v>2219</v>
      </c>
      <c r="C107" s="973"/>
      <c r="D107" s="973"/>
      <c r="E107" s="973"/>
      <c r="F107" s="973"/>
      <c r="G107" s="973"/>
      <c r="H107" s="973"/>
      <c r="I107" s="973"/>
      <c r="J107" s="973"/>
      <c r="K107" s="973"/>
      <c r="L107" s="973"/>
      <c r="M107" s="973"/>
      <c r="N107" s="974"/>
    </row>
    <row r="108" spans="2:14" ht="30.75" customHeight="1">
      <c r="B108" s="972"/>
      <c r="C108" s="973"/>
      <c r="D108" s="973"/>
      <c r="E108" s="973"/>
      <c r="F108" s="973"/>
      <c r="G108" s="973"/>
      <c r="H108" s="973"/>
      <c r="I108" s="973"/>
      <c r="J108" s="973"/>
      <c r="K108" s="973"/>
      <c r="L108" s="973"/>
      <c r="M108" s="973"/>
      <c r="N108" s="974"/>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5"/>
      <c r="K118" s="975"/>
      <c r="L118" s="975"/>
      <c r="M118" s="975"/>
      <c r="N118" s="976"/>
    </row>
    <row r="119" spans="2:14" ht="15.75" thickBot="1">
      <c r="B119" s="418" t="s">
        <v>2221</v>
      </c>
      <c r="C119" s="419"/>
      <c r="D119" s="419"/>
      <c r="E119" s="258"/>
      <c r="F119" s="258"/>
      <c r="G119" s="258"/>
      <c r="H119" s="258"/>
      <c r="I119" s="258"/>
      <c r="J119" s="977"/>
      <c r="K119" s="977"/>
      <c r="L119" s="977"/>
      <c r="M119" s="977"/>
      <c r="N119"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thickBo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1098</v>
      </c>
      <c r="C31" s="81" t="s">
        <v>1879</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228</v>
      </c>
      <c r="B36" s="840" t="str">
        <f>VLOOKUP(A36,EQUIPOS!A6:D154,3,FALSE)</f>
        <v xml:space="preserve">Formaleta metálica (concreto hidráulico)
</v>
      </c>
      <c r="C36" s="841"/>
      <c r="D36" s="841"/>
      <c r="E36" s="841"/>
      <c r="F36" s="841"/>
      <c r="G36" s="841"/>
      <c r="H36" s="842"/>
      <c r="I36" s="266"/>
      <c r="J36" s="267"/>
      <c r="K36" s="268">
        <f>VLOOKUP(A36,EQUIPOS!A6:D163,4,FALSE)</f>
        <v>2801.2311876106855</v>
      </c>
      <c r="L36" s="269"/>
      <c r="M36" s="270">
        <v>2</v>
      </c>
      <c r="N36" s="271">
        <f>K36/M36</f>
        <v>1400.6155938053428</v>
      </c>
    </row>
    <row r="37" spans="1:14">
      <c r="A37" s="113" t="s">
        <v>282</v>
      </c>
      <c r="B37" s="840" t="str">
        <f>VLOOKUP(A37,EQUIPOS!A7:D154,3,FALSE)</f>
        <v>Piloteadora potencia 250KW, RPM 1800, fuerza elevadora 200KN</v>
      </c>
      <c r="C37" s="841"/>
      <c r="D37" s="841"/>
      <c r="E37" s="841"/>
      <c r="F37" s="841"/>
      <c r="G37" s="841"/>
      <c r="H37" s="842"/>
      <c r="I37" s="420"/>
      <c r="J37" s="421"/>
      <c r="K37" s="268">
        <f>VLOOKUP(A37,EQUIPOS!A7:D164,4,FALSE)</f>
        <v>590692.46085117664</v>
      </c>
      <c r="L37" s="334"/>
      <c r="M37" s="335">
        <v>4</v>
      </c>
      <c r="N37" s="271">
        <f>K37/M37</f>
        <v>147673.11521279416</v>
      </c>
    </row>
    <row r="38" spans="1:14">
      <c r="A38" s="113" t="s">
        <v>363</v>
      </c>
      <c r="B38" s="840" t="str">
        <f>VLOOKUP(A38,EQUIPOS!A8:D154,3,FALSE)</f>
        <v>Vibrador de concreto, Motor de 3 hp a 18.000 rpm Mangueras de 4 mt</v>
      </c>
      <c r="C38" s="841"/>
      <c r="D38" s="841"/>
      <c r="E38" s="841"/>
      <c r="F38" s="841"/>
      <c r="G38" s="841"/>
      <c r="H38" s="842"/>
      <c r="I38" s="327"/>
      <c r="J38" s="329"/>
      <c r="K38" s="268">
        <f>VLOOKUP(A38,EQUIPOS!A8:D165,4,FALSE)</f>
        <v>5350.7243538898847</v>
      </c>
      <c r="L38" s="422"/>
      <c r="M38" s="423">
        <v>2</v>
      </c>
      <c r="N38" s="271">
        <f>K38/M38</f>
        <v>2675.3621769449423</v>
      </c>
    </row>
    <row r="39" spans="1:14">
      <c r="B39" s="840"/>
      <c r="C39" s="841"/>
      <c r="D39" s="841"/>
      <c r="E39" s="846"/>
      <c r="F39" s="841"/>
      <c r="G39" s="841"/>
      <c r="H39" s="842"/>
      <c r="I39" s="36"/>
      <c r="J39" s="37"/>
      <c r="K39" s="273"/>
      <c r="L39" s="275"/>
      <c r="M39" s="276"/>
      <c r="N39" s="277"/>
    </row>
    <row r="40" spans="1:14">
      <c r="B40" s="847" t="s">
        <v>952</v>
      </c>
      <c r="C40" s="848"/>
      <c r="D40" s="848"/>
      <c r="E40" s="38"/>
      <c r="F40" s="39"/>
      <c r="G40" s="39"/>
      <c r="H40" s="40"/>
      <c r="I40" s="36"/>
      <c r="J40" s="37"/>
      <c r="K40" s="278"/>
      <c r="L40" s="275"/>
      <c r="M40" s="400">
        <v>0.1</v>
      </c>
      <c r="N40" s="343">
        <f>N76*M40</f>
        <v>1240.0887785492826</v>
      </c>
    </row>
    <row r="41" spans="1:14" ht="15.75" thickBot="1">
      <c r="B41" s="840"/>
      <c r="C41" s="841"/>
      <c r="D41" s="841"/>
      <c r="E41" s="841"/>
      <c r="F41" s="841"/>
      <c r="G41" s="841"/>
      <c r="H41" s="842"/>
      <c r="I41" s="849"/>
      <c r="J41" s="850"/>
      <c r="K41" s="41"/>
      <c r="L41" s="851"/>
      <c r="M41" s="852"/>
      <c r="N41" s="105"/>
    </row>
    <row r="42" spans="1:14" ht="15.75" thickBot="1">
      <c r="B42" s="827" t="s">
        <v>953</v>
      </c>
      <c r="C42" s="828"/>
      <c r="D42" s="828"/>
      <c r="E42" s="828"/>
      <c r="F42" s="828"/>
      <c r="G42" s="828"/>
      <c r="H42" s="828"/>
      <c r="I42" s="828"/>
      <c r="J42" s="828"/>
      <c r="K42" s="828"/>
      <c r="L42" s="828"/>
      <c r="M42" s="829"/>
      <c r="N42" s="393">
        <f>SUM(N36:N41)</f>
        <v>152989.18176209374</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8" t="s">
        <v>944</v>
      </c>
      <c r="C46" s="819"/>
      <c r="D46" s="819"/>
      <c r="E46" s="819"/>
      <c r="F46" s="819"/>
      <c r="G46" s="819"/>
      <c r="H46" s="819"/>
      <c r="I46" s="820"/>
      <c r="J46" s="314" t="s">
        <v>945</v>
      </c>
      <c r="K46" s="85" t="s">
        <v>946</v>
      </c>
      <c r="L46" s="821" t="s">
        <v>955</v>
      </c>
      <c r="M46" s="820"/>
      <c r="N46" s="86" t="s">
        <v>951</v>
      </c>
    </row>
    <row r="47" spans="1:14">
      <c r="A47" s="161" t="s">
        <v>745</v>
      </c>
      <c r="B47" s="43" t="str">
        <f>VLOOKUP(A47,MATERIALES!A5:D373,3,FALSE)</f>
        <v>Acero PDR-60</v>
      </c>
      <c r="C47" s="280"/>
      <c r="D47" s="280"/>
      <c r="E47" s="280"/>
      <c r="F47" s="280"/>
      <c r="G47" s="280"/>
      <c r="H47" s="280"/>
      <c r="I47" s="267"/>
      <c r="J47" s="223" t="str">
        <f>VLOOKUP(A47,MATERIALES!A3:D639,2,FALSE)</f>
        <v>kg</v>
      </c>
      <c r="K47" s="406">
        <v>11.875220230569418</v>
      </c>
      <c r="L47" s="266"/>
      <c r="M47" s="401">
        <f>VLOOKUP(A47,MATERIALES!A5:D396,4,FALSE)</f>
        <v>2863.5134746919366</v>
      </c>
      <c r="N47" s="271">
        <f>K47*M47</f>
        <v>34004.853145169815</v>
      </c>
    </row>
    <row r="48" spans="1:14">
      <c r="A48" s="161" t="s">
        <v>749</v>
      </c>
      <c r="B48" s="43" t="str">
        <f>VLOOKUP(A48,MATERIALES!A6:D373,3,FALSE)</f>
        <v>Aditivo curador</v>
      </c>
      <c r="C48" s="424"/>
      <c r="D48" s="424"/>
      <c r="E48" s="424"/>
      <c r="F48" s="424"/>
      <c r="G48" s="424"/>
      <c r="H48" s="424"/>
      <c r="I48" s="424"/>
      <c r="J48" s="310" t="str">
        <f>VLOOKUP(A48,MATERIALES!A4:D640,2,FALSE)</f>
        <v>kg</v>
      </c>
      <c r="K48" s="396">
        <v>0.5</v>
      </c>
      <c r="L48" s="420"/>
      <c r="M48" s="401">
        <f>VLOOKUP(A48,MATERIALES!A6:D397,4,FALSE)</f>
        <v>4738.8544812083655</v>
      </c>
      <c r="N48" s="271">
        <f>K48*M48</f>
        <v>2369.4272406041828</v>
      </c>
    </row>
    <row r="49" spans="1:14">
      <c r="A49" s="161" t="s">
        <v>788</v>
      </c>
      <c r="B49" s="43" t="str">
        <f>VLOOKUP(A49,MATERIALES!A6:D373,3,FALSE)</f>
        <v>Alambre negro para amarre calibre 18</v>
      </c>
      <c r="C49" s="424"/>
      <c r="D49" s="424"/>
      <c r="E49" s="424"/>
      <c r="F49" s="424"/>
      <c r="G49" s="424"/>
      <c r="H49" s="424"/>
      <c r="I49" s="424"/>
      <c r="J49" s="311" t="str">
        <f>VLOOKUP(A49,MATERIALES!A5:D641,2,FALSE)</f>
        <v>kg</v>
      </c>
      <c r="K49" s="396">
        <v>0.5</v>
      </c>
      <c r="L49" s="420"/>
      <c r="M49" s="401">
        <f>VLOOKUP(A49,MATERIALES!A6:D398,4,FALSE)</f>
        <v>5576.0416934455716</v>
      </c>
      <c r="N49" s="271">
        <f>K49*M49</f>
        <v>2788.0208467227858</v>
      </c>
    </row>
    <row r="50" spans="1:14">
      <c r="A50" s="161" t="s">
        <v>829</v>
      </c>
      <c r="B50" s="43" t="str">
        <f>VLOOKUP(A50,MATERIALES!A6:D373,3,FALSE)</f>
        <v>Concreto Resistencia  28 (Mpa)</v>
      </c>
      <c r="C50" s="424"/>
      <c r="D50" s="424"/>
      <c r="E50" s="424"/>
      <c r="F50" s="424"/>
      <c r="G50" s="424"/>
      <c r="H50" s="424"/>
      <c r="I50" s="424"/>
      <c r="J50" s="311" t="str">
        <f>VLOOKUP(A50,MATERIALES!A6:D642,2,FALSE)</f>
        <v>m3</v>
      </c>
      <c r="K50" s="435">
        <v>0.13194689145077132</v>
      </c>
      <c r="L50" s="420"/>
      <c r="M50" s="401">
        <f>VLOOKUP(A50,MATERIALES!A6:D399,4,FALSE)</f>
        <v>371636.98326626571</v>
      </c>
      <c r="N50" s="271">
        <f>K50*M50</f>
        <v>49036.344690126076</v>
      </c>
    </row>
    <row r="51" spans="1:14">
      <c r="A51" s="161"/>
      <c r="B51" s="43"/>
      <c r="C51" s="424"/>
      <c r="D51" s="424"/>
      <c r="E51" s="424"/>
      <c r="F51" s="424"/>
      <c r="G51" s="424"/>
      <c r="H51" s="424"/>
      <c r="I51" s="424"/>
      <c r="J51" s="311"/>
      <c r="K51" s="396"/>
      <c r="L51" s="420"/>
      <c r="M51" s="401"/>
      <c r="N51" s="271"/>
    </row>
    <row r="52" spans="1:14">
      <c r="A52" s="161"/>
      <c r="B52" s="43"/>
      <c r="C52" s="424"/>
      <c r="D52" s="424"/>
      <c r="E52" s="424"/>
      <c r="F52" s="424"/>
      <c r="G52" s="424"/>
      <c r="H52" s="424"/>
      <c r="I52" s="424"/>
      <c r="J52" s="310"/>
      <c r="K52" s="396"/>
      <c r="L52" s="420"/>
      <c r="M52" s="401"/>
      <c r="N52" s="271"/>
    </row>
    <row r="53" spans="1:14" ht="15.75" thickBot="1">
      <c r="B53" s="43"/>
      <c r="C53" s="309"/>
      <c r="D53" s="309"/>
      <c r="E53" s="309"/>
      <c r="F53" s="309"/>
      <c r="G53" s="309"/>
      <c r="H53" s="309"/>
      <c r="I53" s="309"/>
      <c r="J53" s="434"/>
      <c r="K53" s="126"/>
      <c r="L53" s="324"/>
      <c r="M53" s="401"/>
      <c r="N53" s="271"/>
    </row>
    <row r="54" spans="1:14" ht="15.75" thickBot="1">
      <c r="B54" s="827" t="s">
        <v>953</v>
      </c>
      <c r="C54" s="828"/>
      <c r="D54" s="828"/>
      <c r="E54" s="828"/>
      <c r="F54" s="828"/>
      <c r="G54" s="828"/>
      <c r="H54" s="828"/>
      <c r="I54" s="828"/>
      <c r="J54" s="828"/>
      <c r="K54" s="828"/>
      <c r="L54" s="828"/>
      <c r="M54" s="829"/>
      <c r="N54" s="393">
        <f>SUM(N47:N53)</f>
        <v>88198.645922622862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1408</v>
      </c>
      <c r="B59" s="46" t="str">
        <f>VLOOKUP(A59,TRANSPORTE!A5:D117,3,FALSE)</f>
        <v>Equipo de Transporte (Camiones Grúas</v>
      </c>
      <c r="C59" s="316"/>
      <c r="D59" s="316"/>
      <c r="E59" s="316"/>
      <c r="F59" s="316"/>
      <c r="G59" s="316"/>
      <c r="H59" s="310" t="s">
        <v>1468</v>
      </c>
      <c r="I59" s="278">
        <v>0.05</v>
      </c>
      <c r="J59" s="285">
        <v>1</v>
      </c>
      <c r="K59" s="278">
        <f>I59*J59</f>
        <v>0.05</v>
      </c>
      <c r="L59" s="831">
        <f>VLOOKUP(A59,TRANSPORTE!A5:D117,4,FALSE)</f>
        <v>40.951349578828527</v>
      </c>
      <c r="M59" s="832"/>
      <c r="N59" s="286">
        <f>K59*L59</f>
        <v>2.0475674789414264</v>
      </c>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2.0475674789414264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62"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436">
        <v>47.058819999999997</v>
      </c>
      <c r="N70" s="394">
        <f>K70/M70</f>
        <v>2300.5676725425756</v>
      </c>
      <c r="O70" s="106"/>
    </row>
    <row r="71" spans="1:15">
      <c r="A71" s="162"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431">
        <v>32</v>
      </c>
      <c r="N71" s="394">
        <f>K71/M71</f>
        <v>6766.375</v>
      </c>
    </row>
    <row r="72" spans="1:15">
      <c r="A72" t="s">
        <v>30</v>
      </c>
      <c r="B72" s="49" t="str">
        <f>VLOOKUP(A72,'MANO DE OBRA'!A9:D70,3,FALSE)</f>
        <v>Oficial</v>
      </c>
      <c r="C72" s="47"/>
      <c r="D72" s="47"/>
      <c r="E72" s="47"/>
      <c r="F72" s="47"/>
      <c r="G72" s="47"/>
      <c r="H72" s="47"/>
      <c r="I72" s="291">
        <f>K72/J72*100</f>
        <v>57668.23979157189</v>
      </c>
      <c r="J72" s="292">
        <v>185</v>
      </c>
      <c r="K72" s="293">
        <f>VLOOKUP(A72,'MANO DE OBRA'!A9:D101,4,FALSE)</f>
        <v>106686.24361440798</v>
      </c>
      <c r="L72" s="50"/>
      <c r="M72" s="299">
        <v>32</v>
      </c>
      <c r="N72" s="394">
        <f>K72/M72</f>
        <v>3333.9451129502495</v>
      </c>
    </row>
    <row r="73" spans="1:15">
      <c r="B73" s="49"/>
      <c r="C73" s="47"/>
      <c r="D73" s="47"/>
      <c r="E73" s="47"/>
      <c r="F73" s="47"/>
      <c r="G73" s="47"/>
      <c r="H73" s="47"/>
      <c r="I73" s="278"/>
      <c r="J73" s="296"/>
      <c r="K73" s="293"/>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SUM(N70:N75)</f>
        <v>12400.887785492825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N42+N54+N65+N76</f>
        <v>253590.76303768836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50718.152607537675</v>
      </c>
      <c r="M83" s="862"/>
      <c r="N83" s="51"/>
    </row>
    <row r="84" spans="1:14">
      <c r="B84" s="89" t="s">
        <v>973</v>
      </c>
      <c r="C84" s="90"/>
      <c r="D84" s="90"/>
      <c r="E84" s="90"/>
      <c r="F84" s="90"/>
      <c r="G84" s="90"/>
      <c r="H84" s="90"/>
      <c r="I84" s="87"/>
      <c r="J84" s="88"/>
      <c r="K84" s="303">
        <v>0.05</v>
      </c>
      <c r="L84" s="861">
        <f>N78*K84</f>
        <v>12679.538151884419</v>
      </c>
      <c r="M84" s="862"/>
      <c r="N84" s="51"/>
    </row>
    <row r="85" spans="1:14" ht="15.75" thickBot="1">
      <c r="B85" s="91" t="s">
        <v>974</v>
      </c>
      <c r="C85" s="92"/>
      <c r="D85" s="92"/>
      <c r="E85" s="92"/>
      <c r="F85" s="92"/>
      <c r="G85" s="92"/>
      <c r="H85" s="92"/>
      <c r="I85" s="93"/>
      <c r="J85" s="94"/>
      <c r="K85" s="304">
        <v>0.05</v>
      </c>
      <c r="L85" s="863">
        <f>N78*K85</f>
        <v>12679.538151884419</v>
      </c>
      <c r="M85" s="864"/>
      <c r="N85" s="51"/>
    </row>
    <row r="86" spans="1:14" ht="15.75" thickBot="1">
      <c r="B86" s="827" t="s">
        <v>953</v>
      </c>
      <c r="C86" s="828"/>
      <c r="D86" s="828"/>
      <c r="E86" s="828"/>
      <c r="F86" s="828"/>
      <c r="G86" s="828"/>
      <c r="H86" s="828"/>
      <c r="I86" s="828"/>
      <c r="J86" s="828"/>
      <c r="K86" s="828"/>
      <c r="L86" s="828"/>
      <c r="M86" s="829"/>
      <c r="N86" s="52">
        <f>L83+L84+L85</f>
        <v>76077.22891130652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329667.99194899487</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5"/>
      <c r="K118" s="975"/>
      <c r="L118" s="975"/>
      <c r="M118" s="975"/>
      <c r="N118" s="976"/>
    </row>
    <row r="119" spans="2:14" ht="15.75" thickBot="1">
      <c r="B119" s="418" t="s">
        <v>2221</v>
      </c>
      <c r="C119" s="419"/>
      <c r="D119" s="419"/>
      <c r="E119" s="258"/>
      <c r="F119" s="258"/>
      <c r="G119" s="258"/>
      <c r="H119" s="258"/>
      <c r="I119" s="258"/>
      <c r="J119" s="977"/>
      <c r="K119" s="977"/>
      <c r="L119" s="977"/>
      <c r="M119" s="977"/>
      <c r="N119"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71" zoomScale="77" zoomScaleNormal="77" workbookViewId="0">
      <selection activeCell="A77" sqref="A77:XFD78"/>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1099</v>
      </c>
      <c r="C31" s="81" t="s">
        <v>2231</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243</v>
      </c>
      <c r="B36" s="840" t="str">
        <f>VLOOKUP(A36,EQUIPOS!A6:D154,3,FALSE)</f>
        <v>Grúa 10 ton</v>
      </c>
      <c r="C36" s="841"/>
      <c r="D36" s="841"/>
      <c r="E36" s="841"/>
      <c r="F36" s="841"/>
      <c r="G36" s="841"/>
      <c r="H36" s="842"/>
      <c r="I36" s="266"/>
      <c r="J36" s="267"/>
      <c r="K36" s="268">
        <f>VLOOKUP(A36,EQUIPOS!A6:D163,4,FALSE)</f>
        <v>124784.58135347685</v>
      </c>
      <c r="L36" s="269"/>
      <c r="M36" s="270">
        <v>0.158</v>
      </c>
      <c r="N36" s="271">
        <f t="shared" ref="N36:N44" si="0">K36/M36</f>
        <v>789775.83135111933</v>
      </c>
    </row>
    <row r="37" spans="1:14">
      <c r="A37" s="113" t="s">
        <v>121</v>
      </c>
      <c r="B37" s="840" t="str">
        <f>VLOOKUP(A37,EQUIPOS!A7:D154,3,FALSE)</f>
        <v>Bomba eléctrica para accionar la celda</v>
      </c>
      <c r="C37" s="841"/>
      <c r="D37" s="841"/>
      <c r="E37" s="841"/>
      <c r="F37" s="841"/>
      <c r="G37" s="841"/>
      <c r="H37" s="842"/>
      <c r="I37" s="420"/>
      <c r="J37" s="421"/>
      <c r="K37" s="268">
        <f>VLOOKUP(A37,EQUIPOS!A7:D164,4,FALSE)</f>
        <v>46829.866426353627</v>
      </c>
      <c r="L37" s="334"/>
      <c r="M37" s="335">
        <v>0.158</v>
      </c>
      <c r="N37" s="271">
        <f t="shared" si="0"/>
        <v>296391.55966046598</v>
      </c>
    </row>
    <row r="38" spans="1:14">
      <c r="A38" s="113" t="s">
        <v>217</v>
      </c>
      <c r="B38" s="840" t="str">
        <f>VLOOKUP(A38,EQUIPOS!A8:D154,3,FALSE)</f>
        <v>Equipo de soldadura y de acetileno (incluye soldadura)</v>
      </c>
      <c r="C38" s="841"/>
      <c r="D38" s="841"/>
      <c r="E38" s="841"/>
      <c r="F38" s="841"/>
      <c r="G38" s="841"/>
      <c r="H38" s="842"/>
      <c r="I38" s="420"/>
      <c r="J38" s="421"/>
      <c r="K38" s="437">
        <f>VLOOKUP(A38,EQUIPOS!A8:D165,4,FALSE)</f>
        <v>22573.603881348041</v>
      </c>
      <c r="L38" s="334"/>
      <c r="M38" s="335">
        <v>0.158</v>
      </c>
      <c r="N38" s="271">
        <f t="shared" si="0"/>
        <v>142870.9106414433</v>
      </c>
    </row>
    <row r="39" spans="1:14">
      <c r="A39" s="113" t="s">
        <v>255</v>
      </c>
      <c r="B39" s="840" t="str">
        <f>VLOOKUP(A39,EQUIPOS!A9:D154,3,FALSE)</f>
        <v>Manómetro cable de acero para bajar la celda</v>
      </c>
      <c r="C39" s="841"/>
      <c r="D39" s="841"/>
      <c r="E39" s="841"/>
      <c r="F39" s="841"/>
      <c r="G39" s="841"/>
      <c r="H39" s="842"/>
      <c r="I39" s="420"/>
      <c r="J39" s="421"/>
      <c r="K39" s="437">
        <f>VLOOKUP(A39,EQUIPOS!A9:D166,4,FALSE)</f>
        <v>1300717.4734045961</v>
      </c>
      <c r="L39" s="334"/>
      <c r="M39" s="335">
        <v>0.158</v>
      </c>
      <c r="N39" s="271">
        <f t="shared" si="0"/>
        <v>8232389.0721809883</v>
      </c>
    </row>
    <row r="40" spans="1:14">
      <c r="A40" s="113" t="s">
        <v>1648</v>
      </c>
      <c r="B40" s="840" t="str">
        <f>VLOOKUP(A40,EQUIPOS!A10:D154,3,FALSE)</f>
        <v xml:space="preserve">Retroexcavadora sobre llantas 
</v>
      </c>
      <c r="C40" s="841"/>
      <c r="D40" s="841"/>
      <c r="E40" s="841"/>
      <c r="F40" s="841"/>
      <c r="G40" s="841"/>
      <c r="H40" s="842"/>
      <c r="I40" s="420"/>
      <c r="J40" s="421"/>
      <c r="K40" s="437">
        <f>VLOOKUP(A40,EQUIPOS!A10:D167,4,FALSE)</f>
        <v>76290.93745199214</v>
      </c>
      <c r="L40" s="334"/>
      <c r="M40" s="335">
        <v>0.158</v>
      </c>
      <c r="N40" s="271">
        <f t="shared" si="0"/>
        <v>482854.03450627939</v>
      </c>
    </row>
    <row r="41" spans="1:14">
      <c r="A41" s="113" t="s">
        <v>115</v>
      </c>
      <c r="B41" s="840" t="str">
        <f>VLOOKUP(A41,EQUIPOS!A6:D154,3,FALSE)</f>
        <v>Andamiaje para Aplicar la Carga (Equipos Sustituto de la Tara)</v>
      </c>
      <c r="C41" s="841"/>
      <c r="D41" s="841"/>
      <c r="E41" s="841"/>
      <c r="F41" s="841"/>
      <c r="G41" s="841"/>
      <c r="H41" s="842"/>
      <c r="I41" s="420"/>
      <c r="J41" s="421"/>
      <c r="K41" s="437">
        <f>VLOOKUP(A41,EQUIPOS!A6:D154,4,FALSE)</f>
        <v>48052.395329059196</v>
      </c>
      <c r="L41" s="334"/>
      <c r="M41" s="335">
        <v>0.158</v>
      </c>
      <c r="N41" s="271">
        <f t="shared" si="0"/>
        <v>304129.08436113416</v>
      </c>
    </row>
    <row r="42" spans="1:14">
      <c r="A42" s="113" t="s">
        <v>224</v>
      </c>
      <c r="B42" s="840" t="str">
        <f>VLOOKUP(A42,EQUIPOS!A12:D156,3,FALSE)</f>
        <v>Equipo de Medición (Deformimetros Eléctricos, Mecánicos, Celdas de Carga,  Etc.)</v>
      </c>
      <c r="C42" s="841"/>
      <c r="D42" s="841"/>
      <c r="E42" s="841"/>
      <c r="F42" s="841"/>
      <c r="G42" s="841"/>
      <c r="H42" s="842"/>
      <c r="I42" s="327"/>
      <c r="J42" s="329"/>
      <c r="K42" s="437">
        <f>VLOOKUP(A42,EQUIPOS!A12:D169,4,FALSE)</f>
        <v>156606.72703106236</v>
      </c>
      <c r="L42" s="422"/>
      <c r="M42" s="423">
        <v>0.158</v>
      </c>
      <c r="N42" s="271">
        <f t="shared" si="0"/>
        <v>991181.81665229343</v>
      </c>
    </row>
    <row r="43" spans="1:14">
      <c r="A43" t="s">
        <v>335</v>
      </c>
      <c r="B43" s="840" t="str">
        <f>VLOOKUP(A43,EQUIPOS!A13:D157,3,FALSE)</f>
        <v>Tara (Recebo, Agua, Etc.)</v>
      </c>
      <c r="C43" s="841"/>
      <c r="D43" s="841"/>
      <c r="E43" s="841"/>
      <c r="F43" s="841"/>
      <c r="G43" s="841"/>
      <c r="H43" s="842"/>
      <c r="I43" s="36"/>
      <c r="J43" s="37"/>
      <c r="K43" s="437">
        <f>VLOOKUP(A43,EQUIPOS!A13:D170,4,FALSE)</f>
        <v>246862.80703194879</v>
      </c>
      <c r="L43" s="275"/>
      <c r="M43" s="276">
        <v>2.8000000000000001E-2</v>
      </c>
      <c r="N43" s="271">
        <f t="shared" si="0"/>
        <v>8816528.8225695994</v>
      </c>
    </row>
    <row r="44" spans="1:14">
      <c r="A44" t="s">
        <v>216</v>
      </c>
      <c r="B44" s="840" t="str">
        <f>VLOOKUP(A44,EQUIPOS!A14:D158,3,FALSE)</f>
        <v xml:space="preserve">Equipo de topografía Teodolito electrónico con abertura de anteojo de 42 mm. Aumento del anteojo: 30x.Distancia mínima de enfoque: 1.0 m. Precisión: 5´´. Compensador con rango de trabajo ±3´. </v>
      </c>
      <c r="C44" s="841"/>
      <c r="D44" s="841"/>
      <c r="E44" s="841"/>
      <c r="F44" s="841"/>
      <c r="G44" s="841"/>
      <c r="H44" s="842"/>
      <c r="I44" s="36"/>
      <c r="J44" s="37"/>
      <c r="K44" s="437">
        <f>VLOOKUP(A44,EQUIPOS!A14:D171,4,FALSE)</f>
        <v>5086.0624967994763</v>
      </c>
      <c r="L44" s="275"/>
      <c r="M44" s="276">
        <v>0.158</v>
      </c>
      <c r="N44" s="272">
        <f t="shared" si="0"/>
        <v>32190.268967085292</v>
      </c>
    </row>
    <row r="45" spans="1:14">
      <c r="B45" s="847" t="s">
        <v>952</v>
      </c>
      <c r="C45" s="848"/>
      <c r="D45" s="848"/>
      <c r="E45" s="38"/>
      <c r="F45" s="39"/>
      <c r="G45" s="39"/>
      <c r="H45" s="40"/>
      <c r="I45" s="36"/>
      <c r="J45" s="37"/>
      <c r="K45" s="278"/>
      <c r="L45" s="275"/>
      <c r="M45" s="400">
        <v>0.02</v>
      </c>
      <c r="N45" s="343">
        <f>N79*M45</f>
        <v>7707.987993879492</v>
      </c>
    </row>
    <row r="46" spans="1:14" ht="15.75" thickBot="1">
      <c r="B46" s="840"/>
      <c r="C46" s="841"/>
      <c r="D46" s="841"/>
      <c r="E46" s="841"/>
      <c r="F46" s="841"/>
      <c r="G46" s="841"/>
      <c r="H46" s="842"/>
      <c r="I46" s="849"/>
      <c r="J46" s="850"/>
      <c r="K46" s="41"/>
      <c r="L46" s="851"/>
      <c r="M46" s="852"/>
      <c r="N46" s="105"/>
    </row>
    <row r="47" spans="1:14" ht="15.75" thickBot="1">
      <c r="B47" s="827" t="s">
        <v>953</v>
      </c>
      <c r="C47" s="828"/>
      <c r="D47" s="828"/>
      <c r="E47" s="828"/>
      <c r="F47" s="828"/>
      <c r="G47" s="828"/>
      <c r="H47" s="828"/>
      <c r="I47" s="828"/>
      <c r="J47" s="828"/>
      <c r="K47" s="828"/>
      <c r="L47" s="828"/>
      <c r="M47" s="829"/>
      <c r="N47" s="393">
        <f>SUM(N36:N46)</f>
        <v>20096019.388884291</v>
      </c>
    </row>
    <row r="48" spans="1:14">
      <c r="B48" s="279"/>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8" t="s">
        <v>944</v>
      </c>
      <c r="C51" s="819"/>
      <c r="D51" s="819"/>
      <c r="E51" s="819"/>
      <c r="F51" s="819"/>
      <c r="G51" s="819"/>
      <c r="H51" s="819"/>
      <c r="I51" s="820"/>
      <c r="J51" s="314" t="s">
        <v>945</v>
      </c>
      <c r="K51" s="85" t="s">
        <v>946</v>
      </c>
      <c r="L51" s="821" t="s">
        <v>955</v>
      </c>
      <c r="M51" s="820"/>
      <c r="N51" s="86" t="s">
        <v>951</v>
      </c>
    </row>
    <row r="52" spans="1:14">
      <c r="A52" s="161" t="s">
        <v>410</v>
      </c>
      <c r="B52" s="43" t="str">
        <f>VLOOKUP(A52,MATERIALES!A5:D373,3,FALSE)</f>
        <v>Celda especial de carga</v>
      </c>
      <c r="C52" s="280"/>
      <c r="D52" s="280"/>
      <c r="E52" s="280"/>
      <c r="F52" s="280"/>
      <c r="G52" s="280"/>
      <c r="H52" s="280"/>
      <c r="I52" s="267"/>
      <c r="J52" s="223" t="str">
        <f>VLOOKUP(A52,MATERIALES!A6:D644,2,FALSE)</f>
        <v>u</v>
      </c>
      <c r="K52" s="281">
        <v>1</v>
      </c>
      <c r="L52" s="266"/>
      <c r="M52" s="401">
        <f>VLOOKUP(A52,MATERIALES!A5:D396,4,FALSE)</f>
        <v>13216579.583653346</v>
      </c>
      <c r="N52" s="271">
        <f t="shared" ref="N52:N58" si="1">K52*M52</f>
        <v>13216579.583653346</v>
      </c>
    </row>
    <row r="53" spans="1:14">
      <c r="A53" s="161" t="s">
        <v>505</v>
      </c>
      <c r="B53" s="43" t="str">
        <f>VLOOKUP(A53,MATERIALES!A6:D373,3,FALSE)</f>
        <v>Manguera de alta presión</v>
      </c>
      <c r="C53" s="424"/>
      <c r="D53" s="424"/>
      <c r="E53" s="424"/>
      <c r="F53" s="424"/>
      <c r="G53" s="424"/>
      <c r="H53" s="424"/>
      <c r="I53" s="424"/>
      <c r="J53" s="310" t="str">
        <f>VLOOKUP(A53,MATERIALES!A7:D645,2,FALSE)</f>
        <v>m</v>
      </c>
      <c r="K53" s="396">
        <v>30</v>
      </c>
      <c r="L53" s="420"/>
      <c r="M53" s="401">
        <f>VLOOKUP(A53,MATERIALES!A6:D397,4,FALSE)</f>
        <v>79745.559007604897</v>
      </c>
      <c r="N53" s="271">
        <f t="shared" si="1"/>
        <v>2392366.770228147</v>
      </c>
    </row>
    <row r="54" spans="1:14">
      <c r="A54" s="161" t="s">
        <v>729</v>
      </c>
      <c r="B54" s="43" t="str">
        <f>VLOOKUP(A54,MATERIALES!A6:D373,3,FALSE)</f>
        <v>Tubo Metálico De Alta Resistencia</v>
      </c>
      <c r="C54" s="424"/>
      <c r="D54" s="424"/>
      <c r="E54" s="424"/>
      <c r="F54" s="424"/>
      <c r="G54" s="424"/>
      <c r="H54" s="424"/>
      <c r="I54" s="424"/>
      <c r="J54" s="311" t="str">
        <f>VLOOKUP(A54,MATERIALES!A8:D646,2,FALSE)</f>
        <v>m</v>
      </c>
      <c r="K54" s="396">
        <v>60</v>
      </c>
      <c r="L54" s="420"/>
      <c r="M54" s="401">
        <f>VLOOKUP(A54,MATERIALES!A6:D398,4,FALSE)</f>
        <v>51930.359960123278</v>
      </c>
      <c r="N54" s="271">
        <f t="shared" si="1"/>
        <v>3115821.5976073965</v>
      </c>
    </row>
    <row r="55" spans="1:14">
      <c r="A55" s="161" t="s">
        <v>734</v>
      </c>
      <c r="B55" s="43" t="str">
        <f>VLOOKUP(A55,MATERIALES!A6:D373,3,FALSE)</f>
        <v>Uniones especiales de alta resistencia para tubería</v>
      </c>
      <c r="C55" s="424"/>
      <c r="D55" s="424"/>
      <c r="E55" s="424"/>
      <c r="F55" s="424"/>
      <c r="G55" s="424"/>
      <c r="H55" s="424"/>
      <c r="I55" s="424"/>
      <c r="J55" s="311" t="str">
        <f>VLOOKUP(A55,MATERIALES!A9:D647,2,FALSE)</f>
        <v>u</v>
      </c>
      <c r="K55" s="396">
        <v>12</v>
      </c>
      <c r="L55" s="420"/>
      <c r="M55" s="401">
        <f>VLOOKUP(A55,MATERIALES!A6:D399,4,FALSE)</f>
        <v>33302.59989616635</v>
      </c>
      <c r="N55" s="271">
        <f t="shared" si="1"/>
        <v>399631.19875399617</v>
      </c>
    </row>
    <row r="56" spans="1:14">
      <c r="A56" s="161" t="s">
        <v>698</v>
      </c>
      <c r="B56" s="43" t="str">
        <f>VLOOKUP(A56,MATERIALES!A7:D373,3,FALSE)</f>
        <v>Transductores electrónicos (incluye cables, protección contra el concreto y panel de lectura)</v>
      </c>
      <c r="C56" s="424"/>
      <c r="D56" s="424"/>
      <c r="E56" s="424"/>
      <c r="F56" s="424"/>
      <c r="G56" s="424"/>
      <c r="H56" s="424"/>
      <c r="I56" s="424"/>
      <c r="J56" s="311" t="str">
        <f>VLOOKUP(A56,MATERIALES!A10:D648,2,FALSE)</f>
        <v>u</v>
      </c>
      <c r="K56" s="396">
        <v>2</v>
      </c>
      <c r="L56" s="420"/>
      <c r="M56" s="401">
        <f>VLOOKUP(A56,MATERIALES!A7:D400,4,FALSE)</f>
        <v>1306830.1364644857</v>
      </c>
      <c r="N56" s="271">
        <f t="shared" si="1"/>
        <v>2613660.2729289713</v>
      </c>
    </row>
    <row r="57" spans="1:14">
      <c r="A57" s="161" t="s">
        <v>700</v>
      </c>
      <c r="B57" s="43" t="str">
        <f>VLOOKUP(A57,MATERIALES!A8:D373,3,FALSE)</f>
        <v>Transductores mecánicos (incluye cables, protección contra el concreto y panel de lectura)</v>
      </c>
      <c r="C57" s="424"/>
      <c r="D57" s="424"/>
      <c r="E57" s="424"/>
      <c r="F57" s="424"/>
      <c r="G57" s="424"/>
      <c r="H57" s="424"/>
      <c r="I57" s="424"/>
      <c r="J57" s="311" t="str">
        <f>VLOOKUP(A57,MATERIALES!A11:D649,2,FALSE)</f>
        <v>u</v>
      </c>
      <c r="K57" s="396">
        <v>5</v>
      </c>
      <c r="L57" s="420"/>
      <c r="M57" s="401">
        <f>VLOOKUP(A57,MATERIALES!A8:D401,4,FALSE)</f>
        <v>801409.19722933939</v>
      </c>
      <c r="N57" s="271">
        <f t="shared" si="1"/>
        <v>4007045.9861466968</v>
      </c>
    </row>
    <row r="58" spans="1:14" ht="15.75" thickBot="1">
      <c r="A58" s="204" t="s">
        <v>550</v>
      </c>
      <c r="B58" s="43" t="str">
        <f>VLOOKUP(A58,MATERIALES!A9:D374,3,FALSE)</f>
        <v>Material seleccionado para Relleno</v>
      </c>
      <c r="C58" s="309"/>
      <c r="D58" s="309"/>
      <c r="E58" s="309"/>
      <c r="F58" s="309"/>
      <c r="G58" s="309"/>
      <c r="H58" s="309"/>
      <c r="I58" s="309"/>
      <c r="J58" s="434" t="str">
        <f>VLOOKUP(A58,MATERIALES!A12:D650,2,FALSE)</f>
        <v>m3</v>
      </c>
      <c r="K58" s="126">
        <v>70</v>
      </c>
      <c r="L58" s="324"/>
      <c r="M58" s="401">
        <f>VLOOKUP(A58,MATERIALES!A9:D402,4,FALSE)</f>
        <v>26031.940679017607</v>
      </c>
      <c r="N58" s="271">
        <f t="shared" si="1"/>
        <v>1822235.8475312325</v>
      </c>
    </row>
    <row r="59" spans="1:14" ht="15.75" thickBot="1">
      <c r="B59" s="827" t="s">
        <v>953</v>
      </c>
      <c r="C59" s="828"/>
      <c r="D59" s="828"/>
      <c r="E59" s="828"/>
      <c r="F59" s="828"/>
      <c r="G59" s="828"/>
      <c r="H59" s="828"/>
      <c r="I59" s="828"/>
      <c r="J59" s="828"/>
      <c r="K59" s="828"/>
      <c r="L59" s="828"/>
      <c r="M59" s="829"/>
      <c r="N59" s="393">
        <f>SUM(N52:N58)</f>
        <v>27567341.256849788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0" t="s">
        <v>961</v>
      </c>
      <c r="M63" s="803"/>
      <c r="N63" s="76" t="s">
        <v>951</v>
      </c>
    </row>
    <row r="64" spans="1:14">
      <c r="A64" t="s">
        <v>1395</v>
      </c>
      <c r="B64" s="46" t="str">
        <f>VLOOKUP(A64,TRANSPORTE!A5:D117,3,FALSE)</f>
        <v>Transporte de Equipos para Prueba (1)</v>
      </c>
      <c r="C64" s="316"/>
      <c r="D64" s="316"/>
      <c r="E64" s="316"/>
      <c r="F64" s="316"/>
      <c r="G64" s="316"/>
      <c r="H64" s="310" t="s">
        <v>1468</v>
      </c>
      <c r="I64" s="278">
        <v>0.05</v>
      </c>
      <c r="J64" s="285">
        <v>1</v>
      </c>
      <c r="K64" s="278">
        <f>I64*J64</f>
        <v>0.05</v>
      </c>
      <c r="L64" s="831">
        <f>VLOOKUP(A64,TRANSPORTE!A5:D117,4,FALSE)</f>
        <v>130709.35078144885</v>
      </c>
      <c r="M64" s="832"/>
      <c r="N64" s="286">
        <f>K64*L64</f>
        <v>6535.4675390724433</v>
      </c>
    </row>
    <row r="65" spans="1:15">
      <c r="B65" s="46"/>
      <c r="C65" s="47"/>
      <c r="D65" s="47"/>
      <c r="E65" s="47"/>
      <c r="F65" s="47"/>
      <c r="G65" s="47"/>
      <c r="H65" s="310"/>
      <c r="I65" s="278"/>
      <c r="J65" s="285"/>
      <c r="K65" s="278"/>
      <c r="L65" s="831"/>
      <c r="M65" s="832"/>
      <c r="N65" s="286"/>
    </row>
    <row r="66" spans="1:15">
      <c r="B66" s="46"/>
      <c r="C66" s="47"/>
      <c r="D66" s="47"/>
      <c r="E66" s="47"/>
      <c r="F66" s="47"/>
      <c r="G66" s="47"/>
      <c r="H66" s="310"/>
      <c r="I66" s="278"/>
      <c r="J66" s="285"/>
      <c r="K66" s="278"/>
      <c r="L66" s="831"/>
      <c r="M66" s="832"/>
      <c r="N66" s="286"/>
    </row>
    <row r="67" spans="1:15">
      <c r="B67" s="46"/>
      <c r="C67" s="47"/>
      <c r="D67" s="47"/>
      <c r="E67" s="47"/>
      <c r="F67" s="47"/>
      <c r="G67" s="47"/>
      <c r="H67" s="310"/>
      <c r="I67" s="278"/>
      <c r="J67" s="285"/>
      <c r="K67" s="278"/>
      <c r="L67" s="831"/>
      <c r="M67" s="832"/>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6535.4675390724433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s="162" t="s">
        <v>15</v>
      </c>
      <c r="B75" s="49" t="str">
        <f>VLOOKUP(A75,'MANO DE OBRA'!A8:D68,3,FALSE)</f>
        <v>Obrero (6)</v>
      </c>
      <c r="C75" s="47"/>
      <c r="D75" s="47"/>
      <c r="E75" s="47"/>
      <c r="F75" s="47"/>
      <c r="G75" s="47"/>
      <c r="H75" s="47"/>
      <c r="I75" s="291">
        <f>K75/J75*100</f>
        <v>175560</v>
      </c>
      <c r="J75" s="292">
        <v>185</v>
      </c>
      <c r="K75" s="293">
        <f>VLOOKUP(A75,'MANO DE OBRA'!A8:D99,4,FALSE)</f>
        <v>324786</v>
      </c>
      <c r="L75" s="50"/>
      <c r="M75" s="433">
        <v>1.26</v>
      </c>
      <c r="N75" s="394">
        <f>K75/M75</f>
        <v>257766.66666666666</v>
      </c>
      <c r="O75" s="106"/>
    </row>
    <row r="76" spans="1:15">
      <c r="A76" s="162"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431">
        <v>1.26</v>
      </c>
      <c r="N76" s="394">
        <f>K76/M76</f>
        <v>84671.621916196818</v>
      </c>
    </row>
    <row r="77" spans="1:15">
      <c r="A77" s="173" t="s">
        <v>2228</v>
      </c>
      <c r="B77" s="49" t="str">
        <f>VLOOKUP(A77,'MANO DE OBRA'!A11:D72,3,FALSE)</f>
        <v>Celador</v>
      </c>
      <c r="C77" s="47"/>
      <c r="D77" s="47"/>
      <c r="E77" s="47"/>
      <c r="F77" s="47"/>
      <c r="G77" s="47"/>
      <c r="H77" s="47"/>
      <c r="I77" s="291">
        <f>K77/J77*100</f>
        <v>29260.000000000004</v>
      </c>
      <c r="J77" s="292">
        <v>185</v>
      </c>
      <c r="K77" s="297">
        <f>VLOOKUP(A77,'MANO DE OBRA'!A11:D103,4,FALSE)</f>
        <v>54131</v>
      </c>
      <c r="L77" s="317"/>
      <c r="M77" s="299">
        <v>1.26</v>
      </c>
      <c r="N77" s="394">
        <f>K77/M77</f>
        <v>42961.111111111109</v>
      </c>
    </row>
    <row r="78" spans="1:15" ht="15.75" thickBot="1">
      <c r="B78" s="814"/>
      <c r="C78" s="815"/>
      <c r="D78" s="815"/>
      <c r="E78" s="815"/>
      <c r="F78" s="815"/>
      <c r="G78" s="815"/>
      <c r="H78" s="815"/>
      <c r="I78" s="126"/>
      <c r="J78" s="126"/>
      <c r="K78" s="126"/>
      <c r="L78" s="915"/>
      <c r="M78" s="915"/>
      <c r="N78" s="45"/>
    </row>
    <row r="79" spans="1:15" ht="15.75" thickBot="1">
      <c r="B79" s="833" t="s">
        <v>953</v>
      </c>
      <c r="C79" s="834"/>
      <c r="D79" s="834"/>
      <c r="E79" s="834"/>
      <c r="F79" s="834"/>
      <c r="G79" s="834"/>
      <c r="H79" s="834"/>
      <c r="I79" s="834"/>
      <c r="J79" s="834"/>
      <c r="K79" s="834"/>
      <c r="L79" s="834"/>
      <c r="M79" s="835"/>
      <c r="N79" s="300">
        <f>SUM(N75:N78)</f>
        <v>385399.39969397458</v>
      </c>
    </row>
    <row r="80" spans="1:15" ht="15.75" thickBot="1">
      <c r="B80" s="33"/>
      <c r="C80" s="34"/>
      <c r="D80" s="34"/>
      <c r="E80" s="34"/>
      <c r="F80" s="34"/>
      <c r="G80" s="34"/>
      <c r="H80" s="34"/>
      <c r="I80" s="34"/>
      <c r="J80" s="34"/>
      <c r="K80" s="34"/>
      <c r="L80" s="34"/>
      <c r="M80" s="34"/>
      <c r="N80" s="35"/>
    </row>
    <row r="81" spans="1:14" ht="15.75" thickBot="1">
      <c r="B81" s="827" t="s">
        <v>967</v>
      </c>
      <c r="C81" s="828"/>
      <c r="D81" s="828"/>
      <c r="E81" s="828"/>
      <c r="F81" s="828"/>
      <c r="G81" s="828"/>
      <c r="H81" s="828"/>
      <c r="I81" s="828"/>
      <c r="J81" s="828"/>
      <c r="K81" s="828"/>
      <c r="L81" s="828"/>
      <c r="M81" s="829"/>
      <c r="N81" s="99">
        <f>N47+N59+N70+N79</f>
        <v>48055295.512967125</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8" t="s">
        <v>969</v>
      </c>
      <c r="C85" s="819"/>
      <c r="D85" s="819"/>
      <c r="E85" s="819"/>
      <c r="F85" s="819"/>
      <c r="G85" s="819"/>
      <c r="H85" s="819"/>
      <c r="I85" s="313"/>
      <c r="J85" s="333"/>
      <c r="K85" s="301" t="s">
        <v>970</v>
      </c>
      <c r="L85" s="857" t="s">
        <v>971</v>
      </c>
      <c r="M85" s="858"/>
      <c r="N85" s="302"/>
    </row>
    <row r="86" spans="1:14">
      <c r="B86" s="859" t="s">
        <v>972</v>
      </c>
      <c r="C86" s="860"/>
      <c r="D86" s="860"/>
      <c r="E86" s="860"/>
      <c r="F86" s="860"/>
      <c r="G86" s="860"/>
      <c r="H86" s="860"/>
      <c r="I86" s="87"/>
      <c r="J86" s="88"/>
      <c r="K86" s="303">
        <v>0.2</v>
      </c>
      <c r="L86" s="861">
        <f>N81*K86</f>
        <v>9611059.1025934257</v>
      </c>
      <c r="M86" s="862"/>
      <c r="N86" s="51"/>
    </row>
    <row r="87" spans="1:14">
      <c r="B87" s="89" t="s">
        <v>973</v>
      </c>
      <c r="C87" s="90"/>
      <c r="D87" s="90"/>
      <c r="E87" s="90"/>
      <c r="F87" s="90"/>
      <c r="G87" s="90"/>
      <c r="H87" s="90"/>
      <c r="I87" s="87"/>
      <c r="J87" s="88"/>
      <c r="K87" s="303">
        <v>0.05</v>
      </c>
      <c r="L87" s="861">
        <f>N81*K87</f>
        <v>2402764.7756483564</v>
      </c>
      <c r="M87" s="862"/>
      <c r="N87" s="51"/>
    </row>
    <row r="88" spans="1:14" ht="15.75" thickBot="1">
      <c r="B88" s="91" t="s">
        <v>974</v>
      </c>
      <c r="C88" s="92"/>
      <c r="D88" s="92"/>
      <c r="E88" s="92"/>
      <c r="F88" s="92"/>
      <c r="G88" s="92"/>
      <c r="H88" s="92"/>
      <c r="I88" s="93"/>
      <c r="J88" s="94"/>
      <c r="K88" s="304">
        <v>0.05</v>
      </c>
      <c r="L88" s="863">
        <f>N81*K88</f>
        <v>2402764.7756483564</v>
      </c>
      <c r="M88" s="864"/>
      <c r="N88" s="51"/>
    </row>
    <row r="89" spans="1:14" ht="15.75" thickBot="1">
      <c r="B89" s="827" t="s">
        <v>953</v>
      </c>
      <c r="C89" s="828"/>
      <c r="D89" s="828"/>
      <c r="E89" s="828"/>
      <c r="F89" s="828"/>
      <c r="G89" s="828"/>
      <c r="H89" s="828"/>
      <c r="I89" s="828"/>
      <c r="J89" s="828"/>
      <c r="K89" s="828"/>
      <c r="L89" s="828"/>
      <c r="M89" s="829"/>
      <c r="N89" s="52">
        <f>L86+L87+L88</f>
        <v>14416588.653890137</v>
      </c>
    </row>
    <row r="90" spans="1:14" ht="15.75" thickBot="1">
      <c r="B90" s="33"/>
      <c r="C90" s="34"/>
      <c r="D90" s="34"/>
      <c r="E90" s="34"/>
      <c r="F90" s="34"/>
      <c r="G90" s="34"/>
      <c r="H90" s="34"/>
      <c r="I90" s="34"/>
      <c r="J90" s="34"/>
      <c r="K90" s="34"/>
      <c r="L90" s="34"/>
      <c r="M90" s="34"/>
      <c r="N90" s="35"/>
    </row>
    <row r="91" spans="1:14" ht="15.75" thickBot="1">
      <c r="A91" t="s">
        <v>2016</v>
      </c>
      <c r="B91" s="827" t="s">
        <v>975</v>
      </c>
      <c r="C91" s="828"/>
      <c r="D91" s="828"/>
      <c r="E91" s="828"/>
      <c r="F91" s="828"/>
      <c r="G91" s="828"/>
      <c r="H91" s="828"/>
      <c r="I91" s="828"/>
      <c r="J91" s="828"/>
      <c r="K91" s="828"/>
      <c r="L91" s="828"/>
      <c r="M91" s="829"/>
      <c r="N91" s="187">
        <f>N81+N89</f>
        <v>62471884.166857257</v>
      </c>
    </row>
    <row r="92" spans="1:14">
      <c r="B92" s="238"/>
      <c r="C92" s="239"/>
      <c r="D92" s="239"/>
      <c r="E92" s="239"/>
      <c r="F92" s="239"/>
      <c r="G92" s="239"/>
      <c r="H92" s="239"/>
      <c r="I92" s="239"/>
      <c r="J92" s="239"/>
      <c r="K92" s="239"/>
      <c r="L92" s="239"/>
      <c r="M92" s="239"/>
      <c r="N92" s="240"/>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242"/>
      <c r="F95" s="242"/>
      <c r="G95" s="242"/>
      <c r="H95" s="242"/>
      <c r="I95" s="242"/>
      <c r="J95" s="242"/>
      <c r="K95" s="242"/>
      <c r="L95" s="242"/>
      <c r="M95" s="242"/>
      <c r="N95" s="243"/>
    </row>
    <row r="96" spans="1:14">
      <c r="B96" s="241"/>
      <c r="C96" s="242"/>
      <c r="D96" s="242"/>
      <c r="E96" s="416" t="s">
        <v>976</v>
      </c>
      <c r="F96" s="416"/>
      <c r="G96" s="416"/>
      <c r="H96" s="416"/>
      <c r="I96" s="416"/>
      <c r="J96" s="416"/>
      <c r="K96" s="242"/>
      <c r="L96" s="242"/>
      <c r="M96" s="242"/>
      <c r="N96" s="243"/>
    </row>
    <row r="97" spans="2:14">
      <c r="B97" s="241"/>
      <c r="C97" s="242"/>
      <c r="D97" s="242"/>
      <c r="E97" s="242" t="s">
        <v>977</v>
      </c>
      <c r="F97" s="242"/>
      <c r="G97" s="242"/>
      <c r="H97" s="242"/>
      <c r="I97" s="242"/>
      <c r="J97" s="242"/>
      <c r="K97" s="242"/>
      <c r="L97" s="242"/>
      <c r="M97" s="242"/>
      <c r="N97" s="243"/>
    </row>
    <row r="98" spans="2:14">
      <c r="B98" s="241"/>
      <c r="C98" s="242"/>
      <c r="D98" s="242"/>
      <c r="E98" s="242" t="s">
        <v>978</v>
      </c>
      <c r="F98" s="242"/>
      <c r="G98" s="242"/>
      <c r="H98" s="242"/>
      <c r="I98" s="242"/>
      <c r="J98" s="242"/>
      <c r="K98" s="242"/>
      <c r="L98" s="242"/>
      <c r="M98" s="242"/>
      <c r="N98" s="243"/>
    </row>
    <row r="99" spans="2:14">
      <c r="B99" s="241"/>
      <c r="C99" s="242"/>
      <c r="D99" s="242"/>
      <c r="E99" s="242" t="s">
        <v>979</v>
      </c>
      <c r="F99" s="242"/>
      <c r="G99" s="242"/>
      <c r="H99" s="242"/>
      <c r="I99" s="242"/>
      <c r="J99" s="242"/>
      <c r="K99" s="242"/>
      <c r="L99" s="242"/>
      <c r="M99" s="242"/>
      <c r="N99" s="243"/>
    </row>
    <row r="100" spans="2:14" ht="15.75" thickBot="1">
      <c r="B100" s="241"/>
      <c r="C100" s="242"/>
      <c r="D100" s="242"/>
      <c r="E100" s="242"/>
      <c r="F100" s="242" t="s">
        <v>980</v>
      </c>
      <c r="G100" s="242"/>
      <c r="H100" s="242"/>
      <c r="I100" s="242"/>
      <c r="J100" s="242"/>
      <c r="K100" s="242"/>
      <c r="L100" s="242"/>
      <c r="M100" s="242"/>
      <c r="N100" s="243"/>
    </row>
    <row r="101" spans="2:14">
      <c r="B101" s="226" t="s">
        <v>2216</v>
      </c>
      <c r="C101" s="227"/>
      <c r="D101" s="227"/>
      <c r="E101" s="227"/>
      <c r="F101" s="227"/>
      <c r="G101" s="227"/>
      <c r="H101" s="227"/>
      <c r="I101" s="227"/>
      <c r="J101" s="227"/>
      <c r="K101" s="227"/>
      <c r="L101" s="227"/>
      <c r="M101" s="227"/>
      <c r="N101" s="228"/>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c r="B104" s="244"/>
      <c r="C104" s="245"/>
      <c r="D104" s="245"/>
      <c r="E104" s="245"/>
      <c r="F104" s="245"/>
      <c r="G104" s="245"/>
      <c r="H104" s="245"/>
      <c r="I104" s="245"/>
      <c r="J104" s="245"/>
      <c r="K104" s="245"/>
      <c r="L104" s="245"/>
      <c r="M104" s="245"/>
      <c r="N104" s="246"/>
    </row>
    <row r="105" spans="2:14" ht="15.75" thickBot="1">
      <c r="B105" s="247"/>
      <c r="C105" s="248"/>
      <c r="D105" s="248"/>
      <c r="E105" s="248"/>
      <c r="F105" s="248"/>
      <c r="G105" s="248"/>
      <c r="H105" s="248"/>
      <c r="I105" s="248"/>
      <c r="J105" s="248"/>
      <c r="K105" s="248"/>
      <c r="L105" s="248"/>
      <c r="M105" s="248"/>
      <c r="N105" s="249"/>
    </row>
    <row r="106" spans="2:14">
      <c r="B106" s="250"/>
      <c r="C106" s="251"/>
      <c r="D106" s="251"/>
      <c r="E106" s="251"/>
      <c r="F106" s="251"/>
      <c r="G106" s="251"/>
      <c r="H106" s="251"/>
      <c r="I106" s="251"/>
      <c r="J106" s="251"/>
      <c r="K106" s="251"/>
      <c r="L106" s="251"/>
      <c r="M106" s="251"/>
      <c r="N106" s="252"/>
    </row>
    <row r="107" spans="2:14">
      <c r="B107" s="253" t="s">
        <v>2217</v>
      </c>
      <c r="C107" s="254"/>
      <c r="D107" s="254"/>
      <c r="E107" s="254"/>
      <c r="F107" s="254"/>
      <c r="G107" s="254"/>
      <c r="H107" s="254"/>
      <c r="I107" s="254"/>
      <c r="J107" s="254"/>
      <c r="K107" s="254"/>
      <c r="L107" s="254"/>
      <c r="M107" s="254"/>
      <c r="N107" s="255"/>
    </row>
    <row r="108" spans="2:14" ht="15" customHeight="1">
      <c r="B108" s="969" t="s">
        <v>2218</v>
      </c>
      <c r="C108" s="970"/>
      <c r="D108" s="970"/>
      <c r="E108" s="970"/>
      <c r="F108" s="970"/>
      <c r="G108" s="970"/>
      <c r="H108" s="970"/>
      <c r="I108" s="970"/>
      <c r="J108" s="970"/>
      <c r="K108" s="970"/>
      <c r="L108" s="970"/>
      <c r="M108" s="970"/>
      <c r="N108" s="971"/>
    </row>
    <row r="109" spans="2:14" ht="15" customHeight="1">
      <c r="B109" s="969"/>
      <c r="C109" s="970"/>
      <c r="D109" s="970"/>
      <c r="E109" s="970"/>
      <c r="F109" s="970"/>
      <c r="G109" s="970"/>
      <c r="H109" s="970"/>
      <c r="I109" s="970"/>
      <c r="J109" s="970"/>
      <c r="K109" s="970"/>
      <c r="L109" s="970"/>
      <c r="M109" s="970"/>
      <c r="N109" s="971"/>
    </row>
    <row r="110" spans="2:14" ht="30" customHeight="1">
      <c r="B110" s="972" t="s">
        <v>2219</v>
      </c>
      <c r="C110" s="973"/>
      <c r="D110" s="973"/>
      <c r="E110" s="973"/>
      <c r="F110" s="973"/>
      <c r="G110" s="973"/>
      <c r="H110" s="973"/>
      <c r="I110" s="973"/>
      <c r="J110" s="973"/>
      <c r="K110" s="973"/>
      <c r="L110" s="973"/>
      <c r="M110" s="973"/>
      <c r="N110" s="974"/>
    </row>
    <row r="111" spans="2:14">
      <c r="B111" s="972"/>
      <c r="C111" s="973"/>
      <c r="D111" s="973"/>
      <c r="E111" s="973"/>
      <c r="F111" s="973"/>
      <c r="G111" s="973"/>
      <c r="H111" s="973"/>
      <c r="I111" s="973"/>
      <c r="J111" s="973"/>
      <c r="K111" s="973"/>
      <c r="L111" s="973"/>
      <c r="M111" s="973"/>
      <c r="N111" s="974"/>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253"/>
      <c r="C115" s="254"/>
      <c r="D115" s="254"/>
      <c r="E115" s="254"/>
      <c r="F115" s="254"/>
      <c r="G115" s="254"/>
      <c r="H115" s="254"/>
      <c r="I115" s="254"/>
      <c r="J115" s="254"/>
      <c r="K115" s="254"/>
      <c r="L115" s="254"/>
      <c r="M115" s="254"/>
      <c r="N115" s="255"/>
    </row>
    <row r="116" spans="2:14">
      <c r="B116" s="241"/>
      <c r="C116" s="242"/>
      <c r="D116" s="242"/>
      <c r="E116" s="242" t="s">
        <v>976</v>
      </c>
      <c r="F116" s="416"/>
      <c r="G116" s="416"/>
      <c r="H116" s="242"/>
      <c r="I116" s="242"/>
      <c r="J116" s="242"/>
      <c r="K116" s="242"/>
      <c r="L116" s="242"/>
      <c r="M116" s="242"/>
      <c r="N116" s="243"/>
    </row>
    <row r="117" spans="2:14">
      <c r="B117" s="241"/>
      <c r="C117" s="242"/>
      <c r="D117" s="242"/>
      <c r="E117" s="417" t="s">
        <v>977</v>
      </c>
      <c r="F117" s="242"/>
      <c r="G117" s="242"/>
      <c r="H117" s="417"/>
      <c r="I117" s="417"/>
      <c r="J117" s="417"/>
      <c r="K117" s="242"/>
      <c r="L117" s="242"/>
      <c r="M117" s="242"/>
      <c r="N117" s="243"/>
    </row>
    <row r="118" spans="2:14">
      <c r="B118" s="241"/>
      <c r="C118" s="242"/>
      <c r="D118" s="242"/>
      <c r="E118" s="256" t="s">
        <v>981</v>
      </c>
      <c r="F118" s="242"/>
      <c r="G118" s="242"/>
      <c r="H118" s="256"/>
      <c r="I118" s="256"/>
      <c r="J118" s="256"/>
      <c r="K118" s="242"/>
      <c r="L118" s="242"/>
      <c r="M118" s="242"/>
      <c r="N118" s="243"/>
    </row>
    <row r="119" spans="2:14">
      <c r="B119" s="257"/>
      <c r="C119" s="254"/>
      <c r="D119" s="254"/>
      <c r="E119" s="242" t="s">
        <v>979</v>
      </c>
      <c r="F119" s="242"/>
      <c r="G119" s="242"/>
      <c r="H119" s="242"/>
      <c r="I119" s="242"/>
      <c r="J119" s="242"/>
      <c r="K119" s="254"/>
      <c r="L119" s="254"/>
      <c r="M119" s="254"/>
      <c r="N119" s="255"/>
    </row>
    <row r="120" spans="2:14">
      <c r="B120" s="257"/>
      <c r="C120" s="254"/>
      <c r="D120" s="254"/>
      <c r="E120" s="254"/>
      <c r="F120" s="242"/>
      <c r="G120" s="242"/>
      <c r="H120" s="242"/>
      <c r="I120" s="242"/>
      <c r="J120" s="242"/>
      <c r="K120" s="254"/>
      <c r="L120" s="254"/>
      <c r="M120" s="254"/>
      <c r="N120" s="255"/>
    </row>
    <row r="121" spans="2:14">
      <c r="B121" s="257" t="s">
        <v>2220</v>
      </c>
      <c r="C121" s="256"/>
      <c r="D121" s="256"/>
      <c r="E121" s="242"/>
      <c r="F121" s="242"/>
      <c r="G121" s="242"/>
      <c r="H121" s="242"/>
      <c r="I121" s="242"/>
      <c r="J121" s="975"/>
      <c r="K121" s="975"/>
      <c r="L121" s="975"/>
      <c r="M121" s="975"/>
      <c r="N121" s="976"/>
    </row>
    <row r="122" spans="2:14" ht="15.75" thickBot="1">
      <c r="B122" s="418" t="s">
        <v>2221</v>
      </c>
      <c r="C122" s="419"/>
      <c r="D122" s="419"/>
      <c r="E122" s="258"/>
      <c r="F122" s="258"/>
      <c r="G122" s="258"/>
      <c r="H122" s="258"/>
      <c r="I122" s="258"/>
      <c r="J122" s="977"/>
      <c r="K122" s="977"/>
      <c r="L122" s="977"/>
      <c r="M122" s="977"/>
      <c r="N122" s="978"/>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1:M81"/>
    <mergeCell ref="B85:H85"/>
    <mergeCell ref="L85:M85"/>
    <mergeCell ref="L66:M66"/>
    <mergeCell ref="L67:M67"/>
    <mergeCell ref="L69:M69"/>
    <mergeCell ref="B70:M70"/>
    <mergeCell ref="B74:H74"/>
    <mergeCell ref="L74:M74"/>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thickBo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1650</v>
      </c>
      <c r="C31" s="81" t="s">
        <v>2096</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140</v>
      </c>
      <c r="B36" s="840" t="str">
        <f>VLOOKUP(A36,EQUIPOS!A6:D154,3,FALSE)</f>
        <v>Camisa para Pilote D=1.20m</v>
      </c>
      <c r="C36" s="841"/>
      <c r="D36" s="841"/>
      <c r="E36" s="841"/>
      <c r="F36" s="841"/>
      <c r="G36" s="841"/>
      <c r="H36" s="842"/>
      <c r="I36" s="266"/>
      <c r="J36" s="267"/>
      <c r="K36" s="268">
        <f>VLOOKUP(A36,EQUIPOS!A6:D163,4,FALSE)</f>
        <v>26448.827291065943</v>
      </c>
      <c r="L36" s="269"/>
      <c r="M36" s="270">
        <v>1</v>
      </c>
      <c r="N36" s="271">
        <f t="shared" ref="N36:N42" si="0">K36/M36</f>
        <v>26448.827291065943</v>
      </c>
    </row>
    <row r="37" spans="1:14">
      <c r="A37" s="113" t="s">
        <v>206</v>
      </c>
      <c r="B37" s="840" t="str">
        <f>VLOOKUP(A37,EQUIPOS!A7:D154,3,FALSE)</f>
        <v>Equipo de Soldadura</v>
      </c>
      <c r="C37" s="841"/>
      <c r="D37" s="841"/>
      <c r="E37" s="841"/>
      <c r="F37" s="841"/>
      <c r="G37" s="841"/>
      <c r="H37" s="842"/>
      <c r="I37" s="420"/>
      <c r="J37" s="421"/>
      <c r="K37" s="268">
        <f>VLOOKUP(A37,EQUIPOS!A7:D164,4,FALSE)</f>
        <v>7234.6028840219606</v>
      </c>
      <c r="L37" s="334"/>
      <c r="M37" s="335">
        <v>1</v>
      </c>
      <c r="N37" s="271">
        <f t="shared" si="0"/>
        <v>7234.6028840219606</v>
      </c>
    </row>
    <row r="38" spans="1:14">
      <c r="A38" s="113" t="s">
        <v>242</v>
      </c>
      <c r="B38" s="840" t="str">
        <f>VLOOKUP(A38,EQUIPOS!A8:D154,3,FALSE)</f>
        <v>Grúa con torre capacidad 1 ton en la punta.</v>
      </c>
      <c r="C38" s="841"/>
      <c r="D38" s="841"/>
      <c r="E38" s="841"/>
      <c r="F38" s="841"/>
      <c r="G38" s="841"/>
      <c r="H38" s="842"/>
      <c r="I38" s="420"/>
      <c r="J38" s="421"/>
      <c r="K38" s="437">
        <f>VLOOKUP(A38,EQUIPOS!A8:D165,4,FALSE)</f>
        <v>129949.94698957623</v>
      </c>
      <c r="L38" s="334"/>
      <c r="M38" s="335">
        <v>2.5</v>
      </c>
      <c r="N38" s="271">
        <f t="shared" si="0"/>
        <v>51979.978795830495</v>
      </c>
    </row>
    <row r="39" spans="1:14">
      <c r="A39" s="113" t="s">
        <v>267</v>
      </c>
      <c r="B39" s="840" t="str">
        <f>VLOOKUP(A39,EQUIPOS!A9:D154,3,FALSE)</f>
        <v>Motobomba de concreto</v>
      </c>
      <c r="C39" s="841"/>
      <c r="D39" s="841"/>
      <c r="E39" s="841"/>
      <c r="F39" s="841"/>
      <c r="G39" s="841"/>
      <c r="H39" s="842"/>
      <c r="I39" s="420"/>
      <c r="J39" s="421"/>
      <c r="K39" s="437">
        <f>VLOOKUP(A39,EQUIPOS!A9:D166,4,FALSE)</f>
        <v>56400.77475774692</v>
      </c>
      <c r="L39" s="334"/>
      <c r="M39" s="335">
        <v>2.5499800000000001</v>
      </c>
      <c r="N39" s="271">
        <f t="shared" si="0"/>
        <v>22118.124360876132</v>
      </c>
    </row>
    <row r="40" spans="1:14">
      <c r="A40" s="113" t="s">
        <v>277</v>
      </c>
      <c r="B40" s="840" t="str">
        <f>VLOOKUP(A40,EQUIPOS!A10:D154,3,FALSE)</f>
        <v>Pala auxiliar de piloteadora</v>
      </c>
      <c r="C40" s="841"/>
      <c r="D40" s="841"/>
      <c r="E40" s="841"/>
      <c r="F40" s="841"/>
      <c r="G40" s="841"/>
      <c r="H40" s="842"/>
      <c r="I40" s="420"/>
      <c r="J40" s="421"/>
      <c r="K40" s="437">
        <f>VLOOKUP(A40,EQUIPOS!A10:D167,4,FALSE)</f>
        <v>272750.08407069568</v>
      </c>
      <c r="L40" s="334"/>
      <c r="M40" s="335">
        <v>2.5</v>
      </c>
      <c r="N40" s="271">
        <f t="shared" si="0"/>
        <v>109100.03362827827</v>
      </c>
    </row>
    <row r="41" spans="1:14">
      <c r="A41" s="113" t="s">
        <v>282</v>
      </c>
      <c r="B41" s="840" t="str">
        <f>VLOOKUP(A41,EQUIPOS!A6:D154,3,FALSE)</f>
        <v>Piloteadora potencia 250KW, RPM 1800, fuerza elevadora 200KN</v>
      </c>
      <c r="C41" s="841"/>
      <c r="D41" s="841"/>
      <c r="E41" s="841"/>
      <c r="F41" s="841"/>
      <c r="G41" s="841"/>
      <c r="H41" s="842"/>
      <c r="I41" s="420"/>
      <c r="J41" s="421"/>
      <c r="K41" s="437">
        <f>VLOOKUP(A41,EQUIPOS!A6:D154,4,FALSE)</f>
        <v>590692.46085117664</v>
      </c>
      <c r="L41" s="334"/>
      <c r="M41" s="335">
        <v>1</v>
      </c>
      <c r="N41" s="271">
        <f t="shared" si="0"/>
        <v>590692.46085117664</v>
      </c>
    </row>
    <row r="42" spans="1:14">
      <c r="A42" s="113" t="s">
        <v>310</v>
      </c>
      <c r="B42" s="840" t="str">
        <f>VLOOKUP(A42,EQUIPOS!A12:D156,3,FALSE)</f>
        <v>Retroexcavadora A25C</v>
      </c>
      <c r="C42" s="841"/>
      <c r="D42" s="841"/>
      <c r="E42" s="841"/>
      <c r="F42" s="841"/>
      <c r="G42" s="841"/>
      <c r="H42" s="842"/>
      <c r="I42" s="327"/>
      <c r="J42" s="329"/>
      <c r="K42" s="437">
        <f>VLOOKUP(A42,EQUIPOS!A12:D169,4,FALSE)</f>
        <v>122277.96461271563</v>
      </c>
      <c r="L42" s="422"/>
      <c r="M42" s="423">
        <v>2.5</v>
      </c>
      <c r="N42" s="271">
        <f t="shared" si="0"/>
        <v>48911.185845086249</v>
      </c>
    </row>
    <row r="43" spans="1:14">
      <c r="B43" s="840"/>
      <c r="C43" s="841"/>
      <c r="D43" s="841"/>
      <c r="E43" s="841"/>
      <c r="F43" s="841"/>
      <c r="G43" s="841"/>
      <c r="H43" s="842"/>
      <c r="I43" s="36"/>
      <c r="J43" s="37"/>
      <c r="K43" s="437"/>
      <c r="L43" s="275"/>
      <c r="M43" s="276"/>
      <c r="N43" s="271"/>
    </row>
    <row r="44" spans="1:14">
      <c r="B44" s="319"/>
      <c r="C44" s="320"/>
      <c r="D44" s="320"/>
      <c r="E44" s="320"/>
      <c r="F44" s="322"/>
      <c r="G44" s="322"/>
      <c r="H44" s="125"/>
      <c r="I44" s="36"/>
      <c r="J44" s="37"/>
      <c r="K44" s="437"/>
      <c r="L44" s="275"/>
      <c r="M44" s="276"/>
      <c r="N44" s="272"/>
    </row>
    <row r="45" spans="1:14">
      <c r="B45" s="847" t="s">
        <v>952</v>
      </c>
      <c r="C45" s="848"/>
      <c r="D45" s="848"/>
      <c r="E45" s="38"/>
      <c r="F45" s="39"/>
      <c r="G45" s="39"/>
      <c r="H45" s="40"/>
      <c r="I45" s="36"/>
      <c r="J45" s="37"/>
      <c r="K45" s="278"/>
      <c r="L45" s="275"/>
      <c r="M45" s="400">
        <v>0.1</v>
      </c>
      <c r="N45" s="343">
        <f>N83*M45</f>
        <v>8989.0050753001669</v>
      </c>
    </row>
    <row r="46" spans="1:14" ht="15.75" thickBot="1">
      <c r="B46" s="840"/>
      <c r="C46" s="841"/>
      <c r="D46" s="841"/>
      <c r="E46" s="841"/>
      <c r="F46" s="841"/>
      <c r="G46" s="841"/>
      <c r="H46" s="842"/>
      <c r="I46" s="849"/>
      <c r="J46" s="850"/>
      <c r="K46" s="41"/>
      <c r="L46" s="851"/>
      <c r="M46" s="852"/>
      <c r="N46" s="105"/>
    </row>
    <row r="47" spans="1:14" ht="15.75" thickBot="1">
      <c r="B47" s="827" t="s">
        <v>953</v>
      </c>
      <c r="C47" s="828"/>
      <c r="D47" s="828"/>
      <c r="E47" s="828"/>
      <c r="F47" s="828"/>
      <c r="G47" s="828"/>
      <c r="H47" s="828"/>
      <c r="I47" s="828"/>
      <c r="J47" s="828"/>
      <c r="K47" s="828"/>
      <c r="L47" s="828"/>
      <c r="M47" s="829"/>
      <c r="N47" s="393">
        <f>SUM(N36:N46)</f>
        <v>865474.21873163583</v>
      </c>
    </row>
    <row r="48" spans="1:14">
      <c r="B48" s="279"/>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8" t="s">
        <v>944</v>
      </c>
      <c r="C51" s="819"/>
      <c r="D51" s="819"/>
      <c r="E51" s="819"/>
      <c r="F51" s="819"/>
      <c r="G51" s="819"/>
      <c r="H51" s="819"/>
      <c r="I51" s="820"/>
      <c r="J51" s="314" t="s">
        <v>945</v>
      </c>
      <c r="K51" s="85" t="s">
        <v>946</v>
      </c>
      <c r="L51" s="821" t="s">
        <v>955</v>
      </c>
      <c r="M51" s="820"/>
      <c r="N51" s="86" t="s">
        <v>951</v>
      </c>
    </row>
    <row r="52" spans="1:14">
      <c r="A52" s="161" t="s">
        <v>388</v>
      </c>
      <c r="B52" s="43" t="str">
        <f>VLOOKUP(A52,MATERIALES!A5:D373,3,FALSE)</f>
        <v>Bentonita</v>
      </c>
      <c r="C52" s="280"/>
      <c r="D52" s="280"/>
      <c r="E52" s="280"/>
      <c r="F52" s="280"/>
      <c r="G52" s="280"/>
      <c r="H52" s="280"/>
      <c r="I52" s="280"/>
      <c r="J52" s="310" t="str">
        <f>VLOOKUP(A52,MATERIALES!A6:D644,2,FALSE)</f>
        <v>kg</v>
      </c>
      <c r="K52" s="281">
        <v>2.355</v>
      </c>
      <c r="L52" s="266"/>
      <c r="M52" s="401">
        <f>VLOOKUP(A52,MATERIALES!A5:D396,4,FALSE)</f>
        <v>2776.0461540104375</v>
      </c>
      <c r="N52" s="271">
        <f>K52*M52</f>
        <v>6537.5886926945805</v>
      </c>
    </row>
    <row r="53" spans="1:14">
      <c r="A53" s="161" t="s">
        <v>745</v>
      </c>
      <c r="B53" s="43" t="str">
        <f>VLOOKUP(A53,MATERIALES!A6:D373,3,FALSE)</f>
        <v>Acero PDR-60</v>
      </c>
      <c r="C53" s="424"/>
      <c r="D53" s="424"/>
      <c r="E53" s="424"/>
      <c r="F53" s="424"/>
      <c r="G53" s="424"/>
      <c r="H53" s="424"/>
      <c r="I53" s="424"/>
      <c r="J53" s="311" t="str">
        <f>VLOOKUP(A53,MATERIALES!A7:D645,2,FALSE)</f>
        <v>kg</v>
      </c>
      <c r="K53" s="396">
        <v>123.70021073509811</v>
      </c>
      <c r="L53" s="420"/>
      <c r="M53" s="401">
        <f>VLOOKUP(A53,MATERIALES!A6:D397,4,FALSE)</f>
        <v>2863.5134746919366</v>
      </c>
      <c r="N53" s="271">
        <f>K53*M53</f>
        <v>354217.22026218561</v>
      </c>
    </row>
    <row r="54" spans="1:14">
      <c r="A54" s="161" t="s">
        <v>829</v>
      </c>
      <c r="B54" s="43" t="str">
        <f>VLOOKUP(A54,MATERIALES!A6:D373,3,FALSE)</f>
        <v>Concreto Resistencia  28 (Mpa)</v>
      </c>
      <c r="C54" s="424"/>
      <c r="D54" s="424"/>
      <c r="E54" s="424"/>
      <c r="F54" s="424"/>
      <c r="G54" s="424"/>
      <c r="H54" s="424"/>
      <c r="I54" s="424"/>
      <c r="J54" s="311" t="str">
        <f>VLOOKUP(A54,MATERIALES!A8:D646,2,FALSE)</f>
        <v>m3</v>
      </c>
      <c r="K54" s="396">
        <v>0.82466807156732069</v>
      </c>
      <c r="L54" s="420"/>
      <c r="M54" s="401">
        <f>VLOOKUP(A54,MATERIALES!A6:D398,4,FALSE)</f>
        <v>371636.98326626571</v>
      </c>
      <c r="N54" s="271">
        <f>K54*M54</f>
        <v>306477.15431328799</v>
      </c>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c r="A57" s="161"/>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27" t="s">
        <v>953</v>
      </c>
      <c r="C59" s="828"/>
      <c r="D59" s="828"/>
      <c r="E59" s="828"/>
      <c r="F59" s="828"/>
      <c r="G59" s="828"/>
      <c r="H59" s="828"/>
      <c r="I59" s="828"/>
      <c r="J59" s="828"/>
      <c r="K59" s="828"/>
      <c r="L59" s="828"/>
      <c r="M59" s="829"/>
      <c r="N59" s="393">
        <f>SUM(N52:N58)</f>
        <v>667231.96326816815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0" t="s">
        <v>961</v>
      </c>
      <c r="M63" s="803"/>
      <c r="N63" s="76" t="s">
        <v>951</v>
      </c>
    </row>
    <row r="64" spans="1:14">
      <c r="A64" t="s">
        <v>1256</v>
      </c>
      <c r="B64" s="46" t="str">
        <f>VLOOKUP(A64,TRANSPORTE!A5:D117,3,FALSE)</f>
        <v>Transporte de material de excavación</v>
      </c>
      <c r="C64" s="316"/>
      <c r="D64" s="316"/>
      <c r="E64" s="316"/>
      <c r="F64" s="316"/>
      <c r="G64" s="316"/>
      <c r="H64" s="310" t="s">
        <v>1468</v>
      </c>
      <c r="I64" s="278">
        <v>1.3</v>
      </c>
      <c r="J64" s="285">
        <v>1</v>
      </c>
      <c r="K64" s="278">
        <f>I64*J64</f>
        <v>1.3</v>
      </c>
      <c r="L64" s="831">
        <f>VLOOKUP(A64,TRANSPORTE!A5:D117,4,FALSE)</f>
        <v>812.88531247861022</v>
      </c>
      <c r="M64" s="832"/>
      <c r="N64" s="286">
        <f>K64*L64</f>
        <v>1056.7509062221934</v>
      </c>
    </row>
    <row r="65" spans="1:15">
      <c r="A65" t="s">
        <v>1408</v>
      </c>
      <c r="B65" s="46" t="str">
        <f>VLOOKUP(A65,TRANSPORTE!A6:D117,3,FALSE)</f>
        <v>Equipo de Transporte (Camiones Grúas</v>
      </c>
      <c r="C65" s="47"/>
      <c r="D65" s="47"/>
      <c r="E65" s="47"/>
      <c r="F65" s="47"/>
      <c r="G65" s="47"/>
      <c r="H65" s="310" t="s">
        <v>1468</v>
      </c>
      <c r="I65" s="278">
        <v>0.05</v>
      </c>
      <c r="J65" s="285">
        <v>1</v>
      </c>
      <c r="K65" s="278">
        <f>I65*J65</f>
        <v>0.05</v>
      </c>
      <c r="L65" s="831">
        <f>VLOOKUP(A65,TRANSPORTE!A6:D117,4,FALSE)</f>
        <v>40.951349578828527</v>
      </c>
      <c r="M65" s="832"/>
      <c r="N65" s="286">
        <f>K65*L65</f>
        <v>2.0475674789414264</v>
      </c>
    </row>
    <row r="66" spans="1:15">
      <c r="B66" s="46"/>
      <c r="C66" s="47"/>
      <c r="D66" s="47"/>
      <c r="E66" s="47"/>
      <c r="F66" s="47"/>
      <c r="G66" s="47"/>
      <c r="H66" s="310"/>
      <c r="I66" s="278"/>
      <c r="J66" s="285"/>
      <c r="K66" s="278"/>
      <c r="L66" s="831"/>
      <c r="M66" s="832"/>
      <c r="N66" s="286"/>
    </row>
    <row r="67" spans="1:15">
      <c r="B67" s="46"/>
      <c r="C67" s="47"/>
      <c r="D67" s="47"/>
      <c r="E67" s="47"/>
      <c r="F67" s="47"/>
      <c r="G67" s="47"/>
      <c r="H67" s="310"/>
      <c r="I67" s="278"/>
      <c r="J67" s="285"/>
      <c r="K67" s="278"/>
      <c r="L67" s="831"/>
      <c r="M67" s="832"/>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1058.7984737011348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979"/>
      <c r="N74" s="98" t="s">
        <v>951</v>
      </c>
    </row>
    <row r="75" spans="1:15">
      <c r="B75" s="206" t="s">
        <v>2043</v>
      </c>
      <c r="C75" s="207"/>
      <c r="D75" s="207"/>
      <c r="E75" s="207"/>
      <c r="F75" s="207"/>
      <c r="G75" s="207"/>
      <c r="H75" s="207"/>
      <c r="I75" s="208"/>
      <c r="J75" s="209"/>
      <c r="K75" s="210"/>
      <c r="L75" s="211"/>
      <c r="M75" s="212"/>
      <c r="N75" s="213"/>
    </row>
    <row r="76" spans="1:15">
      <c r="A76" s="162" t="s">
        <v>15</v>
      </c>
      <c r="B76" s="49" t="str">
        <f>VLOOKUP(A76,'MANO DE OBRA'!A8:D68,3,FALSE)</f>
        <v>Obrero (6)</v>
      </c>
      <c r="C76" s="47"/>
      <c r="D76" s="47"/>
      <c r="E76" s="47"/>
      <c r="F76" s="47"/>
      <c r="G76" s="47"/>
      <c r="H76" s="47"/>
      <c r="I76" s="291">
        <f>K76/J76*100</f>
        <v>175560</v>
      </c>
      <c r="J76" s="292">
        <v>185</v>
      </c>
      <c r="K76" s="293">
        <f>VLOOKUP(A76,'MANO DE OBRA'!A8:D99,4,FALSE)</f>
        <v>324786</v>
      </c>
      <c r="L76" s="50"/>
      <c r="M76" s="433">
        <v>8</v>
      </c>
      <c r="N76" s="394">
        <f>K76/M76</f>
        <v>40598.25</v>
      </c>
      <c r="O76" s="106"/>
    </row>
    <row r="77" spans="1:15">
      <c r="A77" s="162" t="s">
        <v>30</v>
      </c>
      <c r="B77" s="49" t="str">
        <f>VLOOKUP(A77,'MANO DE OBRA'!A8:D69,3,FALSE)</f>
        <v>Oficial</v>
      </c>
      <c r="C77" s="47"/>
      <c r="D77" s="47"/>
      <c r="E77" s="47"/>
      <c r="F77" s="47"/>
      <c r="G77" s="47"/>
      <c r="H77" s="47"/>
      <c r="I77" s="291">
        <f>K77/J77*100</f>
        <v>57668.23979157189</v>
      </c>
      <c r="J77" s="292">
        <v>185</v>
      </c>
      <c r="K77" s="293">
        <f>VLOOKUP(A77,'MANO DE OBRA'!A8:D100,4,FALSE)</f>
        <v>106686.24361440798</v>
      </c>
      <c r="L77" s="50"/>
      <c r="M77" s="430">
        <v>8</v>
      </c>
      <c r="N77" s="394">
        <f>K77/M77</f>
        <v>13335.780451800998</v>
      </c>
    </row>
    <row r="78" spans="1:15">
      <c r="A78" s="162"/>
      <c r="B78" s="165" t="s">
        <v>2042</v>
      </c>
      <c r="C78" s="47"/>
      <c r="D78" s="47"/>
      <c r="E78" s="47"/>
      <c r="F78" s="47"/>
      <c r="G78" s="47"/>
      <c r="H78" s="47"/>
      <c r="I78" s="291"/>
      <c r="J78" s="292"/>
      <c r="K78" s="293"/>
      <c r="L78" s="50"/>
      <c r="M78" s="431"/>
      <c r="N78" s="394"/>
    </row>
    <row r="79" spans="1:15">
      <c r="A79" t="s">
        <v>15</v>
      </c>
      <c r="B79" s="49" t="str">
        <f>VLOOKUP(A79,'MANO DE OBRA'!A9:D70,3,FALSE)</f>
        <v>Obrero (6)</v>
      </c>
      <c r="C79" s="47"/>
      <c r="D79" s="47"/>
      <c r="E79" s="47"/>
      <c r="F79" s="47"/>
      <c r="G79" s="47"/>
      <c r="H79" s="47"/>
      <c r="I79" s="291">
        <f>K79/J79*100</f>
        <v>175560</v>
      </c>
      <c r="J79" s="292">
        <v>185</v>
      </c>
      <c r="K79" s="293">
        <f>VLOOKUP(A79,'MANO DE OBRA'!A9:D101,4,FALSE)</f>
        <v>324786</v>
      </c>
      <c r="L79" s="50"/>
      <c r="M79" s="299">
        <v>12</v>
      </c>
      <c r="N79" s="394">
        <f>K79/M79</f>
        <v>27065.5</v>
      </c>
    </row>
    <row r="80" spans="1:15">
      <c r="A80" t="s">
        <v>30</v>
      </c>
      <c r="B80" s="49" t="str">
        <f>VLOOKUP(A80,'MANO DE OBRA'!A10:D71,3,FALSE)</f>
        <v>Oficial</v>
      </c>
      <c r="C80" s="47"/>
      <c r="D80" s="47"/>
      <c r="E80" s="47"/>
      <c r="F80" s="47"/>
      <c r="G80" s="47"/>
      <c r="H80" s="47"/>
      <c r="I80" s="291">
        <f>K80/J80*100</f>
        <v>57668.23979157189</v>
      </c>
      <c r="J80" s="292">
        <v>185</v>
      </c>
      <c r="K80" s="293">
        <f>VLOOKUP(A80,'MANO DE OBRA'!A10:D102,4,FALSE)</f>
        <v>106686.24361440798</v>
      </c>
      <c r="L80" s="317"/>
      <c r="M80" s="299">
        <v>12</v>
      </c>
      <c r="N80" s="394">
        <f>K80/M80</f>
        <v>8890.5203012006659</v>
      </c>
    </row>
    <row r="81" spans="1:14">
      <c r="B81" s="49"/>
      <c r="C81" s="47"/>
      <c r="D81" s="47"/>
      <c r="E81" s="47"/>
      <c r="F81" s="47"/>
      <c r="G81" s="47"/>
      <c r="H81" s="47"/>
      <c r="I81" s="278"/>
      <c r="J81" s="296"/>
      <c r="K81" s="297"/>
      <c r="L81" s="317"/>
      <c r="M81" s="299"/>
      <c r="N81" s="295"/>
    </row>
    <row r="82" spans="1:14" ht="15.75" thickBot="1">
      <c r="B82" s="814"/>
      <c r="C82" s="815"/>
      <c r="D82" s="815"/>
      <c r="E82" s="815"/>
      <c r="F82" s="815"/>
      <c r="G82" s="815"/>
      <c r="H82" s="815"/>
      <c r="I82" s="126"/>
      <c r="J82" s="126"/>
      <c r="K82" s="126"/>
      <c r="L82" s="915"/>
      <c r="M82" s="915"/>
      <c r="N82" s="127"/>
    </row>
    <row r="83" spans="1:14" ht="15.75" thickBot="1">
      <c r="B83" s="833" t="s">
        <v>953</v>
      </c>
      <c r="C83" s="834"/>
      <c r="D83" s="834"/>
      <c r="E83" s="834"/>
      <c r="F83" s="834"/>
      <c r="G83" s="834"/>
      <c r="H83" s="834"/>
      <c r="I83" s="834"/>
      <c r="J83" s="834"/>
      <c r="K83" s="834"/>
      <c r="L83" s="834"/>
      <c r="M83" s="835"/>
      <c r="N83" s="459">
        <f>SUM(N76:N82)</f>
        <v>89890.050753001662</v>
      </c>
    </row>
    <row r="84" spans="1:14" ht="15.75" thickBot="1">
      <c r="B84" s="33"/>
      <c r="C84" s="34"/>
      <c r="D84" s="34"/>
      <c r="E84" s="34"/>
      <c r="F84" s="34"/>
      <c r="G84" s="34"/>
      <c r="H84" s="34"/>
      <c r="I84" s="34"/>
      <c r="J84" s="34"/>
      <c r="K84" s="34"/>
      <c r="L84" s="34"/>
      <c r="M84" s="34"/>
      <c r="N84" s="35"/>
    </row>
    <row r="85" spans="1:14" ht="15.75" thickBot="1">
      <c r="B85" s="827" t="s">
        <v>967</v>
      </c>
      <c r="C85" s="828"/>
      <c r="D85" s="828"/>
      <c r="E85" s="828"/>
      <c r="F85" s="828"/>
      <c r="G85" s="828"/>
      <c r="H85" s="828"/>
      <c r="I85" s="828"/>
      <c r="J85" s="828"/>
      <c r="K85" s="828"/>
      <c r="L85" s="828"/>
      <c r="M85" s="829"/>
      <c r="N85" s="99">
        <f>N47+N59+N70+N83</f>
        <v>1623655.0312265067</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8" t="s">
        <v>969</v>
      </c>
      <c r="C89" s="819"/>
      <c r="D89" s="819"/>
      <c r="E89" s="819"/>
      <c r="F89" s="819"/>
      <c r="G89" s="819"/>
      <c r="H89" s="819"/>
      <c r="I89" s="313"/>
      <c r="J89" s="333"/>
      <c r="K89" s="301" t="s">
        <v>970</v>
      </c>
      <c r="L89" s="857" t="s">
        <v>971</v>
      </c>
      <c r="M89" s="858"/>
      <c r="N89" s="302"/>
    </row>
    <row r="90" spans="1:14">
      <c r="B90" s="859" t="s">
        <v>972</v>
      </c>
      <c r="C90" s="860"/>
      <c r="D90" s="860"/>
      <c r="E90" s="860"/>
      <c r="F90" s="860"/>
      <c r="G90" s="860"/>
      <c r="H90" s="860"/>
      <c r="I90" s="87"/>
      <c r="J90" s="88"/>
      <c r="K90" s="303">
        <v>0.2</v>
      </c>
      <c r="L90" s="861">
        <f>N85*K90</f>
        <v>324731.00624530134</v>
      </c>
      <c r="M90" s="862"/>
      <c r="N90" s="51"/>
    </row>
    <row r="91" spans="1:14">
      <c r="B91" s="89" t="s">
        <v>973</v>
      </c>
      <c r="C91" s="90"/>
      <c r="D91" s="90"/>
      <c r="E91" s="90"/>
      <c r="F91" s="90"/>
      <c r="G91" s="90"/>
      <c r="H91" s="90"/>
      <c r="I91" s="87"/>
      <c r="J91" s="88"/>
      <c r="K91" s="303">
        <v>0.05</v>
      </c>
      <c r="L91" s="861">
        <f>N85*K91</f>
        <v>81182.751561325334</v>
      </c>
      <c r="M91" s="862"/>
      <c r="N91" s="51"/>
    </row>
    <row r="92" spans="1:14" ht="15.75" thickBot="1">
      <c r="B92" s="91" t="s">
        <v>974</v>
      </c>
      <c r="C92" s="92"/>
      <c r="D92" s="92"/>
      <c r="E92" s="92"/>
      <c r="F92" s="92"/>
      <c r="G92" s="92"/>
      <c r="H92" s="92"/>
      <c r="I92" s="93"/>
      <c r="J92" s="94"/>
      <c r="K92" s="304">
        <v>0.05</v>
      </c>
      <c r="L92" s="863">
        <f>N85*K92</f>
        <v>81182.751561325334</v>
      </c>
      <c r="M92" s="864"/>
      <c r="N92" s="51"/>
    </row>
    <row r="93" spans="1:14" ht="15.75" thickBot="1">
      <c r="B93" s="827" t="s">
        <v>953</v>
      </c>
      <c r="C93" s="828"/>
      <c r="D93" s="828"/>
      <c r="E93" s="828"/>
      <c r="F93" s="828"/>
      <c r="G93" s="828"/>
      <c r="H93" s="828"/>
      <c r="I93" s="828"/>
      <c r="J93" s="828"/>
      <c r="K93" s="828"/>
      <c r="L93" s="828"/>
      <c r="M93" s="829"/>
      <c r="N93" s="52">
        <f>L90+L91+L92</f>
        <v>487096.50936795201</v>
      </c>
    </row>
    <row r="94" spans="1:14" ht="15.75" thickBot="1">
      <c r="B94" s="33"/>
      <c r="C94" s="34"/>
      <c r="D94" s="34"/>
      <c r="E94" s="34"/>
      <c r="F94" s="34"/>
      <c r="G94" s="34"/>
      <c r="H94" s="34"/>
      <c r="I94" s="34"/>
      <c r="J94" s="34"/>
      <c r="K94" s="34"/>
      <c r="L94" s="34"/>
      <c r="M94" s="34"/>
      <c r="N94" s="35"/>
    </row>
    <row r="95" spans="1:14" ht="15.75" thickBot="1">
      <c r="A95" t="s">
        <v>2016</v>
      </c>
      <c r="B95" s="827" t="s">
        <v>975</v>
      </c>
      <c r="C95" s="828"/>
      <c r="D95" s="828"/>
      <c r="E95" s="828"/>
      <c r="F95" s="828"/>
      <c r="G95" s="828"/>
      <c r="H95" s="828"/>
      <c r="I95" s="828"/>
      <c r="J95" s="828"/>
      <c r="K95" s="828"/>
      <c r="L95" s="828"/>
      <c r="M95" s="829"/>
      <c r="N95" s="187">
        <f>N85+N93</f>
        <v>2110751.5405944586</v>
      </c>
    </row>
    <row r="96" spans="1:14">
      <c r="B96" s="238"/>
      <c r="C96" s="239"/>
      <c r="D96" s="239"/>
      <c r="E96" s="239"/>
      <c r="F96" s="239"/>
      <c r="G96" s="239"/>
      <c r="H96" s="239"/>
      <c r="I96" s="239"/>
      <c r="J96" s="239"/>
      <c r="K96" s="239"/>
      <c r="L96" s="239"/>
      <c r="M96" s="239"/>
      <c r="N96" s="240"/>
    </row>
    <row r="97" spans="2:14">
      <c r="B97" s="241"/>
      <c r="C97" s="242"/>
      <c r="D97" s="242"/>
      <c r="E97" s="242"/>
      <c r="F97" s="242"/>
      <c r="G97" s="242"/>
      <c r="H97" s="242"/>
      <c r="I97" s="242"/>
      <c r="J97" s="242"/>
      <c r="K97" s="242"/>
      <c r="L97" s="242"/>
      <c r="M97" s="242"/>
      <c r="N97" s="243"/>
    </row>
    <row r="98" spans="2:14">
      <c r="B98" s="241"/>
      <c r="C98" s="242"/>
      <c r="D98" s="242"/>
      <c r="E98" s="242"/>
      <c r="F98" s="242"/>
      <c r="G98" s="242"/>
      <c r="H98" s="242"/>
      <c r="I98" s="242"/>
      <c r="J98" s="242"/>
      <c r="K98" s="242"/>
      <c r="L98" s="242"/>
      <c r="M98" s="242"/>
      <c r="N98" s="243"/>
    </row>
    <row r="99" spans="2:14">
      <c r="B99" s="241"/>
      <c r="C99" s="242"/>
      <c r="D99" s="242"/>
      <c r="E99" s="242"/>
      <c r="F99" s="242"/>
      <c r="G99" s="242"/>
      <c r="H99" s="242"/>
      <c r="I99" s="242"/>
      <c r="J99" s="242"/>
      <c r="K99" s="242"/>
      <c r="L99" s="242"/>
      <c r="M99" s="242"/>
      <c r="N99" s="243"/>
    </row>
    <row r="100" spans="2:14">
      <c r="B100" s="241"/>
      <c r="C100" s="242"/>
      <c r="D100" s="242"/>
      <c r="E100" s="416" t="s">
        <v>976</v>
      </c>
      <c r="F100" s="416"/>
      <c r="G100" s="416"/>
      <c r="H100" s="416"/>
      <c r="I100" s="416"/>
      <c r="J100" s="416"/>
      <c r="K100" s="242"/>
      <c r="L100" s="242"/>
      <c r="M100" s="242"/>
      <c r="N100" s="243"/>
    </row>
    <row r="101" spans="2:14">
      <c r="B101" s="241"/>
      <c r="C101" s="242"/>
      <c r="D101" s="242"/>
      <c r="E101" s="242" t="s">
        <v>977</v>
      </c>
      <c r="F101" s="242"/>
      <c r="G101" s="242"/>
      <c r="H101" s="242"/>
      <c r="I101" s="242"/>
      <c r="J101" s="242"/>
      <c r="K101" s="242"/>
      <c r="L101" s="242"/>
      <c r="M101" s="242"/>
      <c r="N101" s="243"/>
    </row>
    <row r="102" spans="2:14">
      <c r="B102" s="241"/>
      <c r="C102" s="242"/>
      <c r="D102" s="242"/>
      <c r="E102" s="242" t="s">
        <v>978</v>
      </c>
      <c r="F102" s="242"/>
      <c r="G102" s="242"/>
      <c r="H102" s="242"/>
      <c r="I102" s="242"/>
      <c r="J102" s="242"/>
      <c r="K102" s="242"/>
      <c r="L102" s="242"/>
      <c r="M102" s="242"/>
      <c r="N102" s="243"/>
    </row>
    <row r="103" spans="2:14">
      <c r="B103" s="241"/>
      <c r="C103" s="242"/>
      <c r="D103" s="242"/>
      <c r="E103" s="242" t="s">
        <v>979</v>
      </c>
      <c r="F103" s="242"/>
      <c r="G103" s="242"/>
      <c r="H103" s="242"/>
      <c r="I103" s="242"/>
      <c r="J103" s="242"/>
      <c r="K103" s="242"/>
      <c r="L103" s="242"/>
      <c r="M103" s="242"/>
      <c r="N103" s="243"/>
    </row>
    <row r="104" spans="2:14" ht="15.75" thickBot="1">
      <c r="B104" s="241"/>
      <c r="C104" s="242"/>
      <c r="D104" s="242"/>
      <c r="E104" s="242"/>
      <c r="F104" s="242" t="s">
        <v>980</v>
      </c>
      <c r="G104" s="242"/>
      <c r="H104" s="242"/>
      <c r="I104" s="242"/>
      <c r="J104" s="242"/>
      <c r="K104" s="242"/>
      <c r="L104" s="242"/>
      <c r="M104" s="242"/>
      <c r="N104" s="243"/>
    </row>
    <row r="105" spans="2:14">
      <c r="B105" s="226" t="s">
        <v>2216</v>
      </c>
      <c r="C105" s="227"/>
      <c r="D105" s="227"/>
      <c r="E105" s="227"/>
      <c r="F105" s="227"/>
      <c r="G105" s="227"/>
      <c r="H105" s="227"/>
      <c r="I105" s="227"/>
      <c r="J105" s="227"/>
      <c r="K105" s="227"/>
      <c r="L105" s="227"/>
      <c r="M105" s="227"/>
      <c r="N105" s="228"/>
    </row>
    <row r="106" spans="2:14">
      <c r="B106" s="244"/>
      <c r="C106" s="245"/>
      <c r="D106" s="245"/>
      <c r="E106" s="245"/>
      <c r="F106" s="245"/>
      <c r="G106" s="245"/>
      <c r="H106" s="245"/>
      <c r="I106" s="245"/>
      <c r="J106" s="245"/>
      <c r="K106" s="245"/>
      <c r="L106" s="245"/>
      <c r="M106" s="245"/>
      <c r="N106" s="246"/>
    </row>
    <row r="107" spans="2:14">
      <c r="B107" s="244"/>
      <c r="C107" s="245"/>
      <c r="D107" s="245"/>
      <c r="E107" s="245"/>
      <c r="F107" s="245"/>
      <c r="G107" s="245"/>
      <c r="H107" s="245"/>
      <c r="I107" s="245"/>
      <c r="J107" s="245"/>
      <c r="K107" s="245"/>
      <c r="L107" s="245"/>
      <c r="M107" s="245"/>
      <c r="N107" s="246"/>
    </row>
    <row r="108" spans="2:14">
      <c r="B108" s="244"/>
      <c r="C108" s="245"/>
      <c r="D108" s="245"/>
      <c r="E108" s="245"/>
      <c r="F108" s="245"/>
      <c r="G108" s="245"/>
      <c r="H108" s="245"/>
      <c r="I108" s="245"/>
      <c r="J108" s="245"/>
      <c r="K108" s="245"/>
      <c r="L108" s="245"/>
      <c r="M108" s="245"/>
      <c r="N108" s="246"/>
    </row>
    <row r="109" spans="2:14" ht="15.75" thickBot="1">
      <c r="B109" s="247"/>
      <c r="C109" s="248"/>
      <c r="D109" s="248"/>
      <c r="E109" s="248"/>
      <c r="F109" s="248"/>
      <c r="G109" s="248"/>
      <c r="H109" s="248"/>
      <c r="I109" s="248"/>
      <c r="J109" s="248"/>
      <c r="K109" s="248"/>
      <c r="L109" s="248"/>
      <c r="M109" s="248"/>
      <c r="N109" s="249"/>
    </row>
    <row r="110" spans="2:14">
      <c r="B110" s="250"/>
      <c r="C110" s="251"/>
      <c r="D110" s="251"/>
      <c r="E110" s="251"/>
      <c r="F110" s="251"/>
      <c r="G110" s="251"/>
      <c r="H110" s="251"/>
      <c r="I110" s="251"/>
      <c r="J110" s="251"/>
      <c r="K110" s="251"/>
      <c r="L110" s="251"/>
      <c r="M110" s="251"/>
      <c r="N110" s="252"/>
    </row>
    <row r="111" spans="2:14">
      <c r="B111" s="253" t="s">
        <v>2217</v>
      </c>
      <c r="C111" s="254"/>
      <c r="D111" s="254"/>
      <c r="E111" s="254"/>
      <c r="F111" s="254"/>
      <c r="G111" s="254"/>
      <c r="H111" s="254"/>
      <c r="I111" s="254"/>
      <c r="J111" s="254"/>
      <c r="K111" s="254"/>
      <c r="L111" s="254"/>
      <c r="M111" s="254"/>
      <c r="N111" s="255"/>
    </row>
    <row r="112" spans="2:14" ht="15" customHeight="1">
      <c r="B112" s="969" t="s">
        <v>2218</v>
      </c>
      <c r="C112" s="970"/>
      <c r="D112" s="970"/>
      <c r="E112" s="970"/>
      <c r="F112" s="970"/>
      <c r="G112" s="970"/>
      <c r="H112" s="970"/>
      <c r="I112" s="970"/>
      <c r="J112" s="970"/>
      <c r="K112" s="970"/>
      <c r="L112" s="970"/>
      <c r="M112" s="970"/>
      <c r="N112" s="971"/>
    </row>
    <row r="113" spans="2:14" ht="15" customHeight="1">
      <c r="B113" s="969"/>
      <c r="C113" s="970"/>
      <c r="D113" s="970"/>
      <c r="E113" s="970"/>
      <c r="F113" s="970"/>
      <c r="G113" s="970"/>
      <c r="H113" s="970"/>
      <c r="I113" s="970"/>
      <c r="J113" s="970"/>
      <c r="K113" s="970"/>
      <c r="L113" s="970"/>
      <c r="M113" s="970"/>
      <c r="N113" s="971"/>
    </row>
    <row r="114" spans="2:14" ht="30" customHeight="1">
      <c r="B114" s="972" t="s">
        <v>2219</v>
      </c>
      <c r="C114" s="973"/>
      <c r="D114" s="973"/>
      <c r="E114" s="973"/>
      <c r="F114" s="973"/>
      <c r="G114" s="973"/>
      <c r="H114" s="973"/>
      <c r="I114" s="973"/>
      <c r="J114" s="973"/>
      <c r="K114" s="973"/>
      <c r="L114" s="973"/>
      <c r="M114" s="973"/>
      <c r="N114" s="974"/>
    </row>
    <row r="115" spans="2:14">
      <c r="B115" s="972"/>
      <c r="C115" s="973"/>
      <c r="D115" s="973"/>
      <c r="E115" s="973"/>
      <c r="F115" s="973"/>
      <c r="G115" s="973"/>
      <c r="H115" s="973"/>
      <c r="I115" s="973"/>
      <c r="J115" s="973"/>
      <c r="K115" s="973"/>
      <c r="L115" s="973"/>
      <c r="M115" s="973"/>
      <c r="N115" s="974"/>
    </row>
    <row r="116" spans="2:14">
      <c r="B116" s="338"/>
      <c r="C116" s="339"/>
      <c r="D116" s="339"/>
      <c r="E116" s="339"/>
      <c r="F116" s="339"/>
      <c r="G116" s="339"/>
      <c r="H116" s="339"/>
      <c r="I116" s="339"/>
      <c r="J116" s="339"/>
      <c r="K116" s="339"/>
      <c r="L116" s="339"/>
      <c r="M116" s="339"/>
      <c r="N116" s="340"/>
    </row>
    <row r="117" spans="2:14">
      <c r="B117" s="338"/>
      <c r="C117" s="339"/>
      <c r="D117" s="339"/>
      <c r="E117" s="339"/>
      <c r="F117" s="339"/>
      <c r="G117" s="339"/>
      <c r="H117" s="339"/>
      <c r="I117" s="339"/>
      <c r="J117" s="339"/>
      <c r="K117" s="339"/>
      <c r="L117" s="339"/>
      <c r="M117" s="339"/>
      <c r="N117" s="340"/>
    </row>
    <row r="118" spans="2:14">
      <c r="B118" s="338"/>
      <c r="C118" s="339"/>
      <c r="D118" s="339"/>
      <c r="E118" s="339"/>
      <c r="F118" s="339"/>
      <c r="G118" s="339"/>
      <c r="H118" s="339"/>
      <c r="I118" s="339"/>
      <c r="J118" s="339"/>
      <c r="K118" s="339"/>
      <c r="L118" s="339"/>
      <c r="M118" s="339"/>
      <c r="N118" s="340"/>
    </row>
    <row r="119" spans="2:14">
      <c r="B119" s="253"/>
      <c r="C119" s="254"/>
      <c r="D119" s="254"/>
      <c r="E119" s="254"/>
      <c r="F119" s="254"/>
      <c r="G119" s="254"/>
      <c r="H119" s="254"/>
      <c r="I119" s="254"/>
      <c r="J119" s="254"/>
      <c r="K119" s="254"/>
      <c r="L119" s="254"/>
      <c r="M119" s="254"/>
      <c r="N119" s="255"/>
    </row>
    <row r="120" spans="2:14">
      <c r="B120" s="241"/>
      <c r="C120" s="242"/>
      <c r="D120" s="242"/>
      <c r="E120" s="242" t="s">
        <v>976</v>
      </c>
      <c r="F120" s="416"/>
      <c r="G120" s="416"/>
      <c r="H120" s="242"/>
      <c r="I120" s="242"/>
      <c r="J120" s="242"/>
      <c r="K120" s="242"/>
      <c r="L120" s="242"/>
      <c r="M120" s="242"/>
      <c r="N120" s="243"/>
    </row>
    <row r="121" spans="2:14">
      <c r="B121" s="241"/>
      <c r="C121" s="242"/>
      <c r="D121" s="242"/>
      <c r="E121" s="417" t="s">
        <v>977</v>
      </c>
      <c r="F121" s="242"/>
      <c r="G121" s="242"/>
      <c r="H121" s="417"/>
      <c r="I121" s="417"/>
      <c r="J121" s="417"/>
      <c r="K121" s="242"/>
      <c r="L121" s="242"/>
      <c r="M121" s="242"/>
      <c r="N121" s="243"/>
    </row>
    <row r="122" spans="2:14">
      <c r="B122" s="241"/>
      <c r="C122" s="242"/>
      <c r="D122" s="242"/>
      <c r="E122" s="256" t="s">
        <v>981</v>
      </c>
      <c r="F122" s="242"/>
      <c r="G122" s="242"/>
      <c r="H122" s="256"/>
      <c r="I122" s="256"/>
      <c r="J122" s="256"/>
      <c r="K122" s="242"/>
      <c r="L122" s="242"/>
      <c r="M122" s="242"/>
      <c r="N122" s="243"/>
    </row>
    <row r="123" spans="2:14">
      <c r="B123" s="257"/>
      <c r="C123" s="254"/>
      <c r="D123" s="254"/>
      <c r="E123" s="242" t="s">
        <v>979</v>
      </c>
      <c r="F123" s="242"/>
      <c r="G123" s="242"/>
      <c r="H123" s="242"/>
      <c r="I123" s="242"/>
      <c r="J123" s="242"/>
      <c r="K123" s="254"/>
      <c r="L123" s="254"/>
      <c r="M123" s="254"/>
      <c r="N123" s="255"/>
    </row>
    <row r="124" spans="2:14">
      <c r="B124" s="257"/>
      <c r="C124" s="254"/>
      <c r="D124" s="254"/>
      <c r="E124" s="254"/>
      <c r="F124" s="242"/>
      <c r="G124" s="242"/>
      <c r="H124" s="242"/>
      <c r="I124" s="242"/>
      <c r="J124" s="242"/>
      <c r="K124" s="254"/>
      <c r="L124" s="254"/>
      <c r="M124" s="254"/>
      <c r="N124" s="255"/>
    </row>
    <row r="125" spans="2:14">
      <c r="B125" s="257" t="s">
        <v>2220</v>
      </c>
      <c r="C125" s="256"/>
      <c r="D125" s="256"/>
      <c r="E125" s="242"/>
      <c r="F125" s="242"/>
      <c r="G125" s="242"/>
      <c r="H125" s="242"/>
      <c r="I125" s="242"/>
      <c r="J125" s="975"/>
      <c r="K125" s="975"/>
      <c r="L125" s="975"/>
      <c r="M125" s="975"/>
      <c r="N125" s="976"/>
    </row>
    <row r="126" spans="2:14" ht="15.75" thickBot="1">
      <c r="B126" s="418" t="s">
        <v>2221</v>
      </c>
      <c r="C126" s="419"/>
      <c r="D126" s="419"/>
      <c r="E126" s="258"/>
      <c r="F126" s="258"/>
      <c r="G126" s="258"/>
      <c r="H126" s="258"/>
      <c r="I126" s="258"/>
      <c r="J126" s="977"/>
      <c r="K126" s="977"/>
      <c r="L126" s="977"/>
      <c r="M126" s="977"/>
      <c r="N126" s="97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1652</v>
      </c>
      <c r="C31" s="81" t="s">
        <v>2097</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182</v>
      </c>
      <c r="B36" s="840" t="str">
        <f>VLOOKUP(A36,EQUIPOS!A6:D154,3,FALSE)</f>
        <v xml:space="preserve">Compresor para penetrar roca
</v>
      </c>
      <c r="C36" s="841"/>
      <c r="D36" s="841"/>
      <c r="E36" s="841"/>
      <c r="F36" s="841"/>
      <c r="G36" s="841"/>
      <c r="H36" s="842"/>
      <c r="I36" s="266"/>
      <c r="J36" s="267"/>
      <c r="K36" s="268">
        <f>VLOOKUP(A36,EQUIPOS!A6:D163,4,FALSE)</f>
        <v>81376.999948791621</v>
      </c>
      <c r="L36" s="269"/>
      <c r="M36" s="270">
        <v>0.125</v>
      </c>
      <c r="N36" s="271">
        <f>K36/M36</f>
        <v>651015.99959033297</v>
      </c>
    </row>
    <row r="37" spans="1:14">
      <c r="A37" s="113" t="s">
        <v>242</v>
      </c>
      <c r="B37" s="840" t="str">
        <f>VLOOKUP(A37,EQUIPOS!A7:D154,3,FALSE)</f>
        <v>Grúa con torre capacidad 1 ton en la punta.</v>
      </c>
      <c r="C37" s="841"/>
      <c r="D37" s="841"/>
      <c r="E37" s="841"/>
      <c r="F37" s="841"/>
      <c r="G37" s="841"/>
      <c r="H37" s="842"/>
      <c r="I37" s="420"/>
      <c r="J37" s="421"/>
      <c r="K37" s="268">
        <f>VLOOKUP(A37,EQUIPOS!A7:D164,4,FALSE)</f>
        <v>129949.94698957623</v>
      </c>
      <c r="L37" s="334"/>
      <c r="M37" s="335">
        <v>2.5</v>
      </c>
      <c r="N37" s="271">
        <f>K37/M37</f>
        <v>51979.978795830495</v>
      </c>
    </row>
    <row r="38" spans="1:14">
      <c r="A38" s="113" t="s">
        <v>267</v>
      </c>
      <c r="B38" s="840" t="str">
        <f>VLOOKUP(A38,EQUIPOS!A8:D154,3,FALSE)</f>
        <v>Motobomba de concreto</v>
      </c>
      <c r="C38" s="841"/>
      <c r="D38" s="841"/>
      <c r="E38" s="841"/>
      <c r="F38" s="841"/>
      <c r="G38" s="841"/>
      <c r="H38" s="842"/>
      <c r="I38" s="420"/>
      <c r="J38" s="421"/>
      <c r="K38" s="437">
        <f>VLOOKUP(A38,EQUIPOS!A8:D165,4,FALSE)</f>
        <v>56400.77475774692</v>
      </c>
      <c r="L38" s="334"/>
      <c r="M38" s="335">
        <v>0.65</v>
      </c>
      <c r="N38" s="271">
        <f>K38/M38</f>
        <v>86770.422704226032</v>
      </c>
    </row>
    <row r="39" spans="1:14">
      <c r="A39" s="113" t="s">
        <v>310</v>
      </c>
      <c r="B39" s="840" t="str">
        <f>VLOOKUP(A39,EQUIPOS!A9:D154,3,FALSE)</f>
        <v>Retroexcavadora A25C</v>
      </c>
      <c r="C39" s="841"/>
      <c r="D39" s="841"/>
      <c r="E39" s="841"/>
      <c r="F39" s="841"/>
      <c r="G39" s="841"/>
      <c r="H39" s="842"/>
      <c r="I39" s="420"/>
      <c r="J39" s="421"/>
      <c r="K39" s="437">
        <f>VLOOKUP(A39,EQUIPOS!A9:D166,4,FALSE)</f>
        <v>122277.96461271563</v>
      </c>
      <c r="L39" s="334"/>
      <c r="M39" s="335">
        <v>0.65</v>
      </c>
      <c r="N39" s="271">
        <f>K39/M39</f>
        <v>188119.94555802405</v>
      </c>
    </row>
    <row r="40" spans="1:14">
      <c r="A40" s="113"/>
      <c r="B40" s="840"/>
      <c r="C40" s="841"/>
      <c r="D40" s="841"/>
      <c r="E40" s="841"/>
      <c r="F40" s="841"/>
      <c r="G40" s="841"/>
      <c r="H40" s="842"/>
      <c r="I40" s="420"/>
      <c r="J40" s="421"/>
      <c r="K40" s="437"/>
      <c r="L40" s="334"/>
      <c r="M40" s="335"/>
      <c r="N40" s="271"/>
    </row>
    <row r="41" spans="1:14">
      <c r="A41" s="113"/>
      <c r="B41" s="840"/>
      <c r="C41" s="841"/>
      <c r="D41" s="841"/>
      <c r="E41" s="841"/>
      <c r="F41" s="841"/>
      <c r="G41" s="841"/>
      <c r="H41" s="842"/>
      <c r="I41" s="420"/>
      <c r="J41" s="421"/>
      <c r="K41" s="437"/>
      <c r="L41" s="334"/>
      <c r="M41" s="335"/>
      <c r="N41" s="271"/>
    </row>
    <row r="42" spans="1:14">
      <c r="A42" s="113"/>
      <c r="B42" s="840"/>
      <c r="C42" s="841"/>
      <c r="D42" s="841"/>
      <c r="E42" s="841"/>
      <c r="F42" s="841"/>
      <c r="G42" s="841"/>
      <c r="H42" s="842"/>
      <c r="I42" s="327"/>
      <c r="J42" s="329"/>
      <c r="K42" s="437"/>
      <c r="L42" s="422"/>
      <c r="M42" s="423"/>
      <c r="N42" s="271"/>
    </row>
    <row r="43" spans="1:14">
      <c r="B43" s="840"/>
      <c r="C43" s="841"/>
      <c r="D43" s="841"/>
      <c r="E43" s="841"/>
      <c r="F43" s="841"/>
      <c r="G43" s="841"/>
      <c r="H43" s="842"/>
      <c r="I43" s="36"/>
      <c r="J43" s="37"/>
      <c r="K43" s="437"/>
      <c r="L43" s="275"/>
      <c r="M43" s="276"/>
      <c r="N43" s="271"/>
    </row>
    <row r="44" spans="1:14">
      <c r="B44" s="319"/>
      <c r="C44" s="320"/>
      <c r="D44" s="320"/>
      <c r="E44" s="320"/>
      <c r="F44" s="322"/>
      <c r="G44" s="322"/>
      <c r="H44" s="125"/>
      <c r="I44" s="36"/>
      <c r="J44" s="37"/>
      <c r="K44" s="437"/>
      <c r="L44" s="275"/>
      <c r="M44" s="276"/>
      <c r="N44" s="272"/>
    </row>
    <row r="45" spans="1:14">
      <c r="B45" s="847" t="s">
        <v>952</v>
      </c>
      <c r="C45" s="848"/>
      <c r="D45" s="848"/>
      <c r="E45" s="38"/>
      <c r="F45" s="39"/>
      <c r="G45" s="39"/>
      <c r="H45" s="40"/>
      <c r="I45" s="36"/>
      <c r="J45" s="37"/>
      <c r="K45" s="278"/>
      <c r="L45" s="275"/>
      <c r="M45" s="400">
        <v>0.1</v>
      </c>
      <c r="N45" s="343">
        <f>N87*M45</f>
        <v>46742.82639156087</v>
      </c>
    </row>
    <row r="46" spans="1:14" ht="15.75" thickBot="1">
      <c r="B46" s="840"/>
      <c r="C46" s="841"/>
      <c r="D46" s="841"/>
      <c r="E46" s="841"/>
      <c r="F46" s="841"/>
      <c r="G46" s="841"/>
      <c r="H46" s="842"/>
      <c r="I46" s="849"/>
      <c r="J46" s="850"/>
      <c r="K46" s="41"/>
      <c r="L46" s="851"/>
      <c r="M46" s="852"/>
      <c r="N46" s="105"/>
    </row>
    <row r="47" spans="1:14" ht="15.75" thickBot="1">
      <c r="B47" s="827" t="s">
        <v>953</v>
      </c>
      <c r="C47" s="828"/>
      <c r="D47" s="828"/>
      <c r="E47" s="828"/>
      <c r="F47" s="828"/>
      <c r="G47" s="828"/>
      <c r="H47" s="828"/>
      <c r="I47" s="828"/>
      <c r="J47" s="828"/>
      <c r="K47" s="828"/>
      <c r="L47" s="828"/>
      <c r="M47" s="829"/>
      <c r="N47" s="393">
        <f>SUM(N36:N46)</f>
        <v>1024629.1730399743</v>
      </c>
    </row>
    <row r="48" spans="1:14">
      <c r="B48" s="279"/>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8" t="s">
        <v>944</v>
      </c>
      <c r="C51" s="819"/>
      <c r="D51" s="819"/>
      <c r="E51" s="819"/>
      <c r="F51" s="819"/>
      <c r="G51" s="819"/>
      <c r="H51" s="819"/>
      <c r="I51" s="820"/>
      <c r="J51" s="314" t="s">
        <v>945</v>
      </c>
      <c r="K51" s="85" t="s">
        <v>946</v>
      </c>
      <c r="L51" s="821" t="s">
        <v>955</v>
      </c>
      <c r="M51" s="820"/>
      <c r="N51" s="86" t="s">
        <v>951</v>
      </c>
    </row>
    <row r="52" spans="1:14">
      <c r="A52" s="161" t="s">
        <v>745</v>
      </c>
      <c r="B52" s="43" t="str">
        <f>VLOOKUP(A52,MATERIALES!A5:D373,3,FALSE)</f>
        <v>Acero PDR-60</v>
      </c>
      <c r="C52" s="280"/>
      <c r="D52" s="280"/>
      <c r="E52" s="280"/>
      <c r="F52" s="280"/>
      <c r="G52" s="280"/>
      <c r="H52" s="280"/>
      <c r="I52" s="280"/>
      <c r="J52" s="310" t="str">
        <f>VLOOKUP(A52,MATERIALES!A6:D644,2,FALSE)</f>
        <v>kg</v>
      </c>
      <c r="K52" s="281">
        <v>178.12830345854127</v>
      </c>
      <c r="L52" s="266"/>
      <c r="M52" s="401">
        <f>VLOOKUP(A52,MATERIALES!A5:D396,4,FALSE)</f>
        <v>2863.5134746919366</v>
      </c>
      <c r="N52" s="271">
        <f>K52*M52</f>
        <v>510072.79717754724</v>
      </c>
    </row>
    <row r="53" spans="1:14">
      <c r="A53" s="161" t="s">
        <v>829</v>
      </c>
      <c r="B53" s="43" t="str">
        <f>VLOOKUP(A53,MATERIALES!A6:D373,3,FALSE)</f>
        <v>Concreto Resistencia  28 (Mpa)</v>
      </c>
      <c r="C53" s="424"/>
      <c r="D53" s="424"/>
      <c r="E53" s="424"/>
      <c r="F53" s="424"/>
      <c r="G53" s="424"/>
      <c r="H53" s="424"/>
      <c r="I53" s="424"/>
      <c r="J53" s="311" t="str">
        <f>VLOOKUP(A53,MATERIALES!A7:D645,2,FALSE)</f>
        <v>m3</v>
      </c>
      <c r="K53" s="396">
        <v>1.1875220230569419</v>
      </c>
      <c r="L53" s="420"/>
      <c r="M53" s="401">
        <f>VLOOKUP(A53,MATERIALES!A6:D397,4,FALSE)</f>
        <v>371636.98326626571</v>
      </c>
      <c r="N53" s="271">
        <f t="shared" ref="N53:N59" si="0">K53*M53</f>
        <v>441327.10221113474</v>
      </c>
    </row>
    <row r="54" spans="1:14">
      <c r="A54" s="161" t="s">
        <v>376</v>
      </c>
      <c r="B54" s="43" t="str">
        <f>VLOOKUP(A54,MATERIALES!A6:D373,3,FALSE)</f>
        <v>Anfo</v>
      </c>
      <c r="C54" s="424"/>
      <c r="D54" s="424"/>
      <c r="E54" s="424"/>
      <c r="F54" s="424"/>
      <c r="G54" s="424"/>
      <c r="H54" s="424"/>
      <c r="I54" s="424"/>
      <c r="J54" s="311" t="s">
        <v>377</v>
      </c>
      <c r="K54" s="396">
        <v>0.3</v>
      </c>
      <c r="L54" s="420"/>
      <c r="M54" s="401">
        <f>VLOOKUP(A54,MATERIALES!A6:D398,4,FALSE)</f>
        <v>7126.9205913387241</v>
      </c>
      <c r="N54" s="271">
        <f t="shared" si="0"/>
        <v>2138.0761774016173</v>
      </c>
    </row>
    <row r="55" spans="1:14">
      <c r="A55" s="161" t="s">
        <v>424</v>
      </c>
      <c r="B55" s="43" t="str">
        <f>VLOOKUP(A55,MATERIALES!A6:D373,3,FALSE)</f>
        <v>Cordón detonante</v>
      </c>
      <c r="C55" s="424"/>
      <c r="D55" s="424"/>
      <c r="E55" s="424"/>
      <c r="F55" s="424"/>
      <c r="G55" s="424"/>
      <c r="H55" s="424"/>
      <c r="I55" s="424"/>
      <c r="J55" s="311" t="str">
        <f>VLOOKUP(A55,MATERIALES!A9:D647,2,FALSE)</f>
        <v>m</v>
      </c>
      <c r="K55" s="396">
        <v>3</v>
      </c>
      <c r="L55" s="420"/>
      <c r="M55" s="401">
        <f>VLOOKUP(A55,MATERIALES!A6:D399,4,FALSE)</f>
        <v>1815.9881817682683</v>
      </c>
      <c r="N55" s="271">
        <f t="shared" si="0"/>
        <v>5447.9645453048051</v>
      </c>
    </row>
    <row r="56" spans="1:14">
      <c r="A56" s="161" t="s">
        <v>453</v>
      </c>
      <c r="B56" s="43" t="str">
        <f>VLOOKUP(A56,MATERIALES!A7:D373,3,FALSE)</f>
        <v>Explosivos  75% (INDUGEL)</v>
      </c>
      <c r="C56" s="424"/>
      <c r="D56" s="424"/>
      <c r="E56" s="424"/>
      <c r="F56" s="424"/>
      <c r="G56" s="424"/>
      <c r="H56" s="424"/>
      <c r="I56" s="424"/>
      <c r="J56" s="311" t="str">
        <f>VLOOKUP(A56,MATERIALES!A10:D648,2,FALSE)</f>
        <v>lb</v>
      </c>
      <c r="K56" s="396">
        <v>0.25</v>
      </c>
      <c r="L56" s="420"/>
      <c r="M56" s="401">
        <f>VLOOKUP(A56,MATERIALES!A7:D400,4,FALSE)</f>
        <v>17384.067508790326</v>
      </c>
      <c r="N56" s="271">
        <f t="shared" si="0"/>
        <v>4346.0168771975814</v>
      </c>
    </row>
    <row r="57" spans="1:14">
      <c r="A57" s="161" t="s">
        <v>458</v>
      </c>
      <c r="B57" s="43" t="str">
        <f>VLOOKUP(A57,MATERIALES!A8:D373,3,FALSE)</f>
        <v>Fulminantes</v>
      </c>
      <c r="C57" s="424"/>
      <c r="D57" s="424"/>
      <c r="E57" s="424"/>
      <c r="F57" s="424"/>
      <c r="G57" s="424"/>
      <c r="H57" s="424"/>
      <c r="I57" s="424"/>
      <c r="J57" s="311" t="str">
        <f>VLOOKUP(A57,MATERIALES!A11:D649,2,FALSE)</f>
        <v>u</v>
      </c>
      <c r="K57" s="396">
        <v>1</v>
      </c>
      <c r="L57" s="420"/>
      <c r="M57" s="401">
        <f>VLOOKUP(A57,MATERIALES!A8:D401,4,FALSE)</f>
        <v>1189.1390502175243</v>
      </c>
      <c r="N57" s="271">
        <f t="shared" si="0"/>
        <v>1189.1390502175243</v>
      </c>
    </row>
    <row r="58" spans="1:14">
      <c r="A58" s="161" t="s">
        <v>552</v>
      </c>
      <c r="B58" s="43" t="str">
        <f>VLOOKUP(A58,MATERIALES!A9:D373,3,FALSE)</f>
        <v>Mecha Lenta</v>
      </c>
      <c r="C58" s="424"/>
      <c r="D58" s="424"/>
      <c r="E58" s="424"/>
      <c r="F58" s="424"/>
      <c r="G58" s="424"/>
      <c r="H58" s="424"/>
      <c r="I58" s="424"/>
      <c r="J58" s="311" t="str">
        <f>VLOOKUP(A58,MATERIALES!A11:D650,2,FALSE)</f>
        <v>m</v>
      </c>
      <c r="K58" s="396">
        <v>1</v>
      </c>
      <c r="L58" s="420"/>
      <c r="M58" s="401">
        <f>VLOOKUP(A58,MATERIALES!A9:D402,4,FALSE)</f>
        <v>1278.6889261533449</v>
      </c>
      <c r="N58" s="271">
        <f t="shared" si="0"/>
        <v>1278.6889261533449</v>
      </c>
    </row>
    <row r="59" spans="1:14">
      <c r="A59" s="161" t="s">
        <v>845</v>
      </c>
      <c r="B59" s="43" t="str">
        <f>VLOOKUP(A59,MATERIALES!A10:D373,3,FALSE)</f>
        <v>Escolta y transporte (una tarifa por cada m3 escoltado y transportado)</v>
      </c>
      <c r="C59" s="424"/>
      <c r="D59" s="424"/>
      <c r="E59" s="424"/>
      <c r="F59" s="424"/>
      <c r="G59" s="424"/>
      <c r="H59" s="424"/>
      <c r="I59" s="424"/>
      <c r="J59" s="311" t="str">
        <f>VLOOKUP(A59,MATERIALES!A12:D651,2,FALSE)</f>
        <v>kg</v>
      </c>
      <c r="K59" s="396">
        <v>0.45800000000000002</v>
      </c>
      <c r="L59" s="420"/>
      <c r="M59" s="401">
        <f>VLOOKUP(A59,MATERIALES!A10:D403,4,FALSE)</f>
        <v>5464.8503152409294</v>
      </c>
      <c r="N59" s="271">
        <f t="shared" si="0"/>
        <v>2502.9014443803458</v>
      </c>
    </row>
    <row r="60" spans="1:14">
      <c r="A60" s="161"/>
      <c r="B60" s="43"/>
      <c r="C60" s="424"/>
      <c r="D60" s="424"/>
      <c r="E60" s="424"/>
      <c r="F60" s="424"/>
      <c r="G60" s="424"/>
      <c r="H60" s="424"/>
      <c r="I60" s="424"/>
      <c r="J60" s="310"/>
      <c r="K60" s="396"/>
      <c r="L60" s="420"/>
      <c r="M60" s="401"/>
      <c r="N60" s="271"/>
    </row>
    <row r="61" spans="1:14">
      <c r="A61" s="161"/>
      <c r="B61" s="43"/>
      <c r="C61" s="424"/>
      <c r="D61" s="424"/>
      <c r="E61" s="424"/>
      <c r="F61" s="424"/>
      <c r="G61" s="424"/>
      <c r="H61" s="424"/>
      <c r="I61" s="424"/>
      <c r="J61" s="310"/>
      <c r="K61" s="396"/>
      <c r="L61" s="420"/>
      <c r="M61" s="401"/>
      <c r="N61" s="271"/>
    </row>
    <row r="62" spans="1:14" ht="15.75" thickBot="1">
      <c r="B62" s="43"/>
      <c r="C62" s="309"/>
      <c r="D62" s="309"/>
      <c r="E62" s="309"/>
      <c r="F62" s="309"/>
      <c r="G62" s="309"/>
      <c r="H62" s="309"/>
      <c r="I62" s="309"/>
      <c r="J62" s="434"/>
      <c r="K62" s="126"/>
      <c r="L62" s="324"/>
      <c r="M62" s="401"/>
      <c r="N62" s="271"/>
    </row>
    <row r="63" spans="1:14" ht="15.75" thickBot="1">
      <c r="B63" s="827" t="s">
        <v>953</v>
      </c>
      <c r="C63" s="828"/>
      <c r="D63" s="828"/>
      <c r="E63" s="828"/>
      <c r="F63" s="828"/>
      <c r="G63" s="828"/>
      <c r="H63" s="828"/>
      <c r="I63" s="828"/>
      <c r="J63" s="828"/>
      <c r="K63" s="828"/>
      <c r="L63" s="828"/>
      <c r="M63" s="829"/>
      <c r="N63" s="393">
        <f>SUM(N52:N62)</f>
        <v>968302.6864093371</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2" t="s">
        <v>957</v>
      </c>
      <c r="C67" s="313"/>
      <c r="D67" s="313"/>
      <c r="E67" s="313"/>
      <c r="F67" s="313"/>
      <c r="G67" s="313"/>
      <c r="H67" s="73" t="s">
        <v>945</v>
      </c>
      <c r="I67" s="74" t="s">
        <v>958</v>
      </c>
      <c r="J67" s="75" t="s">
        <v>959</v>
      </c>
      <c r="K67" s="73" t="s">
        <v>960</v>
      </c>
      <c r="L67" s="830" t="s">
        <v>961</v>
      </c>
      <c r="M67" s="803"/>
      <c r="N67" s="76" t="s">
        <v>951</v>
      </c>
    </row>
    <row r="68" spans="1:15">
      <c r="A68" t="s">
        <v>1256</v>
      </c>
      <c r="B68" s="46" t="str">
        <f>VLOOKUP(A68,TRANSPORTE!A5:D117,3,FALSE)</f>
        <v>Transporte de material de excavación</v>
      </c>
      <c r="C68" s="316"/>
      <c r="D68" s="316"/>
      <c r="E68" s="316"/>
      <c r="F68" s="316"/>
      <c r="G68" s="316"/>
      <c r="H68" s="310" t="s">
        <v>1468</v>
      </c>
      <c r="I68" s="278">
        <v>1.3</v>
      </c>
      <c r="J68" s="285">
        <v>1</v>
      </c>
      <c r="K68" s="278">
        <f>I68*J68</f>
        <v>1.3</v>
      </c>
      <c r="L68" s="831">
        <f>VLOOKUP(A68,TRANSPORTE!A5:D117,4,FALSE)</f>
        <v>812.88531247861022</v>
      </c>
      <c r="M68" s="832"/>
      <c r="N68" s="286">
        <f>K68*L68</f>
        <v>1056.7509062221934</v>
      </c>
    </row>
    <row r="69" spans="1:15">
      <c r="A69" t="s">
        <v>1408</v>
      </c>
      <c r="B69" s="46" t="str">
        <f>VLOOKUP(A69,TRANSPORTE!A6:D117,3,FALSE)</f>
        <v>Equipo de Transporte (Camiones Grúas</v>
      </c>
      <c r="C69" s="47"/>
      <c r="D69" s="47"/>
      <c r="E69" s="47"/>
      <c r="F69" s="47"/>
      <c r="G69" s="47"/>
      <c r="H69" s="310" t="s">
        <v>1468</v>
      </c>
      <c r="I69" s="278">
        <v>0.05</v>
      </c>
      <c r="J69" s="285">
        <v>1</v>
      </c>
      <c r="K69" s="278">
        <f>I69*J69</f>
        <v>0.05</v>
      </c>
      <c r="L69" s="831">
        <f>VLOOKUP(A69,TRANSPORTE!A6:D117,4,FALSE)</f>
        <v>40.951349578828527</v>
      </c>
      <c r="M69" s="832"/>
      <c r="N69" s="286">
        <f>K69*L69</f>
        <v>2.0475674789414264</v>
      </c>
    </row>
    <row r="70" spans="1:15">
      <c r="B70" s="46"/>
      <c r="C70" s="47"/>
      <c r="D70" s="47"/>
      <c r="E70" s="47"/>
      <c r="F70" s="47"/>
      <c r="G70" s="47"/>
      <c r="H70" s="310"/>
      <c r="I70" s="278"/>
      <c r="J70" s="285"/>
      <c r="K70" s="278"/>
      <c r="L70" s="831"/>
      <c r="M70" s="832"/>
      <c r="N70" s="286"/>
    </row>
    <row r="71" spans="1:15">
      <c r="B71" s="46"/>
      <c r="C71" s="47"/>
      <c r="D71" s="47"/>
      <c r="E71" s="47"/>
      <c r="F71" s="47"/>
      <c r="G71" s="47"/>
      <c r="H71" s="310"/>
      <c r="I71" s="278"/>
      <c r="J71" s="285"/>
      <c r="K71" s="278"/>
      <c r="L71" s="831"/>
      <c r="M71" s="832"/>
      <c r="N71" s="286"/>
    </row>
    <row r="72" spans="1:15">
      <c r="B72" s="46"/>
      <c r="C72" s="47"/>
      <c r="D72" s="47"/>
      <c r="E72" s="47"/>
      <c r="F72" s="47"/>
      <c r="G72" s="47"/>
      <c r="H72" s="287"/>
      <c r="I72" s="278"/>
      <c r="J72" s="278"/>
      <c r="K72" s="278"/>
      <c r="L72" s="288"/>
      <c r="M72" s="289"/>
      <c r="N72" s="290"/>
    </row>
    <row r="73" spans="1:15" ht="15.75" thickBot="1">
      <c r="B73" s="446"/>
      <c r="C73" s="447"/>
      <c r="D73" s="447"/>
      <c r="E73" s="447"/>
      <c r="F73" s="447"/>
      <c r="G73" s="447"/>
      <c r="H73" s="48"/>
      <c r="I73" s="126"/>
      <c r="J73" s="126"/>
      <c r="K73" s="126"/>
      <c r="L73" s="816"/>
      <c r="M73" s="817"/>
      <c r="N73" s="127"/>
    </row>
    <row r="74" spans="1:15" ht="15.75" thickBot="1">
      <c r="B74" s="833" t="s">
        <v>953</v>
      </c>
      <c r="C74" s="834"/>
      <c r="D74" s="834"/>
      <c r="E74" s="834"/>
      <c r="F74" s="834"/>
      <c r="G74" s="834"/>
      <c r="H74" s="834"/>
      <c r="I74" s="834"/>
      <c r="J74" s="834"/>
      <c r="K74" s="834"/>
      <c r="L74" s="834"/>
      <c r="M74" s="835"/>
      <c r="N74" s="104">
        <f>N68+N69+N70+N71+N72</f>
        <v>1058.7984737011348</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3" t="s">
        <v>963</v>
      </c>
      <c r="C78" s="854"/>
      <c r="D78" s="854"/>
      <c r="E78" s="854"/>
      <c r="F78" s="854"/>
      <c r="G78" s="854"/>
      <c r="H78" s="854"/>
      <c r="I78" s="73" t="s">
        <v>964</v>
      </c>
      <c r="J78" s="75" t="s">
        <v>1410</v>
      </c>
      <c r="K78" s="74" t="s">
        <v>966</v>
      </c>
      <c r="L78" s="855" t="s">
        <v>950</v>
      </c>
      <c r="M78" s="979"/>
      <c r="N78" s="98" t="s">
        <v>951</v>
      </c>
    </row>
    <row r="79" spans="1:15">
      <c r="A79" s="214"/>
      <c r="B79" s="206" t="s">
        <v>2043</v>
      </c>
      <c r="C79" s="207"/>
      <c r="D79" s="207"/>
      <c r="E79" s="207"/>
      <c r="F79" s="207"/>
      <c r="G79" s="207"/>
      <c r="H79" s="207"/>
      <c r="I79" s="208"/>
      <c r="J79" s="209"/>
      <c r="K79" s="210"/>
      <c r="L79" s="211"/>
      <c r="M79" s="212"/>
      <c r="N79" s="213"/>
    </row>
    <row r="80" spans="1:15">
      <c r="A80" s="162" t="s">
        <v>15</v>
      </c>
      <c r="B80" s="49" t="str">
        <f>VLOOKUP(A80,'MANO DE OBRA'!A8:D68,3,FALSE)</f>
        <v>Obrero (6)</v>
      </c>
      <c r="C80" s="47"/>
      <c r="D80" s="47"/>
      <c r="E80" s="47"/>
      <c r="F80" s="47"/>
      <c r="G80" s="47"/>
      <c r="H80" s="47"/>
      <c r="I80" s="291">
        <f>K80/J80*100</f>
        <v>175560</v>
      </c>
      <c r="J80" s="292">
        <v>185</v>
      </c>
      <c r="K80" s="293">
        <f>VLOOKUP(A80,'MANO DE OBRA'!A8:D99,4,FALSE)</f>
        <v>324786</v>
      </c>
      <c r="L80" s="50"/>
      <c r="M80" s="433">
        <v>1</v>
      </c>
      <c r="N80" s="394">
        <f>K80/M80</f>
        <v>324786</v>
      </c>
      <c r="O80" s="106"/>
    </row>
    <row r="81" spans="1:14">
      <c r="A81" s="162" t="s">
        <v>30</v>
      </c>
      <c r="B81" s="49" t="str">
        <f>VLOOKUP(A81,'MANO DE OBRA'!A8:D69,3,FALSE)</f>
        <v>Oficial</v>
      </c>
      <c r="C81" s="47"/>
      <c r="D81" s="47"/>
      <c r="E81" s="47"/>
      <c r="F81" s="47"/>
      <c r="G81" s="47"/>
      <c r="H81" s="47"/>
      <c r="I81" s="291">
        <f>K81/J81*100</f>
        <v>57668.23979157189</v>
      </c>
      <c r="J81" s="292">
        <v>185</v>
      </c>
      <c r="K81" s="293">
        <f>VLOOKUP(A81,'MANO DE OBRA'!A8:D100,4,FALSE)</f>
        <v>106686.24361440798</v>
      </c>
      <c r="L81" s="50"/>
      <c r="M81" s="430">
        <v>1</v>
      </c>
      <c r="N81" s="394">
        <f>K81/M81</f>
        <v>106686.24361440798</v>
      </c>
    </row>
    <row r="82" spans="1:14">
      <c r="A82" s="162"/>
      <c r="B82" s="165" t="s">
        <v>1651</v>
      </c>
      <c r="C82" s="47"/>
      <c r="D82" s="47"/>
      <c r="E82" s="47"/>
      <c r="F82" s="47"/>
      <c r="G82" s="47"/>
      <c r="H82" s="47"/>
      <c r="I82" s="291"/>
      <c r="J82" s="292"/>
      <c r="K82" s="293"/>
      <c r="L82" s="50"/>
      <c r="M82" s="431"/>
      <c r="N82" s="394"/>
    </row>
    <row r="83" spans="1:14">
      <c r="A83" t="s">
        <v>15</v>
      </c>
      <c r="B83" s="49" t="str">
        <f>VLOOKUP(A83,'MANO DE OBRA'!A9:D70,3,FALSE)</f>
        <v>Obrero (6)</v>
      </c>
      <c r="C83" s="47"/>
      <c r="D83" s="47"/>
      <c r="E83" s="47"/>
      <c r="F83" s="47"/>
      <c r="G83" s="47"/>
      <c r="H83" s="47"/>
      <c r="I83" s="291">
        <f>K83/J83*100</f>
        <v>175560</v>
      </c>
      <c r="J83" s="292">
        <v>185</v>
      </c>
      <c r="K83" s="293">
        <f>VLOOKUP(A83,'MANO DE OBRA'!A9:D101,4,FALSE)</f>
        <v>324786</v>
      </c>
      <c r="L83" s="50"/>
      <c r="M83" s="299">
        <v>12</v>
      </c>
      <c r="N83" s="394">
        <f>K83/M83</f>
        <v>27065.5</v>
      </c>
    </row>
    <row r="84" spans="1:14">
      <c r="A84" t="s">
        <v>30</v>
      </c>
      <c r="B84" s="49" t="str">
        <f>VLOOKUP(A84,'MANO DE OBRA'!A10:D71,3,FALSE)</f>
        <v>Oficial</v>
      </c>
      <c r="C84" s="47"/>
      <c r="D84" s="47"/>
      <c r="E84" s="47"/>
      <c r="F84" s="47"/>
      <c r="G84" s="47"/>
      <c r="H84" s="47"/>
      <c r="I84" s="291">
        <f>K84/J84*100</f>
        <v>57668.23979157189</v>
      </c>
      <c r="J84" s="292">
        <v>185</v>
      </c>
      <c r="K84" s="293">
        <f>VLOOKUP(A84,'MANO DE OBRA'!A10:D102,4,FALSE)</f>
        <v>106686.24361440798</v>
      </c>
      <c r="L84" s="317"/>
      <c r="M84" s="299">
        <v>12</v>
      </c>
      <c r="N84" s="394">
        <f>K84/M84</f>
        <v>8890.5203012006659</v>
      </c>
    </row>
    <row r="85" spans="1:14">
      <c r="B85" s="49"/>
      <c r="C85" s="47"/>
      <c r="D85" s="47"/>
      <c r="E85" s="47"/>
      <c r="F85" s="47"/>
      <c r="G85" s="47"/>
      <c r="H85" s="47"/>
      <c r="I85" s="278"/>
      <c r="J85" s="296"/>
      <c r="K85" s="297"/>
      <c r="L85" s="317"/>
      <c r="M85" s="299"/>
      <c r="N85" s="295"/>
    </row>
    <row r="86" spans="1:14" ht="15.75" thickBot="1">
      <c r="B86" s="814"/>
      <c r="C86" s="815"/>
      <c r="D86" s="815"/>
      <c r="E86" s="815"/>
      <c r="F86" s="815"/>
      <c r="G86" s="815"/>
      <c r="H86" s="815"/>
      <c r="I86" s="126"/>
      <c r="J86" s="126"/>
      <c r="K86" s="126"/>
      <c r="L86" s="915"/>
      <c r="M86" s="915"/>
      <c r="N86" s="45"/>
    </row>
    <row r="87" spans="1:14" ht="15.75" thickBot="1">
      <c r="B87" s="833" t="s">
        <v>953</v>
      </c>
      <c r="C87" s="834"/>
      <c r="D87" s="834"/>
      <c r="E87" s="834"/>
      <c r="F87" s="834"/>
      <c r="G87" s="834"/>
      <c r="H87" s="834"/>
      <c r="I87" s="834"/>
      <c r="J87" s="834"/>
      <c r="K87" s="834"/>
      <c r="L87" s="834"/>
      <c r="M87" s="835"/>
      <c r="N87" s="300">
        <f>SUM(N80:N86)</f>
        <v>467428.26391560864</v>
      </c>
    </row>
    <row r="88" spans="1:14" ht="15.75" thickBot="1">
      <c r="B88" s="33"/>
      <c r="C88" s="34"/>
      <c r="D88" s="34"/>
      <c r="E88" s="34"/>
      <c r="F88" s="34"/>
      <c r="G88" s="34"/>
      <c r="H88" s="34"/>
      <c r="I88" s="34"/>
      <c r="J88" s="34"/>
      <c r="K88" s="34"/>
      <c r="L88" s="34"/>
      <c r="M88" s="34"/>
      <c r="N88" s="35"/>
    </row>
    <row r="89" spans="1:14" ht="15.75" thickBot="1">
      <c r="B89" s="827" t="s">
        <v>967</v>
      </c>
      <c r="C89" s="828"/>
      <c r="D89" s="828"/>
      <c r="E89" s="828"/>
      <c r="F89" s="828"/>
      <c r="G89" s="828"/>
      <c r="H89" s="828"/>
      <c r="I89" s="828"/>
      <c r="J89" s="828"/>
      <c r="K89" s="828"/>
      <c r="L89" s="828"/>
      <c r="M89" s="829"/>
      <c r="N89" s="99">
        <f>N47+N63+N74+N87</f>
        <v>2461418.9218386211</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18" t="s">
        <v>969</v>
      </c>
      <c r="C93" s="819"/>
      <c r="D93" s="819"/>
      <c r="E93" s="819"/>
      <c r="F93" s="819"/>
      <c r="G93" s="819"/>
      <c r="H93" s="819"/>
      <c r="I93" s="313"/>
      <c r="J93" s="333"/>
      <c r="K93" s="301" t="s">
        <v>970</v>
      </c>
      <c r="L93" s="857" t="s">
        <v>971</v>
      </c>
      <c r="M93" s="858"/>
      <c r="N93" s="302"/>
    </row>
    <row r="94" spans="1:14">
      <c r="B94" s="859" t="s">
        <v>972</v>
      </c>
      <c r="C94" s="860"/>
      <c r="D94" s="860"/>
      <c r="E94" s="860"/>
      <c r="F94" s="860"/>
      <c r="G94" s="860"/>
      <c r="H94" s="860"/>
      <c r="I94" s="87"/>
      <c r="J94" s="88"/>
      <c r="K94" s="303">
        <v>0.2</v>
      </c>
      <c r="L94" s="861">
        <f>N89*K94</f>
        <v>492283.78436772426</v>
      </c>
      <c r="M94" s="862"/>
      <c r="N94" s="51"/>
    </row>
    <row r="95" spans="1:14">
      <c r="B95" s="89" t="s">
        <v>973</v>
      </c>
      <c r="C95" s="90"/>
      <c r="D95" s="90"/>
      <c r="E95" s="90"/>
      <c r="F95" s="90"/>
      <c r="G95" s="90"/>
      <c r="H95" s="90"/>
      <c r="I95" s="87"/>
      <c r="J95" s="88"/>
      <c r="K95" s="303">
        <v>0.05</v>
      </c>
      <c r="L95" s="861">
        <f>N89*K95</f>
        <v>123070.94609193107</v>
      </c>
      <c r="M95" s="862"/>
      <c r="N95" s="51"/>
    </row>
    <row r="96" spans="1:14" ht="15.75" thickBot="1">
      <c r="B96" s="91" t="s">
        <v>974</v>
      </c>
      <c r="C96" s="92"/>
      <c r="D96" s="92"/>
      <c r="E96" s="92"/>
      <c r="F96" s="92"/>
      <c r="G96" s="92"/>
      <c r="H96" s="92"/>
      <c r="I96" s="93"/>
      <c r="J96" s="94"/>
      <c r="K96" s="304">
        <v>0.05</v>
      </c>
      <c r="L96" s="863">
        <f>N89*K96</f>
        <v>123070.94609193107</v>
      </c>
      <c r="M96" s="864"/>
      <c r="N96" s="51"/>
    </row>
    <row r="97" spans="1:14" ht="15.75" thickBot="1">
      <c r="B97" s="827" t="s">
        <v>953</v>
      </c>
      <c r="C97" s="828"/>
      <c r="D97" s="828"/>
      <c r="E97" s="828"/>
      <c r="F97" s="828"/>
      <c r="G97" s="828"/>
      <c r="H97" s="828"/>
      <c r="I97" s="828"/>
      <c r="J97" s="828"/>
      <c r="K97" s="828"/>
      <c r="L97" s="828"/>
      <c r="M97" s="829"/>
      <c r="N97" s="52">
        <f>L94+L95+L96</f>
        <v>738425.67655158637</v>
      </c>
    </row>
    <row r="98" spans="1:14" ht="15.75" thickBot="1">
      <c r="B98" s="33"/>
      <c r="C98" s="34"/>
      <c r="D98" s="34"/>
      <c r="E98" s="34"/>
      <c r="F98" s="34"/>
      <c r="G98" s="34"/>
      <c r="H98" s="34"/>
      <c r="I98" s="34"/>
      <c r="J98" s="34"/>
      <c r="K98" s="34"/>
      <c r="L98" s="34"/>
      <c r="M98" s="34"/>
      <c r="N98" s="35"/>
    </row>
    <row r="99" spans="1:14" ht="15.75" thickBot="1">
      <c r="A99" t="s">
        <v>2016</v>
      </c>
      <c r="B99" s="827" t="s">
        <v>975</v>
      </c>
      <c r="C99" s="828"/>
      <c r="D99" s="828"/>
      <c r="E99" s="828"/>
      <c r="F99" s="828"/>
      <c r="G99" s="828"/>
      <c r="H99" s="828"/>
      <c r="I99" s="828"/>
      <c r="J99" s="828"/>
      <c r="K99" s="828"/>
      <c r="L99" s="828"/>
      <c r="M99" s="829"/>
      <c r="N99" s="187">
        <f>N89+N97</f>
        <v>3199844.5983902076</v>
      </c>
    </row>
    <row r="100" spans="1:14">
      <c r="B100" s="238"/>
      <c r="C100" s="239"/>
      <c r="D100" s="239"/>
      <c r="E100" s="239"/>
      <c r="F100" s="239"/>
      <c r="G100" s="239"/>
      <c r="H100" s="239"/>
      <c r="I100" s="239"/>
      <c r="J100" s="239"/>
      <c r="K100" s="239"/>
      <c r="L100" s="239"/>
      <c r="M100" s="239"/>
      <c r="N100" s="240"/>
    </row>
    <row r="101" spans="1:14">
      <c r="B101" s="241"/>
      <c r="C101" s="242"/>
      <c r="D101" s="242"/>
      <c r="E101" s="242"/>
      <c r="F101" s="242"/>
      <c r="G101" s="242"/>
      <c r="H101" s="242"/>
      <c r="I101" s="242"/>
      <c r="J101" s="242"/>
      <c r="K101" s="242"/>
      <c r="L101" s="242"/>
      <c r="M101" s="242"/>
      <c r="N101" s="243"/>
    </row>
    <row r="102" spans="1:14">
      <c r="B102" s="241"/>
      <c r="C102" s="242"/>
      <c r="D102" s="242"/>
      <c r="E102" s="242"/>
      <c r="F102" s="242"/>
      <c r="G102" s="242"/>
      <c r="H102" s="242"/>
      <c r="I102" s="242"/>
      <c r="J102" s="242"/>
      <c r="K102" s="242"/>
      <c r="L102" s="242"/>
      <c r="M102" s="242"/>
      <c r="N102" s="243"/>
    </row>
    <row r="103" spans="1:14">
      <c r="B103" s="241"/>
      <c r="C103" s="242"/>
      <c r="D103" s="242"/>
      <c r="E103" s="242"/>
      <c r="F103" s="242"/>
      <c r="G103" s="242"/>
      <c r="H103" s="242"/>
      <c r="I103" s="242"/>
      <c r="J103" s="242"/>
      <c r="K103" s="242"/>
      <c r="L103" s="242"/>
      <c r="M103" s="242"/>
      <c r="N103" s="243"/>
    </row>
    <row r="104" spans="1:14">
      <c r="B104" s="241"/>
      <c r="C104" s="242"/>
      <c r="D104" s="242"/>
      <c r="E104" s="416" t="s">
        <v>976</v>
      </c>
      <c r="F104" s="416"/>
      <c r="G104" s="416"/>
      <c r="H104" s="416"/>
      <c r="I104" s="416"/>
      <c r="J104" s="416"/>
      <c r="K104" s="242"/>
      <c r="L104" s="242"/>
      <c r="M104" s="242"/>
      <c r="N104" s="243"/>
    </row>
    <row r="105" spans="1:14">
      <c r="B105" s="241"/>
      <c r="C105" s="242"/>
      <c r="D105" s="242"/>
      <c r="E105" s="242" t="s">
        <v>977</v>
      </c>
      <c r="F105" s="242"/>
      <c r="G105" s="242"/>
      <c r="H105" s="242"/>
      <c r="I105" s="242"/>
      <c r="J105" s="242"/>
      <c r="K105" s="242"/>
      <c r="L105" s="242"/>
      <c r="M105" s="242"/>
      <c r="N105" s="243"/>
    </row>
    <row r="106" spans="1:14">
      <c r="B106" s="241"/>
      <c r="C106" s="242"/>
      <c r="D106" s="242"/>
      <c r="E106" s="242" t="s">
        <v>978</v>
      </c>
      <c r="F106" s="242"/>
      <c r="G106" s="242"/>
      <c r="H106" s="242"/>
      <c r="I106" s="242"/>
      <c r="J106" s="242"/>
      <c r="K106" s="242"/>
      <c r="L106" s="242"/>
      <c r="M106" s="242"/>
      <c r="N106" s="243"/>
    </row>
    <row r="107" spans="1:14">
      <c r="B107" s="241"/>
      <c r="C107" s="242"/>
      <c r="D107" s="242"/>
      <c r="E107" s="242" t="s">
        <v>979</v>
      </c>
      <c r="F107" s="242"/>
      <c r="G107" s="242"/>
      <c r="H107" s="242"/>
      <c r="I107" s="242"/>
      <c r="J107" s="242"/>
      <c r="K107" s="242"/>
      <c r="L107" s="242"/>
      <c r="M107" s="242"/>
      <c r="N107" s="243"/>
    </row>
    <row r="108" spans="1:14" ht="15.75" thickBot="1">
      <c r="B108" s="241"/>
      <c r="C108" s="242"/>
      <c r="D108" s="242"/>
      <c r="E108" s="242"/>
      <c r="F108" s="242" t="s">
        <v>980</v>
      </c>
      <c r="G108" s="242"/>
      <c r="H108" s="242"/>
      <c r="I108" s="242"/>
      <c r="J108" s="242"/>
      <c r="K108" s="242"/>
      <c r="L108" s="242"/>
      <c r="M108" s="242"/>
      <c r="N108" s="243"/>
    </row>
    <row r="109" spans="1:14">
      <c r="B109" s="226" t="s">
        <v>2216</v>
      </c>
      <c r="C109" s="227"/>
      <c r="D109" s="227"/>
      <c r="E109" s="227"/>
      <c r="F109" s="227"/>
      <c r="G109" s="227"/>
      <c r="H109" s="227"/>
      <c r="I109" s="227"/>
      <c r="J109" s="227"/>
      <c r="K109" s="227"/>
      <c r="L109" s="227"/>
      <c r="M109" s="227"/>
      <c r="N109" s="228"/>
    </row>
    <row r="110" spans="1:14">
      <c r="B110" s="244"/>
      <c r="C110" s="245"/>
      <c r="D110" s="245"/>
      <c r="E110" s="245"/>
      <c r="F110" s="245"/>
      <c r="G110" s="245"/>
      <c r="H110" s="245"/>
      <c r="I110" s="245"/>
      <c r="J110" s="245"/>
      <c r="K110" s="245"/>
      <c r="L110" s="245"/>
      <c r="M110" s="245"/>
      <c r="N110" s="246"/>
    </row>
    <row r="111" spans="1:14">
      <c r="B111" s="244"/>
      <c r="C111" s="245"/>
      <c r="D111" s="245"/>
      <c r="E111" s="245"/>
      <c r="F111" s="245"/>
      <c r="G111" s="245"/>
      <c r="H111" s="245"/>
      <c r="I111" s="245"/>
      <c r="J111" s="245"/>
      <c r="K111" s="245"/>
      <c r="L111" s="245"/>
      <c r="M111" s="245"/>
      <c r="N111" s="246"/>
    </row>
    <row r="112" spans="1:14">
      <c r="B112" s="244"/>
      <c r="C112" s="245"/>
      <c r="D112" s="245"/>
      <c r="E112" s="245"/>
      <c r="F112" s="245"/>
      <c r="G112" s="245"/>
      <c r="H112" s="245"/>
      <c r="I112" s="245"/>
      <c r="J112" s="245"/>
      <c r="K112" s="245"/>
      <c r="L112" s="245"/>
      <c r="M112" s="245"/>
      <c r="N112" s="246"/>
    </row>
    <row r="113" spans="2:14" ht="15.75" thickBot="1">
      <c r="B113" s="247"/>
      <c r="C113" s="248"/>
      <c r="D113" s="248"/>
      <c r="E113" s="248"/>
      <c r="F113" s="248"/>
      <c r="G113" s="248"/>
      <c r="H113" s="248"/>
      <c r="I113" s="248"/>
      <c r="J113" s="248"/>
      <c r="K113" s="248"/>
      <c r="L113" s="248"/>
      <c r="M113" s="248"/>
      <c r="N113" s="249"/>
    </row>
    <row r="114" spans="2:14">
      <c r="B114" s="250"/>
      <c r="C114" s="251"/>
      <c r="D114" s="251"/>
      <c r="E114" s="251"/>
      <c r="F114" s="251"/>
      <c r="G114" s="251"/>
      <c r="H114" s="251"/>
      <c r="I114" s="251"/>
      <c r="J114" s="251"/>
      <c r="K114" s="251"/>
      <c r="L114" s="251"/>
      <c r="M114" s="251"/>
      <c r="N114" s="252"/>
    </row>
    <row r="115" spans="2:14">
      <c r="B115" s="253" t="s">
        <v>2217</v>
      </c>
      <c r="C115" s="254"/>
      <c r="D115" s="254"/>
      <c r="E115" s="254"/>
      <c r="F115" s="254"/>
      <c r="G115" s="254"/>
      <c r="H115" s="254"/>
      <c r="I115" s="254"/>
      <c r="J115" s="254"/>
      <c r="K115" s="254"/>
      <c r="L115" s="254"/>
      <c r="M115" s="254"/>
      <c r="N115" s="255"/>
    </row>
    <row r="116" spans="2:14" ht="15" customHeight="1">
      <c r="B116" s="969" t="s">
        <v>2218</v>
      </c>
      <c r="C116" s="970"/>
      <c r="D116" s="970"/>
      <c r="E116" s="970"/>
      <c r="F116" s="970"/>
      <c r="G116" s="970"/>
      <c r="H116" s="970"/>
      <c r="I116" s="970"/>
      <c r="J116" s="970"/>
      <c r="K116" s="970"/>
      <c r="L116" s="970"/>
      <c r="M116" s="970"/>
      <c r="N116" s="971"/>
    </row>
    <row r="117" spans="2:14" ht="15" customHeight="1">
      <c r="B117" s="969"/>
      <c r="C117" s="970"/>
      <c r="D117" s="970"/>
      <c r="E117" s="970"/>
      <c r="F117" s="970"/>
      <c r="G117" s="970"/>
      <c r="H117" s="970"/>
      <c r="I117" s="970"/>
      <c r="J117" s="970"/>
      <c r="K117" s="970"/>
      <c r="L117" s="970"/>
      <c r="M117" s="970"/>
      <c r="N117" s="971"/>
    </row>
    <row r="118" spans="2:14" ht="30" customHeight="1">
      <c r="B118" s="972" t="s">
        <v>2219</v>
      </c>
      <c r="C118" s="973"/>
      <c r="D118" s="973"/>
      <c r="E118" s="973"/>
      <c r="F118" s="973"/>
      <c r="G118" s="973"/>
      <c r="H118" s="973"/>
      <c r="I118" s="973"/>
      <c r="J118" s="973"/>
      <c r="K118" s="973"/>
      <c r="L118" s="973"/>
      <c r="M118" s="973"/>
      <c r="N118" s="974"/>
    </row>
    <row r="119" spans="2:14">
      <c r="B119" s="972"/>
      <c r="C119" s="973"/>
      <c r="D119" s="973"/>
      <c r="E119" s="973"/>
      <c r="F119" s="973"/>
      <c r="G119" s="973"/>
      <c r="H119" s="973"/>
      <c r="I119" s="973"/>
      <c r="J119" s="973"/>
      <c r="K119" s="973"/>
      <c r="L119" s="973"/>
      <c r="M119" s="973"/>
      <c r="N119" s="974"/>
    </row>
    <row r="120" spans="2:14">
      <c r="B120" s="338"/>
      <c r="C120" s="339"/>
      <c r="D120" s="339"/>
      <c r="E120" s="339"/>
      <c r="F120" s="339"/>
      <c r="G120" s="339"/>
      <c r="H120" s="339"/>
      <c r="I120" s="339"/>
      <c r="J120" s="339"/>
      <c r="K120" s="339"/>
      <c r="L120" s="339"/>
      <c r="M120" s="339"/>
      <c r="N120" s="340"/>
    </row>
    <row r="121" spans="2:14">
      <c r="B121" s="338"/>
      <c r="C121" s="339"/>
      <c r="D121" s="339"/>
      <c r="E121" s="339"/>
      <c r="F121" s="339"/>
      <c r="G121" s="339"/>
      <c r="H121" s="339"/>
      <c r="I121" s="339"/>
      <c r="J121" s="339"/>
      <c r="K121" s="339"/>
      <c r="L121" s="339"/>
      <c r="M121" s="339"/>
      <c r="N121" s="340"/>
    </row>
    <row r="122" spans="2:14">
      <c r="B122" s="338"/>
      <c r="C122" s="339"/>
      <c r="D122" s="339"/>
      <c r="E122" s="339"/>
      <c r="F122" s="339"/>
      <c r="G122" s="339"/>
      <c r="H122" s="339"/>
      <c r="I122" s="339"/>
      <c r="J122" s="339"/>
      <c r="K122" s="339"/>
      <c r="L122" s="339"/>
      <c r="M122" s="339"/>
      <c r="N122" s="340"/>
    </row>
    <row r="123" spans="2:14">
      <c r="B123" s="253"/>
      <c r="C123" s="254"/>
      <c r="D123" s="254"/>
      <c r="E123" s="254"/>
      <c r="F123" s="254"/>
      <c r="G123" s="254"/>
      <c r="H123" s="254"/>
      <c r="I123" s="254"/>
      <c r="J123" s="254"/>
      <c r="K123" s="254"/>
      <c r="L123" s="254"/>
      <c r="M123" s="254"/>
      <c r="N123" s="255"/>
    </row>
    <row r="124" spans="2:14">
      <c r="B124" s="241"/>
      <c r="C124" s="242"/>
      <c r="D124" s="242"/>
      <c r="E124" s="242" t="s">
        <v>976</v>
      </c>
      <c r="F124" s="416"/>
      <c r="G124" s="416"/>
      <c r="H124" s="242"/>
      <c r="I124" s="242"/>
      <c r="J124" s="242"/>
      <c r="K124" s="242"/>
      <c r="L124" s="242"/>
      <c r="M124" s="242"/>
      <c r="N124" s="243"/>
    </row>
    <row r="125" spans="2:14">
      <c r="B125" s="241"/>
      <c r="C125" s="242"/>
      <c r="D125" s="242"/>
      <c r="E125" s="417" t="s">
        <v>977</v>
      </c>
      <c r="F125" s="242"/>
      <c r="G125" s="242"/>
      <c r="H125" s="417"/>
      <c r="I125" s="417"/>
      <c r="J125" s="417"/>
      <c r="K125" s="242"/>
      <c r="L125" s="242"/>
      <c r="M125" s="242"/>
      <c r="N125" s="243"/>
    </row>
    <row r="126" spans="2:14">
      <c r="B126" s="241"/>
      <c r="C126" s="242"/>
      <c r="D126" s="242"/>
      <c r="E126" s="256" t="s">
        <v>981</v>
      </c>
      <c r="F126" s="242"/>
      <c r="G126" s="242"/>
      <c r="H126" s="256"/>
      <c r="I126" s="256"/>
      <c r="J126" s="256"/>
      <c r="K126" s="242"/>
      <c r="L126" s="242"/>
      <c r="M126" s="242"/>
      <c r="N126" s="243"/>
    </row>
    <row r="127" spans="2:14">
      <c r="B127" s="257"/>
      <c r="C127" s="254"/>
      <c r="D127" s="254"/>
      <c r="E127" s="242" t="s">
        <v>979</v>
      </c>
      <c r="F127" s="242"/>
      <c r="G127" s="242"/>
      <c r="H127" s="242"/>
      <c r="I127" s="242"/>
      <c r="J127" s="242"/>
      <c r="K127" s="254"/>
      <c r="L127" s="254"/>
      <c r="M127" s="254"/>
      <c r="N127" s="255"/>
    </row>
    <row r="128" spans="2:14">
      <c r="B128" s="257"/>
      <c r="C128" s="254"/>
      <c r="D128" s="254"/>
      <c r="E128" s="254"/>
      <c r="F128" s="242"/>
      <c r="G128" s="242"/>
      <c r="H128" s="242"/>
      <c r="I128" s="242"/>
      <c r="J128" s="242"/>
      <c r="K128" s="254"/>
      <c r="L128" s="254"/>
      <c r="M128" s="254"/>
      <c r="N128" s="255"/>
    </row>
    <row r="129" spans="2:14">
      <c r="B129" s="257" t="s">
        <v>2220</v>
      </c>
      <c r="C129" s="256"/>
      <c r="D129" s="256"/>
      <c r="E129" s="242"/>
      <c r="F129" s="242"/>
      <c r="G129" s="242"/>
      <c r="H129" s="242"/>
      <c r="I129" s="242"/>
      <c r="J129" s="975"/>
      <c r="K129" s="975"/>
      <c r="L129" s="975"/>
      <c r="M129" s="975"/>
      <c r="N129" s="976"/>
    </row>
    <row r="130" spans="2:14" ht="15.75" thickBot="1">
      <c r="B130" s="418" t="s">
        <v>2221</v>
      </c>
      <c r="C130" s="419"/>
      <c r="D130" s="419"/>
      <c r="E130" s="258"/>
      <c r="F130" s="258"/>
      <c r="G130" s="258"/>
      <c r="H130" s="258"/>
      <c r="I130" s="258"/>
      <c r="J130" s="977"/>
      <c r="K130" s="977"/>
      <c r="L130" s="977"/>
      <c r="M130" s="977"/>
      <c r="N130" s="97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6"/>
      <c r="C1" s="928"/>
      <c r="D1" s="929"/>
      <c r="E1" s="929"/>
      <c r="F1" s="929"/>
      <c r="G1" s="929"/>
      <c r="H1" s="929"/>
      <c r="I1" s="929"/>
      <c r="J1" s="930"/>
      <c r="K1" s="931" t="s">
        <v>933</v>
      </c>
      <c r="L1" s="933" t="s">
        <v>2198</v>
      </c>
      <c r="M1" s="934"/>
      <c r="N1" s="935"/>
    </row>
    <row r="2" spans="2:14" ht="40.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1" t="s">
        <v>2215</v>
      </c>
      <c r="L29" s="838" t="s">
        <v>945</v>
      </c>
      <c r="M29" s="839"/>
      <c r="N29" s="71" t="s">
        <v>946</v>
      </c>
    </row>
    <row r="30" spans="1:14" ht="12" hidden="1" customHeight="1" thickBot="1">
      <c r="B30" s="71" t="s">
        <v>943</v>
      </c>
      <c r="C30" s="836" t="s">
        <v>944</v>
      </c>
      <c r="D30" s="837"/>
      <c r="E30" s="837"/>
      <c r="F30" s="837"/>
      <c r="G30" s="837"/>
      <c r="H30" s="837"/>
      <c r="I30" s="837"/>
      <c r="J30" s="72"/>
      <c r="K30" s="306"/>
      <c r="L30" s="838" t="s">
        <v>945</v>
      </c>
      <c r="M30" s="839"/>
      <c r="N30" s="71" t="s">
        <v>946</v>
      </c>
    </row>
    <row r="31" spans="1:14" ht="18.75" customHeight="1" thickBot="1">
      <c r="A31" t="s">
        <v>1845</v>
      </c>
      <c r="B31" s="80" t="s">
        <v>1100</v>
      </c>
      <c r="C31" s="81" t="s">
        <v>1653</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180</v>
      </c>
      <c r="B36" s="840" t="str">
        <f>VLOOKUP(A36,EQUIPOS!A6:D154,3,FALSE)</f>
        <v>Compresor 120 HP, con martillo.</v>
      </c>
      <c r="C36" s="841"/>
      <c r="D36" s="841"/>
      <c r="E36" s="841"/>
      <c r="F36" s="841"/>
      <c r="G36" s="841"/>
      <c r="H36" s="842"/>
      <c r="I36" s="266"/>
      <c r="J36" s="267"/>
      <c r="K36" s="268">
        <f>VLOOKUP(A36,EQUIPOS!A6:D163,4,FALSE)</f>
        <v>50860.624967994758</v>
      </c>
      <c r="L36" s="269"/>
      <c r="M36" s="270">
        <v>0.16</v>
      </c>
      <c r="N36" s="271">
        <f>K36/M36</f>
        <v>317878.90604996722</v>
      </c>
    </row>
    <row r="37" spans="1:14">
      <c r="A37" s="113" t="s">
        <v>261</v>
      </c>
      <c r="B37" s="840" t="str">
        <f>VLOOKUP(A37,EQUIPOS!A7:D154,3,FALSE)</f>
        <v xml:space="preserve">Motobomba 3 PULGADAS (incluye operario)
</v>
      </c>
      <c r="C37" s="841"/>
      <c r="D37" s="841"/>
      <c r="E37" s="841"/>
      <c r="F37" s="841"/>
      <c r="G37" s="841"/>
      <c r="H37" s="842"/>
      <c r="I37" s="420"/>
      <c r="J37" s="421"/>
      <c r="K37" s="268">
        <f>VLOOKUP(A37,EQUIPOS!A7:D164,4,FALSE)</f>
        <v>10943.553522801012</v>
      </c>
      <c r="L37" s="334"/>
      <c r="M37" s="335">
        <v>0.16</v>
      </c>
      <c r="N37" s="271">
        <f>K37/M37</f>
        <v>68397.20951750633</v>
      </c>
    </row>
    <row r="38" spans="1:14">
      <c r="A38" s="113"/>
      <c r="B38" s="840"/>
      <c r="C38" s="841"/>
      <c r="D38" s="841"/>
      <c r="E38" s="841"/>
      <c r="F38" s="841"/>
      <c r="G38" s="841"/>
      <c r="H38" s="842"/>
      <c r="I38" s="420"/>
      <c r="J38" s="421"/>
      <c r="K38" s="437"/>
      <c r="L38" s="334"/>
      <c r="M38" s="335"/>
      <c r="N38" s="271"/>
    </row>
    <row r="39" spans="1:14">
      <c r="A39" s="113"/>
      <c r="B39" s="840"/>
      <c r="C39" s="841"/>
      <c r="D39" s="841"/>
      <c r="E39" s="841"/>
      <c r="F39" s="841"/>
      <c r="G39" s="841"/>
      <c r="H39" s="842"/>
      <c r="I39" s="420"/>
      <c r="J39" s="421"/>
      <c r="K39" s="437"/>
      <c r="L39" s="334"/>
      <c r="M39" s="335"/>
      <c r="N39" s="271"/>
    </row>
    <row r="40" spans="1:14">
      <c r="A40" s="113"/>
      <c r="B40" s="840"/>
      <c r="C40" s="841"/>
      <c r="D40" s="841"/>
      <c r="E40" s="841"/>
      <c r="F40" s="841"/>
      <c r="G40" s="841"/>
      <c r="H40" s="842"/>
      <c r="I40" s="327"/>
      <c r="J40" s="329"/>
      <c r="K40" s="437"/>
      <c r="L40" s="422"/>
      <c r="M40" s="423"/>
      <c r="N40" s="271"/>
    </row>
    <row r="41" spans="1:14">
      <c r="B41" s="840"/>
      <c r="C41" s="841"/>
      <c r="D41" s="841"/>
      <c r="E41" s="841"/>
      <c r="F41" s="841"/>
      <c r="G41" s="841"/>
      <c r="H41" s="842"/>
      <c r="I41" s="36"/>
      <c r="J41" s="37"/>
      <c r="K41" s="437"/>
      <c r="L41" s="275"/>
      <c r="M41" s="276"/>
      <c r="N41" s="271"/>
    </row>
    <row r="42" spans="1:14">
      <c r="B42" s="319"/>
      <c r="C42" s="320"/>
      <c r="D42" s="320"/>
      <c r="E42" s="320"/>
      <c r="F42" s="322"/>
      <c r="G42" s="322"/>
      <c r="H42" s="125"/>
      <c r="I42" s="36"/>
      <c r="J42" s="37"/>
      <c r="K42" s="437"/>
      <c r="L42" s="275"/>
      <c r="M42" s="276"/>
      <c r="N42" s="272"/>
    </row>
    <row r="43" spans="1:14">
      <c r="B43" s="847" t="s">
        <v>952</v>
      </c>
      <c r="C43" s="848"/>
      <c r="D43" s="848"/>
      <c r="E43" s="38"/>
      <c r="F43" s="39"/>
      <c r="G43" s="39"/>
      <c r="H43" s="40"/>
      <c r="I43" s="36"/>
      <c r="J43" s="37"/>
      <c r="K43" s="278"/>
      <c r="L43" s="275"/>
      <c r="M43" s="400">
        <v>0.05</v>
      </c>
      <c r="N43" s="343">
        <f>N77*M43</f>
        <v>12625.400141187813</v>
      </c>
    </row>
    <row r="44" spans="1:14" ht="15.75" thickBot="1">
      <c r="B44" s="840"/>
      <c r="C44" s="841"/>
      <c r="D44" s="841"/>
      <c r="E44" s="841"/>
      <c r="F44" s="841"/>
      <c r="G44" s="841"/>
      <c r="H44" s="842"/>
      <c r="I44" s="849"/>
      <c r="J44" s="850"/>
      <c r="K44" s="41"/>
      <c r="L44" s="851"/>
      <c r="M44" s="852"/>
      <c r="N44" s="105"/>
    </row>
    <row r="45" spans="1:14" ht="15.75" thickBot="1">
      <c r="B45" s="827" t="s">
        <v>953</v>
      </c>
      <c r="C45" s="828"/>
      <c r="D45" s="828"/>
      <c r="E45" s="828"/>
      <c r="F45" s="828"/>
      <c r="G45" s="828"/>
      <c r="H45" s="828"/>
      <c r="I45" s="828"/>
      <c r="J45" s="828"/>
      <c r="K45" s="828"/>
      <c r="L45" s="828"/>
      <c r="M45" s="829"/>
      <c r="N45" s="393">
        <f>SUM(N36:N44)</f>
        <v>398901.51570866141</v>
      </c>
    </row>
    <row r="46" spans="1:14">
      <c r="B46" s="279"/>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8" t="s">
        <v>944</v>
      </c>
      <c r="C49" s="819"/>
      <c r="D49" s="819"/>
      <c r="E49" s="819"/>
      <c r="F49" s="819"/>
      <c r="G49" s="819"/>
      <c r="H49" s="819"/>
      <c r="I49" s="820"/>
      <c r="J49" s="314" t="s">
        <v>945</v>
      </c>
      <c r="K49" s="85" t="s">
        <v>946</v>
      </c>
      <c r="L49" s="821" t="s">
        <v>955</v>
      </c>
      <c r="M49" s="820"/>
      <c r="N49" s="86" t="s">
        <v>951</v>
      </c>
    </row>
    <row r="50" spans="1:14">
      <c r="A50" s="161" t="s">
        <v>453</v>
      </c>
      <c r="B50" s="43" t="str">
        <f>VLOOKUP(A50,MATERIALES!A5:D373,3,FALSE)</f>
        <v>Explosivos  75% (INDUGEL)</v>
      </c>
      <c r="C50" s="280"/>
      <c r="D50" s="280"/>
      <c r="E50" s="280"/>
      <c r="F50" s="280"/>
      <c r="G50" s="280"/>
      <c r="H50" s="280"/>
      <c r="I50" s="280"/>
      <c r="J50" s="310" t="str">
        <f>VLOOKUP(A50,MATERIALES!A6:D642,2,FALSE)</f>
        <v>lb</v>
      </c>
      <c r="K50" s="281">
        <v>0.2</v>
      </c>
      <c r="L50" s="266"/>
      <c r="M50" s="401">
        <f>VLOOKUP(A50,MATERIALES!A5:D396,4,FALSE)</f>
        <v>17384.067508790326</v>
      </c>
      <c r="N50" s="271">
        <f>K50*M50</f>
        <v>3476.8135017580653</v>
      </c>
    </row>
    <row r="51" spans="1:14">
      <c r="A51" s="161" t="s">
        <v>458</v>
      </c>
      <c r="B51" s="43" t="str">
        <f>VLOOKUP(A51,MATERIALES!A6:D373,3,FALSE)</f>
        <v>Fulminantes</v>
      </c>
      <c r="C51" s="424"/>
      <c r="D51" s="424"/>
      <c r="E51" s="424"/>
      <c r="F51" s="424"/>
      <c r="G51" s="424"/>
      <c r="H51" s="424"/>
      <c r="I51" s="424"/>
      <c r="J51" s="311" t="str">
        <f>VLOOKUP(A51,MATERIALES!A6:D643,2,FALSE)</f>
        <v>u</v>
      </c>
      <c r="K51" s="396">
        <v>1</v>
      </c>
      <c r="L51" s="420"/>
      <c r="M51" s="401">
        <f>VLOOKUP(A51,MATERIALES!A6:D397,4,FALSE)</f>
        <v>1189.1390502175243</v>
      </c>
      <c r="N51" s="271">
        <f>K51*M51</f>
        <v>1189.1390502175243</v>
      </c>
    </row>
    <row r="52" spans="1:14">
      <c r="A52" s="161" t="s">
        <v>552</v>
      </c>
      <c r="B52" s="43" t="str">
        <f>VLOOKUP(A52,MATERIALES!A6:D373,3,FALSE)</f>
        <v>Mecha Lenta</v>
      </c>
      <c r="C52" s="424"/>
      <c r="D52" s="424"/>
      <c r="E52" s="424"/>
      <c r="F52" s="424"/>
      <c r="G52" s="424"/>
      <c r="H52" s="424"/>
      <c r="I52" s="424"/>
      <c r="J52" s="311" t="str">
        <f>VLOOKUP(A52,MATERIALES!A6:D644,2,FALSE)</f>
        <v>m</v>
      </c>
      <c r="K52" s="396">
        <v>0.5</v>
      </c>
      <c r="L52" s="420"/>
      <c r="M52" s="401">
        <f>VLOOKUP(A52,MATERIALES!A6:D398,4,FALSE)</f>
        <v>1278.6889261533449</v>
      </c>
      <c r="N52" s="271">
        <f>K52*M52</f>
        <v>639.34446307667247</v>
      </c>
    </row>
    <row r="53" spans="1:14">
      <c r="A53" s="161" t="s">
        <v>747</v>
      </c>
      <c r="B53" s="43" t="str">
        <f>VLOOKUP(A53,MATERIALES!A6:D373,3,FALSE)</f>
        <v>Acero A-37</v>
      </c>
      <c r="C53" s="424"/>
      <c r="D53" s="424"/>
      <c r="E53" s="424"/>
      <c r="F53" s="424"/>
      <c r="G53" s="424"/>
      <c r="H53" s="424"/>
      <c r="I53" s="424"/>
      <c r="J53" s="311" t="str">
        <f>VLOOKUP(A53,MATERIALES!A7:D645,2,FALSE)</f>
        <v>kg</v>
      </c>
      <c r="K53" s="396">
        <v>150</v>
      </c>
      <c r="L53" s="420"/>
      <c r="M53" s="401">
        <f>VLOOKUP(A53,MATERIALES!A6:D399,4,FALSE)</f>
        <v>2943.6918519833112</v>
      </c>
      <c r="N53" s="271">
        <f>K53*M53</f>
        <v>441553.77779749664</v>
      </c>
    </row>
    <row r="54" spans="1:14">
      <c r="A54" s="161" t="s">
        <v>831</v>
      </c>
      <c r="B54" s="43" t="str">
        <f>VLOOKUP(A54,MATERIALES!A7:D373,3,FALSE)</f>
        <v>Concreto Resistencia  32 (Mpa)</v>
      </c>
      <c r="C54" s="424"/>
      <c r="D54" s="424"/>
      <c r="E54" s="424"/>
      <c r="F54" s="424"/>
      <c r="G54" s="424"/>
      <c r="H54" s="424"/>
      <c r="I54" s="424"/>
      <c r="J54" s="311" t="str">
        <f>VLOOKUP(A54,MATERIALES!A8:D646,2,FALSE)</f>
        <v>m3</v>
      </c>
      <c r="K54" s="396">
        <v>1</v>
      </c>
      <c r="L54" s="420"/>
      <c r="M54" s="401">
        <f>VLOOKUP(A54,MATERIALES!A7:D400,4,FALSE)</f>
        <v>384974.87499698752</v>
      </c>
      <c r="N54" s="271">
        <f>K54*M54</f>
        <v>384974.87499698752</v>
      </c>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ht="15.75" thickBot="1">
      <c r="B57" s="43"/>
      <c r="C57" s="309"/>
      <c r="D57" s="309"/>
      <c r="E57" s="309"/>
      <c r="F57" s="309"/>
      <c r="G57" s="309"/>
      <c r="H57" s="309"/>
      <c r="I57" s="309"/>
      <c r="J57" s="434"/>
      <c r="K57" s="126"/>
      <c r="L57" s="324"/>
      <c r="M57" s="401"/>
      <c r="N57" s="271"/>
    </row>
    <row r="58" spans="1:14" ht="15.75" thickBot="1">
      <c r="B58" s="827" t="s">
        <v>953</v>
      </c>
      <c r="C58" s="828"/>
      <c r="D58" s="828"/>
      <c r="E58" s="828"/>
      <c r="F58" s="828"/>
      <c r="G58" s="828"/>
      <c r="H58" s="828"/>
      <c r="I58" s="828"/>
      <c r="J58" s="828"/>
      <c r="K58" s="828"/>
      <c r="L58" s="828"/>
      <c r="M58" s="829"/>
      <c r="N58" s="393">
        <f>SUM(N50:N57)</f>
        <v>831833.94980953645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0" t="s">
        <v>961</v>
      </c>
      <c r="M62" s="803"/>
      <c r="N62" s="76" t="s">
        <v>951</v>
      </c>
    </row>
    <row r="63" spans="1:14">
      <c r="A63" t="s">
        <v>1272</v>
      </c>
      <c r="B63" s="46" t="str">
        <f>VLOOKUP(A63,TRANSPORTE!A5:D117,3,FALSE)</f>
        <v>Transporte de material de excavación</v>
      </c>
      <c r="C63" s="316"/>
      <c r="D63" s="316"/>
      <c r="E63" s="316"/>
      <c r="F63" s="316"/>
      <c r="G63" s="316"/>
      <c r="H63" s="310" t="s">
        <v>1468</v>
      </c>
      <c r="I63" s="278">
        <v>1</v>
      </c>
      <c r="J63" s="285">
        <v>1</v>
      </c>
      <c r="K63" s="278">
        <f>I63*J63</f>
        <v>1</v>
      </c>
      <c r="L63" s="831">
        <f>VLOOKUP(A63,TRANSPORTE!A5:D117,4,FALSE)</f>
        <v>812.88531247861022</v>
      </c>
      <c r="M63" s="832"/>
      <c r="N63" s="286">
        <f>K63*L63</f>
        <v>812.88531247861022</v>
      </c>
    </row>
    <row r="64" spans="1:14">
      <c r="B64" s="46"/>
      <c r="C64" s="47"/>
      <c r="D64" s="47"/>
      <c r="E64" s="47"/>
      <c r="F64" s="47"/>
      <c r="G64" s="47"/>
      <c r="H64" s="310"/>
      <c r="I64" s="278"/>
      <c r="J64" s="285"/>
      <c r="K64" s="278"/>
      <c r="L64" s="831"/>
      <c r="M64" s="832"/>
      <c r="N64" s="286"/>
    </row>
    <row r="65" spans="1:15">
      <c r="B65" s="46"/>
      <c r="C65" s="47"/>
      <c r="D65" s="47"/>
      <c r="E65" s="47"/>
      <c r="F65" s="47"/>
      <c r="G65" s="47"/>
      <c r="H65" s="310"/>
      <c r="I65" s="278"/>
      <c r="J65" s="285"/>
      <c r="K65" s="278"/>
      <c r="L65" s="831"/>
      <c r="M65" s="832"/>
      <c r="N65" s="286"/>
    </row>
    <row r="66" spans="1:15">
      <c r="B66" s="46"/>
      <c r="C66" s="47"/>
      <c r="D66" s="47"/>
      <c r="E66" s="47"/>
      <c r="F66" s="47"/>
      <c r="G66" s="47"/>
      <c r="H66" s="287"/>
      <c r="I66" s="278"/>
      <c r="J66" s="278"/>
      <c r="K66" s="278"/>
      <c r="L66" s="288"/>
      <c r="M66" s="289"/>
      <c r="N66" s="290"/>
    </row>
    <row r="67" spans="1:15" ht="15.75" thickBot="1">
      <c r="B67" s="446"/>
      <c r="C67" s="447"/>
      <c r="D67" s="447"/>
      <c r="E67" s="447"/>
      <c r="F67" s="447"/>
      <c r="G67" s="447"/>
      <c r="H67" s="48"/>
      <c r="I67" s="126"/>
      <c r="J67" s="126"/>
      <c r="K67" s="126"/>
      <c r="L67" s="816"/>
      <c r="M67" s="817"/>
      <c r="N67" s="127"/>
    </row>
    <row r="68" spans="1:15" ht="15.75" thickBot="1">
      <c r="B68" s="833" t="s">
        <v>953</v>
      </c>
      <c r="C68" s="834"/>
      <c r="D68" s="834"/>
      <c r="E68" s="834"/>
      <c r="F68" s="834"/>
      <c r="G68" s="834"/>
      <c r="H68" s="834"/>
      <c r="I68" s="834"/>
      <c r="J68" s="834"/>
      <c r="K68" s="834"/>
      <c r="L68" s="834"/>
      <c r="M68" s="835"/>
      <c r="N68" s="104">
        <f>SUM(N63:N67)</f>
        <v>812.88531247861022</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3" t="s">
        <v>963</v>
      </c>
      <c r="C72" s="854"/>
      <c r="D72" s="854"/>
      <c r="E72" s="854"/>
      <c r="F72" s="854"/>
      <c r="G72" s="854"/>
      <c r="H72" s="854"/>
      <c r="I72" s="73" t="s">
        <v>964</v>
      </c>
      <c r="J72" s="75" t="s">
        <v>1410</v>
      </c>
      <c r="K72" s="74" t="s">
        <v>966</v>
      </c>
      <c r="L72" s="855" t="s">
        <v>950</v>
      </c>
      <c r="M72" s="856"/>
      <c r="N72" s="98" t="s">
        <v>951</v>
      </c>
    </row>
    <row r="73" spans="1:15">
      <c r="A73" s="162" t="s">
        <v>11</v>
      </c>
      <c r="B73" s="49" t="str">
        <f>VLOOKUP(A73,'MANO DE OBRA'!A8:D68,3,FALSE)</f>
        <v>Obrero (4)</v>
      </c>
      <c r="C73" s="47"/>
      <c r="D73" s="47"/>
      <c r="E73" s="47"/>
      <c r="F73" s="47"/>
      <c r="G73" s="47"/>
      <c r="H73" s="47"/>
      <c r="I73" s="291">
        <f>K73/J73*100</f>
        <v>117040.00000000001</v>
      </c>
      <c r="J73" s="292">
        <v>185</v>
      </c>
      <c r="K73" s="293">
        <f>VLOOKUP(A73,'MANO DE OBRA'!A8:D99,4,FALSE)</f>
        <v>216524</v>
      </c>
      <c r="L73" s="50"/>
      <c r="M73" s="433">
        <v>1.28</v>
      </c>
      <c r="N73" s="394">
        <f>K73/M73</f>
        <v>169159.375</v>
      </c>
      <c r="O73" s="106"/>
    </row>
    <row r="74" spans="1:15">
      <c r="A74" s="162" t="s">
        <v>30</v>
      </c>
      <c r="B74" s="49" t="str">
        <f>VLOOKUP(A74,'MANO DE OBRA'!A8:D69,3,FALSE)</f>
        <v>Oficial</v>
      </c>
      <c r="C74" s="47"/>
      <c r="D74" s="47"/>
      <c r="E74" s="47"/>
      <c r="F74" s="47"/>
      <c r="G74" s="47"/>
      <c r="H74" s="47"/>
      <c r="I74" s="291">
        <f>K74/J74*100</f>
        <v>57668.23979157189</v>
      </c>
      <c r="J74" s="292">
        <v>185</v>
      </c>
      <c r="K74" s="293">
        <f>VLOOKUP(A74,'MANO DE OBRA'!A8:D100,4,FALSE)</f>
        <v>106686.24361440798</v>
      </c>
      <c r="L74" s="50"/>
      <c r="M74" s="430">
        <v>1.28</v>
      </c>
      <c r="N74" s="394">
        <f>K74/M74</f>
        <v>83348.627823756236</v>
      </c>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SUM(N73:N76)</f>
        <v>252508.00282375625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N45+N58+N68+N77</f>
        <v>1484056.3536544328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296811.27073088655</v>
      </c>
      <c r="M84" s="862"/>
      <c r="N84" s="51"/>
    </row>
    <row r="85" spans="1:14">
      <c r="B85" s="89" t="s">
        <v>973</v>
      </c>
      <c r="C85" s="90"/>
      <c r="D85" s="90"/>
      <c r="E85" s="90"/>
      <c r="F85" s="90"/>
      <c r="G85" s="90"/>
      <c r="H85" s="90"/>
      <c r="I85" s="87"/>
      <c r="J85" s="88"/>
      <c r="K85" s="303">
        <v>0.05</v>
      </c>
      <c r="L85" s="861">
        <f>N79*K85</f>
        <v>74202.817682721638</v>
      </c>
      <c r="M85" s="862"/>
      <c r="N85" s="51"/>
    </row>
    <row r="86" spans="1:14" ht="15.75" thickBot="1">
      <c r="B86" s="91" t="s">
        <v>974</v>
      </c>
      <c r="C86" s="92"/>
      <c r="D86" s="92"/>
      <c r="E86" s="92"/>
      <c r="F86" s="92"/>
      <c r="G86" s="92"/>
      <c r="H86" s="92"/>
      <c r="I86" s="93"/>
      <c r="J86" s="94"/>
      <c r="K86" s="304">
        <v>0.05</v>
      </c>
      <c r="L86" s="863">
        <f>N79*K86</f>
        <v>74202.817682721638</v>
      </c>
      <c r="M86" s="864"/>
      <c r="N86" s="51"/>
    </row>
    <row r="87" spans="1:14" ht="15.75" thickBot="1">
      <c r="B87" s="827" t="s">
        <v>953</v>
      </c>
      <c r="C87" s="828"/>
      <c r="D87" s="828"/>
      <c r="E87" s="828"/>
      <c r="F87" s="828"/>
      <c r="G87" s="828"/>
      <c r="H87" s="828"/>
      <c r="I87" s="828"/>
      <c r="J87" s="828"/>
      <c r="K87" s="828"/>
      <c r="L87" s="828"/>
      <c r="M87" s="829"/>
      <c r="N87" s="52">
        <f>L84+L85+L86</f>
        <v>445216.90609632985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1929273.2597507627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H60" zoomScale="75" zoomScaleNormal="75" workbookViewId="0">
      <selection activeCell="O75" sqref="O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6"/>
      <c r="C1" s="928"/>
      <c r="D1" s="929"/>
      <c r="E1" s="929"/>
      <c r="F1" s="929"/>
      <c r="G1" s="929"/>
      <c r="H1" s="929"/>
      <c r="I1" s="929"/>
      <c r="J1" s="930"/>
      <c r="K1" s="931" t="s">
        <v>933</v>
      </c>
      <c r="L1" s="933" t="s">
        <v>2198</v>
      </c>
      <c r="M1" s="934"/>
      <c r="N1" s="935"/>
    </row>
    <row r="2" spans="2:14" ht="38.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thickBot="1">
      <c r="B30" s="71" t="s">
        <v>943</v>
      </c>
      <c r="C30" s="836" t="s">
        <v>944</v>
      </c>
      <c r="D30" s="837"/>
      <c r="E30" s="837"/>
      <c r="F30" s="837"/>
      <c r="G30" s="837"/>
      <c r="H30" s="837"/>
      <c r="I30" s="837"/>
      <c r="J30" s="72"/>
      <c r="K30" s="451"/>
      <c r="L30" s="838" t="s">
        <v>945</v>
      </c>
      <c r="M30" s="839"/>
      <c r="N30" s="71" t="s">
        <v>946</v>
      </c>
    </row>
    <row r="31" spans="1:14" ht="15.75" customHeight="1" thickBot="1">
      <c r="A31" t="s">
        <v>1845</v>
      </c>
      <c r="B31" s="80" t="s">
        <v>1101</v>
      </c>
      <c r="C31" s="81" t="s">
        <v>1654</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121</v>
      </c>
      <c r="B36" s="840" t="str">
        <f>VLOOKUP(A36,EQUIPOS!A6:D154,3,FALSE)</f>
        <v>Bomba eléctrica para accionar la celda</v>
      </c>
      <c r="C36" s="841"/>
      <c r="D36" s="841"/>
      <c r="E36" s="841"/>
      <c r="F36" s="841"/>
      <c r="G36" s="841"/>
      <c r="H36" s="842"/>
      <c r="I36" s="266"/>
      <c r="J36" s="267"/>
      <c r="K36" s="268">
        <f>VLOOKUP(A36,EQUIPOS!A6:D163,4,FALSE)</f>
        <v>46829.866426353627</v>
      </c>
      <c r="L36" s="269"/>
      <c r="M36" s="270">
        <v>0.01</v>
      </c>
      <c r="N36" s="271">
        <f t="shared" ref="N36:N41" si="0">K36/M36</f>
        <v>4682986.6426353622</v>
      </c>
    </row>
    <row r="37" spans="1:14">
      <c r="A37" s="113" t="s">
        <v>192</v>
      </c>
      <c r="B37" s="840" t="str">
        <f>VLOOKUP(A37,EQUIPOS!A7:D154,3,FALSE)</f>
        <v>Equipo de acarreo interno</v>
      </c>
      <c r="C37" s="841"/>
      <c r="D37" s="841"/>
      <c r="E37" s="841"/>
      <c r="F37" s="841"/>
      <c r="G37" s="841"/>
      <c r="H37" s="842"/>
      <c r="I37" s="420"/>
      <c r="J37" s="421"/>
      <c r="K37" s="268">
        <f>VLOOKUP(A37,EQUIPOS!A7:D164,4,FALSE)</f>
        <v>69933.359330992796</v>
      </c>
      <c r="L37" s="334"/>
      <c r="M37" s="335">
        <v>0.05</v>
      </c>
      <c r="N37" s="271">
        <f t="shared" si="0"/>
        <v>1398667.1866198559</v>
      </c>
    </row>
    <row r="38" spans="1:14">
      <c r="A38" s="113" t="s">
        <v>217</v>
      </c>
      <c r="B38" s="840" t="str">
        <f>VLOOKUP(A38,EQUIPOS!A8:D154,3,FALSE)</f>
        <v>Equipo de soldadura y de acetileno (incluye soldadura)</v>
      </c>
      <c r="C38" s="841"/>
      <c r="D38" s="841"/>
      <c r="E38" s="841"/>
      <c r="F38" s="841"/>
      <c r="G38" s="841"/>
      <c r="H38" s="842"/>
      <c r="I38" s="420"/>
      <c r="J38" s="421"/>
      <c r="K38" s="268">
        <f>VLOOKUP(A38,EQUIPOS!A8:D165,4,FALSE)</f>
        <v>22573.603881348041</v>
      </c>
      <c r="L38" s="334"/>
      <c r="M38" s="335">
        <v>0.01</v>
      </c>
      <c r="N38" s="271">
        <f t="shared" si="0"/>
        <v>2257360.3881348041</v>
      </c>
    </row>
    <row r="39" spans="1:14">
      <c r="A39" s="113" t="s">
        <v>242</v>
      </c>
      <c r="B39" s="840" t="str">
        <f>VLOOKUP(A39,EQUIPOS!A9:D154,3,FALSE)</f>
        <v>Grúa con torre capacidad 1 ton en la punta.</v>
      </c>
      <c r="C39" s="841"/>
      <c r="D39" s="841"/>
      <c r="E39" s="841"/>
      <c r="F39" s="841"/>
      <c r="G39" s="841"/>
      <c r="H39" s="842"/>
      <c r="I39" s="420"/>
      <c r="J39" s="421"/>
      <c r="K39" s="268">
        <f>VLOOKUP(A39,EQUIPOS!A9:D166,4,FALSE)</f>
        <v>129949.94698957623</v>
      </c>
      <c r="L39" s="334"/>
      <c r="M39" s="335">
        <v>0.04</v>
      </c>
      <c r="N39" s="271">
        <f t="shared" si="0"/>
        <v>3248748.6747394055</v>
      </c>
    </row>
    <row r="40" spans="1:14">
      <c r="A40" s="113" t="s">
        <v>255</v>
      </c>
      <c r="B40" s="840" t="str">
        <f>VLOOKUP(A40,EQUIPOS!A10:D154,3,FALSE)</f>
        <v>Manómetro cable de acero para bajar la celda</v>
      </c>
      <c r="C40" s="841"/>
      <c r="D40" s="841"/>
      <c r="E40" s="841"/>
      <c r="F40" s="841"/>
      <c r="G40" s="841"/>
      <c r="H40" s="842"/>
      <c r="I40" s="327"/>
      <c r="J40" s="329"/>
      <c r="K40" s="268">
        <f>VLOOKUP(A40,EQUIPOS!A10:D167,4,FALSE)</f>
        <v>1300717.4734045961</v>
      </c>
      <c r="L40" s="422"/>
      <c r="M40" s="423">
        <v>1</v>
      </c>
      <c r="N40" s="271">
        <f t="shared" si="0"/>
        <v>1300717.4734045961</v>
      </c>
    </row>
    <row r="41" spans="1:14">
      <c r="A41" t="s">
        <v>320</v>
      </c>
      <c r="B41" s="840" t="str">
        <f>VLOOKUP(A41,EQUIPOS!A11:D155,3,FALSE)</f>
        <v>Retroexcavadora sobre llantas, motor 62HP, Profundidad de excavación de 5.41 metros.</v>
      </c>
      <c r="C41" s="841"/>
      <c r="D41" s="841"/>
      <c r="E41" s="841"/>
      <c r="F41" s="841"/>
      <c r="G41" s="841"/>
      <c r="H41" s="842"/>
      <c r="I41" s="36"/>
      <c r="J41" s="37"/>
      <c r="K41" s="268">
        <f>VLOOKUP(A41,EQUIPOS!A11:D168,4,FALSE)</f>
        <v>88422.812630731831</v>
      </c>
      <c r="L41" s="275"/>
      <c r="M41" s="276">
        <v>0.2</v>
      </c>
      <c r="N41" s="271">
        <f t="shared" si="0"/>
        <v>442114.06315365911</v>
      </c>
    </row>
    <row r="42" spans="1:14">
      <c r="B42" s="319"/>
      <c r="C42" s="320"/>
      <c r="D42" s="320"/>
      <c r="E42" s="320"/>
      <c r="F42" s="322"/>
      <c r="G42" s="322"/>
      <c r="H42" s="125"/>
      <c r="I42" s="36"/>
      <c r="J42" s="37"/>
      <c r="K42" s="437"/>
      <c r="L42" s="275"/>
      <c r="M42" s="276"/>
      <c r="N42" s="272"/>
    </row>
    <row r="43" spans="1:14">
      <c r="B43" s="847" t="s">
        <v>952</v>
      </c>
      <c r="C43" s="848"/>
      <c r="D43" s="848"/>
      <c r="E43" s="38"/>
      <c r="F43" s="39"/>
      <c r="G43" s="39"/>
      <c r="H43" s="40"/>
      <c r="I43" s="36"/>
      <c r="J43" s="37"/>
      <c r="K43" s="278"/>
      <c r="L43" s="275"/>
      <c r="M43" s="400">
        <v>0.01</v>
      </c>
      <c r="N43" s="343">
        <f>N81*M43</f>
        <v>6913.9567913614801</v>
      </c>
    </row>
    <row r="44" spans="1:14" ht="15.75" thickBot="1">
      <c r="B44" s="840"/>
      <c r="C44" s="841"/>
      <c r="D44" s="841"/>
      <c r="E44" s="841"/>
      <c r="F44" s="841"/>
      <c r="G44" s="841"/>
      <c r="H44" s="842"/>
      <c r="I44" s="849"/>
      <c r="J44" s="850"/>
      <c r="K44" s="41"/>
      <c r="L44" s="851"/>
      <c r="M44" s="852"/>
      <c r="N44" s="105"/>
    </row>
    <row r="45" spans="1:14" ht="15.75" thickBot="1">
      <c r="B45" s="827" t="s">
        <v>953</v>
      </c>
      <c r="C45" s="828"/>
      <c r="D45" s="828"/>
      <c r="E45" s="828"/>
      <c r="F45" s="828"/>
      <c r="G45" s="828"/>
      <c r="H45" s="828"/>
      <c r="I45" s="828"/>
      <c r="J45" s="828"/>
      <c r="K45" s="828"/>
      <c r="L45" s="828"/>
      <c r="M45" s="829"/>
      <c r="N45" s="393">
        <f>SUM(N36:N44)</f>
        <v>13337508.385479044</v>
      </c>
    </row>
    <row r="46" spans="1:14">
      <c r="B46" s="279"/>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8" t="s">
        <v>944</v>
      </c>
      <c r="C49" s="819"/>
      <c r="D49" s="819"/>
      <c r="E49" s="819"/>
      <c r="F49" s="819"/>
      <c r="G49" s="819"/>
      <c r="H49" s="819"/>
      <c r="I49" s="820"/>
      <c r="J49" s="314" t="s">
        <v>945</v>
      </c>
      <c r="K49" s="85" t="s">
        <v>946</v>
      </c>
      <c r="L49" s="821" t="s">
        <v>955</v>
      </c>
      <c r="M49" s="820"/>
      <c r="N49" s="86" t="s">
        <v>951</v>
      </c>
    </row>
    <row r="50" spans="1:14">
      <c r="A50" s="161" t="s">
        <v>410</v>
      </c>
      <c r="B50" s="43" t="str">
        <f>VLOOKUP(A50,MATERIALES!A5:D373,3,FALSE)</f>
        <v>Celda especial de carga</v>
      </c>
      <c r="C50" s="280"/>
      <c r="D50" s="280"/>
      <c r="E50" s="280"/>
      <c r="F50" s="280"/>
      <c r="G50" s="280"/>
      <c r="H50" s="280"/>
      <c r="I50" s="280"/>
      <c r="J50" s="310" t="str">
        <f>VLOOKUP(A50,MATERIALES!A6:D642,2,FALSE)</f>
        <v>u</v>
      </c>
      <c r="K50" s="281">
        <v>1</v>
      </c>
      <c r="L50" s="266"/>
      <c r="M50" s="401">
        <f>VLOOKUP(A50,MATERIALES!A5:D396,4,FALSE)</f>
        <v>13216579.583653346</v>
      </c>
      <c r="N50" s="271">
        <f t="shared" ref="N50:N55" si="1">K50*M50</f>
        <v>13216579.583653346</v>
      </c>
    </row>
    <row r="51" spans="1:14">
      <c r="A51" s="161" t="s">
        <v>505</v>
      </c>
      <c r="B51" s="43" t="str">
        <f>VLOOKUP(A51,MATERIALES!A6:D373,3,FALSE)</f>
        <v>Manguera de alta presión</v>
      </c>
      <c r="C51" s="424"/>
      <c r="D51" s="424"/>
      <c r="E51" s="424"/>
      <c r="F51" s="424"/>
      <c r="G51" s="424"/>
      <c r="H51" s="424"/>
      <c r="I51" s="424"/>
      <c r="J51" s="311" t="str">
        <f>VLOOKUP(A51,MATERIALES!A6:D643,2,FALSE)</f>
        <v>m</v>
      </c>
      <c r="K51" s="396">
        <v>30</v>
      </c>
      <c r="L51" s="420"/>
      <c r="M51" s="401">
        <f>VLOOKUP(A51,MATERIALES!A6:D397,4,FALSE)</f>
        <v>79745.559007604897</v>
      </c>
      <c r="N51" s="271">
        <f t="shared" si="1"/>
        <v>2392366.770228147</v>
      </c>
    </row>
    <row r="52" spans="1:14">
      <c r="A52" s="161" t="s">
        <v>698</v>
      </c>
      <c r="B52" s="43" t="str">
        <f>VLOOKUP(A52,MATERIALES!A6:D373,3,FALSE)</f>
        <v>Transductores electrónicos (incluye cables, protección contra el concreto y panel de lectura)</v>
      </c>
      <c r="C52" s="424"/>
      <c r="D52" s="424"/>
      <c r="E52" s="424"/>
      <c r="F52" s="424"/>
      <c r="G52" s="424"/>
      <c r="H52" s="424"/>
      <c r="I52" s="424"/>
      <c r="J52" s="311" t="str">
        <f>VLOOKUP(A52,MATERIALES!A6:D644,2,FALSE)</f>
        <v>u</v>
      </c>
      <c r="K52" s="396">
        <v>2</v>
      </c>
      <c r="L52" s="420"/>
      <c r="M52" s="401">
        <f>VLOOKUP(A52,MATERIALES!A6:D398,4,FALSE)</f>
        <v>1306830.1364644857</v>
      </c>
      <c r="N52" s="271">
        <f t="shared" si="1"/>
        <v>2613660.2729289713</v>
      </c>
    </row>
    <row r="53" spans="1:14">
      <c r="A53" s="161" t="s">
        <v>700</v>
      </c>
      <c r="B53" s="43" t="str">
        <f>VLOOKUP(A53,MATERIALES!A6:D373,3,FALSE)</f>
        <v>Transductores mecánicos (incluye cables, protección contra el concreto y panel de lectura)</v>
      </c>
      <c r="C53" s="424"/>
      <c r="D53" s="424"/>
      <c r="E53" s="424"/>
      <c r="F53" s="424"/>
      <c r="G53" s="424"/>
      <c r="H53" s="424"/>
      <c r="I53" s="424"/>
      <c r="J53" s="311" t="str">
        <f>VLOOKUP(A53,MATERIALES!A7:D645,2,FALSE)</f>
        <v>u</v>
      </c>
      <c r="K53" s="396">
        <v>5</v>
      </c>
      <c r="L53" s="420"/>
      <c r="M53" s="401">
        <f>VLOOKUP(A53,MATERIALES!A6:D399,4,FALSE)</f>
        <v>801409.19722933939</v>
      </c>
      <c r="N53" s="271">
        <f t="shared" si="1"/>
        <v>4007045.9861466968</v>
      </c>
    </row>
    <row r="54" spans="1:14">
      <c r="A54" s="161" t="s">
        <v>729</v>
      </c>
      <c r="B54" s="43" t="str">
        <f>VLOOKUP(A54,MATERIALES!A7:D373,3,FALSE)</f>
        <v>Tubo Metálico De Alta Resistencia</v>
      </c>
      <c r="C54" s="424"/>
      <c r="D54" s="424"/>
      <c r="E54" s="424"/>
      <c r="F54" s="424"/>
      <c r="G54" s="424"/>
      <c r="H54" s="424"/>
      <c r="I54" s="424"/>
      <c r="J54" s="311" t="str">
        <f>VLOOKUP(A54,MATERIALES!A8:D646,2,FALSE)</f>
        <v>m</v>
      </c>
      <c r="K54" s="396">
        <v>60</v>
      </c>
      <c r="L54" s="420"/>
      <c r="M54" s="401">
        <f>VLOOKUP(A54,MATERIALES!A7:D400,4,FALSE)</f>
        <v>51930.359960123278</v>
      </c>
      <c r="N54" s="271">
        <f t="shared" si="1"/>
        <v>3115821.5976073965</v>
      </c>
    </row>
    <row r="55" spans="1:14">
      <c r="A55" s="161" t="s">
        <v>734</v>
      </c>
      <c r="B55" s="43" t="str">
        <f>VLOOKUP(A55,MATERIALES!A7:D373,3,FALSE)</f>
        <v>Uniones especiales de alta resistencia para tubería</v>
      </c>
      <c r="C55" s="424"/>
      <c r="D55" s="424"/>
      <c r="E55" s="424"/>
      <c r="F55" s="424"/>
      <c r="G55" s="424"/>
      <c r="H55" s="424"/>
      <c r="I55" s="424"/>
      <c r="J55" s="311" t="str">
        <f>VLOOKUP(A55,MATERIALES!A9:D647,2,FALSE)</f>
        <v>u</v>
      </c>
      <c r="K55" s="396">
        <v>12</v>
      </c>
      <c r="L55" s="420"/>
      <c r="M55" s="401">
        <f>VLOOKUP(A55,MATERIALES!A8:D401,4,FALSE)</f>
        <v>33302.59989616635</v>
      </c>
      <c r="N55" s="271">
        <f t="shared" si="1"/>
        <v>399631.19875399617</v>
      </c>
    </row>
    <row r="56" spans="1:14">
      <c r="A56" s="161"/>
      <c r="B56" s="43"/>
      <c r="C56" s="424"/>
      <c r="D56" s="424"/>
      <c r="E56" s="424"/>
      <c r="F56" s="424"/>
      <c r="G56" s="424"/>
      <c r="H56" s="424"/>
      <c r="I56" s="424"/>
      <c r="J56" s="310"/>
      <c r="K56" s="396"/>
      <c r="L56" s="420"/>
      <c r="M56" s="401"/>
      <c r="N56" s="271"/>
    </row>
    <row r="57" spans="1:14" ht="15.75" thickBot="1">
      <c r="B57" s="43"/>
      <c r="C57" s="309"/>
      <c r="D57" s="309"/>
      <c r="E57" s="309"/>
      <c r="F57" s="309"/>
      <c r="G57" s="309"/>
      <c r="H57" s="309"/>
      <c r="I57" s="309"/>
      <c r="J57" s="434"/>
      <c r="K57" s="126"/>
      <c r="L57" s="324"/>
      <c r="M57" s="401"/>
      <c r="N57" s="271"/>
    </row>
    <row r="58" spans="1:14" ht="15.75" thickBot="1">
      <c r="B58" s="827" t="s">
        <v>953</v>
      </c>
      <c r="C58" s="828"/>
      <c r="D58" s="828"/>
      <c r="E58" s="828"/>
      <c r="F58" s="828"/>
      <c r="G58" s="828"/>
      <c r="H58" s="828"/>
      <c r="I58" s="828"/>
      <c r="J58" s="828"/>
      <c r="K58" s="828"/>
      <c r="L58" s="828"/>
      <c r="M58" s="829"/>
      <c r="N58" s="393">
        <f>SUM(N50:N57)</f>
        <v>25745105.409318555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0" t="s">
        <v>961</v>
      </c>
      <c r="M62" s="803"/>
      <c r="N62" s="76" t="s">
        <v>951</v>
      </c>
    </row>
    <row r="63" spans="1:14">
      <c r="A63" t="s">
        <v>1400</v>
      </c>
      <c r="B63" s="46" t="str">
        <f>VLOOKUP(A63,TRANSPORTE!A5:D117,3,FALSE)</f>
        <v>Transporte de tubos. celdas, etc.</v>
      </c>
      <c r="C63" s="316"/>
      <c r="D63" s="316"/>
      <c r="E63" s="316"/>
      <c r="F63" s="316"/>
      <c r="G63" s="316"/>
      <c r="H63" s="310" t="s">
        <v>1468</v>
      </c>
      <c r="I63" s="278">
        <v>1</v>
      </c>
      <c r="J63" s="285">
        <v>1</v>
      </c>
      <c r="K63" s="278">
        <f>I63*J63</f>
        <v>1</v>
      </c>
      <c r="L63" s="831">
        <f>VLOOKUP(A63,TRANSPORTE!A5:D117,4,FALSE)</f>
        <v>1081813.1304699276</v>
      </c>
      <c r="M63" s="832"/>
      <c r="N63" s="286">
        <f>K63*L63</f>
        <v>1081813.1304699276</v>
      </c>
    </row>
    <row r="64" spans="1:14">
      <c r="A64" t="s">
        <v>1402</v>
      </c>
      <c r="B64" s="46" t="str">
        <f>VLOOKUP(A64,TRANSPORTE!A6:D117,3,FALSE)</f>
        <v>Transporte de personal de montaje</v>
      </c>
      <c r="C64" s="47"/>
      <c r="D64" s="47"/>
      <c r="E64" s="47"/>
      <c r="F64" s="47"/>
      <c r="G64" s="47"/>
      <c r="H64" s="310" t="s">
        <v>1468</v>
      </c>
      <c r="I64" s="278">
        <v>8</v>
      </c>
      <c r="J64" s="285">
        <v>1</v>
      </c>
      <c r="K64" s="278">
        <f>I64*J64</f>
        <v>8</v>
      </c>
      <c r="L64" s="831">
        <f>VLOOKUP(A64,TRANSPORTE!A6:D117,4,FALSE)</f>
        <v>125085.45357488158</v>
      </c>
      <c r="M64" s="832"/>
      <c r="N64" s="286">
        <f>K64*L64</f>
        <v>1000683.6285990527</v>
      </c>
    </row>
    <row r="65" spans="1:15">
      <c r="A65" t="s">
        <v>1399</v>
      </c>
      <c r="B65" s="46" t="str">
        <f>VLOOKUP(A65,TRANSPORTE!A6:D117,3,FALSE)</f>
        <v>Pasajes aéreos</v>
      </c>
      <c r="C65" s="47"/>
      <c r="D65" s="47"/>
      <c r="E65" s="47"/>
      <c r="F65" s="47"/>
      <c r="G65" s="47"/>
      <c r="H65" s="310" t="s">
        <v>945</v>
      </c>
      <c r="I65" s="278">
        <v>3</v>
      </c>
      <c r="J65" s="285">
        <v>1</v>
      </c>
      <c r="K65" s="278">
        <f>I65*J65</f>
        <v>3</v>
      </c>
      <c r="L65" s="831">
        <f>VLOOKUP(A65,TRANSPORTE!A6:D117,4,FALSE)</f>
        <v>262010.23573449245</v>
      </c>
      <c r="M65" s="832"/>
      <c r="N65" s="286">
        <f>K65*L65</f>
        <v>786030.70720347739</v>
      </c>
    </row>
    <row r="66" spans="1:15">
      <c r="B66" s="46"/>
      <c r="C66" s="47"/>
      <c r="D66" s="47"/>
      <c r="E66" s="47"/>
      <c r="F66" s="47"/>
      <c r="G66" s="47"/>
      <c r="H66" s="287"/>
      <c r="I66" s="278"/>
      <c r="J66" s="278"/>
      <c r="K66" s="278"/>
      <c r="L66" s="288"/>
      <c r="M66" s="289"/>
      <c r="N66" s="290"/>
    </row>
    <row r="67" spans="1:15" ht="15.75" thickBot="1">
      <c r="B67" s="446"/>
      <c r="C67" s="447"/>
      <c r="D67" s="447"/>
      <c r="E67" s="447"/>
      <c r="F67" s="447"/>
      <c r="G67" s="447"/>
      <c r="H67" s="48"/>
      <c r="I67" s="126"/>
      <c r="J67" s="126"/>
      <c r="K67" s="126"/>
      <c r="L67" s="816"/>
      <c r="M67" s="817"/>
      <c r="N67" s="127"/>
    </row>
    <row r="68" spans="1:15" ht="15.75" thickBot="1">
      <c r="B68" s="833" t="s">
        <v>953</v>
      </c>
      <c r="C68" s="834"/>
      <c r="D68" s="834"/>
      <c r="E68" s="834"/>
      <c r="F68" s="834"/>
      <c r="G68" s="834"/>
      <c r="H68" s="834"/>
      <c r="I68" s="834"/>
      <c r="J68" s="834"/>
      <c r="K68" s="834"/>
      <c r="L68" s="834"/>
      <c r="M68" s="835"/>
      <c r="N68" s="104">
        <f>SUM(N63:N67)</f>
        <v>2868527.4662724575</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3" t="s">
        <v>963</v>
      </c>
      <c r="C72" s="854"/>
      <c r="D72" s="854"/>
      <c r="E72" s="854"/>
      <c r="F72" s="854"/>
      <c r="G72" s="854"/>
      <c r="H72" s="854"/>
      <c r="I72" s="73" t="s">
        <v>964</v>
      </c>
      <c r="J72" s="75" t="s">
        <v>1410</v>
      </c>
      <c r="K72" s="74" t="s">
        <v>966</v>
      </c>
      <c r="L72" s="855" t="s">
        <v>950</v>
      </c>
      <c r="M72" s="856"/>
      <c r="N72" s="98" t="s">
        <v>951</v>
      </c>
    </row>
    <row r="73" spans="1:15">
      <c r="A73" s="162" t="s">
        <v>6</v>
      </c>
      <c r="B73" s="49" t="str">
        <f>VLOOKUP(A73,'MANO DE OBRA'!A8:D68,3,FALSE)</f>
        <v xml:space="preserve">Obrero </v>
      </c>
      <c r="C73" s="47"/>
      <c r="D73" s="47"/>
      <c r="E73" s="47"/>
      <c r="F73" s="47"/>
      <c r="G73" s="47"/>
      <c r="H73" s="47"/>
      <c r="I73" s="291">
        <f t="shared" ref="I73:I76" si="2">K73/J73*100</f>
        <v>29260.000000000004</v>
      </c>
      <c r="J73" s="292">
        <v>185</v>
      </c>
      <c r="K73" s="293">
        <f>VLOOKUP(A73,'MANO DE OBRA'!A8:D99,4,FALSE)</f>
        <v>54131</v>
      </c>
      <c r="L73" s="50"/>
      <c r="M73" s="433">
        <v>1</v>
      </c>
      <c r="N73" s="394">
        <f t="shared" ref="N73:N76" si="3">K73/M73</f>
        <v>54131</v>
      </c>
      <c r="O73" s="106"/>
    </row>
    <row r="74" spans="1:15">
      <c r="A74" s="162" t="s">
        <v>74</v>
      </c>
      <c r="B74" s="49" t="str">
        <f>VLOOKUP(A74,'MANO DE OBRA'!A8:D69,3,FALSE)</f>
        <v>Ingeniero de Montaje y Prueba Pilote (1)</v>
      </c>
      <c r="C74" s="47"/>
      <c r="D74" s="47"/>
      <c r="E74" s="47"/>
      <c r="F74" s="47"/>
      <c r="G74" s="47"/>
      <c r="H74" s="47"/>
      <c r="I74" s="291">
        <f t="shared" si="2"/>
        <v>257965.03444028978</v>
      </c>
      <c r="J74" s="292">
        <v>185</v>
      </c>
      <c r="K74" s="293">
        <f>VLOOKUP(A74,'MANO DE OBRA'!A8:D100,4,FALSE)</f>
        <v>477235.31371453602</v>
      </c>
      <c r="L74" s="50"/>
      <c r="M74" s="430">
        <v>1</v>
      </c>
      <c r="N74" s="394">
        <f t="shared" si="3"/>
        <v>477235.31371453602</v>
      </c>
    </row>
    <row r="75" spans="1:15">
      <c r="A75" s="162"/>
      <c r="B75" s="49"/>
      <c r="C75" s="47"/>
      <c r="D75" s="47"/>
      <c r="E75" s="47"/>
      <c r="F75" s="47"/>
      <c r="G75" s="47"/>
      <c r="H75" s="47"/>
      <c r="I75" s="291"/>
      <c r="J75" s="292"/>
      <c r="K75" s="293"/>
      <c r="L75" s="50"/>
      <c r="M75" s="438"/>
      <c r="N75" s="394"/>
    </row>
    <row r="76" spans="1:15">
      <c r="A76" s="162" t="s">
        <v>88</v>
      </c>
      <c r="B76" s="49" t="str">
        <f>VLOOKUP(A76,'MANO DE OBRA'!A10:D71,3,FALSE)</f>
        <v>Soldador experto en montaje y pruebas</v>
      </c>
      <c r="C76" s="47"/>
      <c r="D76" s="47"/>
      <c r="E76" s="47"/>
      <c r="F76" s="47"/>
      <c r="G76" s="47"/>
      <c r="H76" s="47"/>
      <c r="I76" s="291">
        <f t="shared" si="2"/>
        <v>86502.359687357821</v>
      </c>
      <c r="J76" s="292">
        <v>185</v>
      </c>
      <c r="K76" s="293">
        <f>VLOOKUP(A76,'MANO DE OBRA'!A10:D102,4,FALSE)</f>
        <v>160029.36542161196</v>
      </c>
      <c r="L76" s="50"/>
      <c r="M76" s="438">
        <v>1</v>
      </c>
      <c r="N76" s="394">
        <f t="shared" si="3"/>
        <v>160029.36542161196</v>
      </c>
    </row>
    <row r="77" spans="1:15">
      <c r="A77" s="162"/>
      <c r="B77" s="49"/>
      <c r="C77" s="47"/>
      <c r="D77" s="47"/>
      <c r="E77" s="47"/>
      <c r="F77" s="47"/>
      <c r="G77" s="47"/>
      <c r="H77" s="47"/>
      <c r="I77" s="291"/>
      <c r="J77" s="292"/>
      <c r="K77" s="293"/>
      <c r="L77" s="50"/>
      <c r="M77" s="438"/>
      <c r="N77" s="394"/>
    </row>
    <row r="78" spans="1:15">
      <c r="A78" s="162"/>
      <c r="B78" s="49"/>
      <c r="C78" s="47"/>
      <c r="D78" s="47"/>
      <c r="E78" s="47"/>
      <c r="F78" s="47"/>
      <c r="G78" s="47"/>
      <c r="H78" s="47"/>
      <c r="I78" s="291"/>
      <c r="J78" s="292"/>
      <c r="K78" s="293"/>
      <c r="L78" s="50"/>
      <c r="M78" s="438"/>
      <c r="N78" s="394"/>
    </row>
    <row r="79" spans="1:15">
      <c r="B79" s="49"/>
      <c r="C79" s="47"/>
      <c r="D79" s="47"/>
      <c r="E79" s="47"/>
      <c r="F79" s="47"/>
      <c r="G79" s="47"/>
      <c r="H79" s="47"/>
      <c r="I79" s="291"/>
      <c r="J79" s="292"/>
      <c r="K79" s="293"/>
      <c r="L79" s="317"/>
      <c r="M79" s="299"/>
      <c r="N79" s="394"/>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0">
        <f>SUM(N73:N80)</f>
        <v>691395.67913614796</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N45+N58+N68+N81</f>
        <v>42642536.940206207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3"/>
      <c r="J87" s="333"/>
      <c r="K87" s="301" t="s">
        <v>970</v>
      </c>
      <c r="L87" s="857" t="s">
        <v>971</v>
      </c>
      <c r="M87" s="858"/>
      <c r="N87" s="302"/>
    </row>
    <row r="88" spans="1:14">
      <c r="B88" s="859" t="s">
        <v>972</v>
      </c>
      <c r="C88" s="860"/>
      <c r="D88" s="860"/>
      <c r="E88" s="860"/>
      <c r="F88" s="860"/>
      <c r="G88" s="860"/>
      <c r="H88" s="860"/>
      <c r="I88" s="87"/>
      <c r="J88" s="88"/>
      <c r="K88" s="303">
        <v>0.2</v>
      </c>
      <c r="L88" s="861">
        <f>N83*K88</f>
        <v>8528507.3880412411</v>
      </c>
      <c r="M88" s="862"/>
      <c r="N88" s="51"/>
    </row>
    <row r="89" spans="1:14">
      <c r="B89" s="89" t="s">
        <v>973</v>
      </c>
      <c r="C89" s="90"/>
      <c r="D89" s="90"/>
      <c r="E89" s="90"/>
      <c r="F89" s="90"/>
      <c r="G89" s="90"/>
      <c r="H89" s="90"/>
      <c r="I89" s="87"/>
      <c r="J89" s="88"/>
      <c r="K89" s="303">
        <v>0.05</v>
      </c>
      <c r="L89" s="861">
        <f>N83*K89</f>
        <v>2132126.8470103103</v>
      </c>
      <c r="M89" s="862"/>
      <c r="N89" s="51"/>
    </row>
    <row r="90" spans="1:14" ht="15.75" thickBot="1">
      <c r="B90" s="91" t="s">
        <v>974</v>
      </c>
      <c r="C90" s="92"/>
      <c r="D90" s="92"/>
      <c r="E90" s="92"/>
      <c r="F90" s="92"/>
      <c r="G90" s="92"/>
      <c r="H90" s="92"/>
      <c r="I90" s="93"/>
      <c r="J90" s="94"/>
      <c r="K90" s="304">
        <v>0.05</v>
      </c>
      <c r="L90" s="863">
        <f>N83*K90</f>
        <v>2132126.8470103103</v>
      </c>
      <c r="M90" s="864"/>
      <c r="N90" s="51"/>
    </row>
    <row r="91" spans="1:14" ht="15.75" thickBot="1">
      <c r="B91" s="827" t="s">
        <v>953</v>
      </c>
      <c r="C91" s="828"/>
      <c r="D91" s="828"/>
      <c r="E91" s="828"/>
      <c r="F91" s="828"/>
      <c r="G91" s="828"/>
      <c r="H91" s="828"/>
      <c r="I91" s="828"/>
      <c r="J91" s="828"/>
      <c r="K91" s="828"/>
      <c r="L91" s="828"/>
      <c r="M91" s="829"/>
      <c r="N91" s="52">
        <f>L88+L89+L90</f>
        <v>12792761.082061863</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7">
        <f>N83+N91</f>
        <v>55435298.022268072</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5"/>
      <c r="K123" s="975"/>
      <c r="L123" s="975"/>
      <c r="M123" s="975"/>
      <c r="N123" s="976"/>
    </row>
    <row r="124" spans="2:14" ht="15.75" thickBot="1">
      <c r="B124" s="418" t="s">
        <v>2221</v>
      </c>
      <c r="C124" s="419"/>
      <c r="D124" s="419"/>
      <c r="E124" s="258"/>
      <c r="F124" s="258"/>
      <c r="G124" s="258"/>
      <c r="H124" s="258"/>
      <c r="I124" s="258"/>
      <c r="J124" s="977"/>
      <c r="K124" s="977"/>
      <c r="L124" s="977"/>
      <c r="M124" s="977"/>
      <c r="N124" s="978"/>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H61" zoomScale="78" zoomScaleNormal="78" workbookViewId="0">
      <selection activeCell="O75" sqref="O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6"/>
      <c r="C1" s="928"/>
      <c r="D1" s="929"/>
      <c r="E1" s="929"/>
      <c r="F1" s="929"/>
      <c r="G1" s="929"/>
      <c r="H1" s="929"/>
      <c r="I1" s="929"/>
      <c r="J1" s="930"/>
      <c r="K1" s="931" t="s">
        <v>933</v>
      </c>
      <c r="L1" s="933" t="s">
        <v>2198</v>
      </c>
      <c r="M1" s="934"/>
      <c r="N1" s="935"/>
    </row>
    <row r="2" spans="2:14" ht="27"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thickBot="1">
      <c r="B30" s="71" t="s">
        <v>943</v>
      </c>
      <c r="C30" s="836" t="s">
        <v>944</v>
      </c>
      <c r="D30" s="837"/>
      <c r="E30" s="837"/>
      <c r="F30" s="837"/>
      <c r="G30" s="837"/>
      <c r="H30" s="837"/>
      <c r="I30" s="837"/>
      <c r="J30" s="72"/>
      <c r="K30" s="306"/>
      <c r="L30" s="838" t="s">
        <v>945</v>
      </c>
      <c r="M30" s="839"/>
      <c r="N30" s="71" t="s">
        <v>946</v>
      </c>
    </row>
    <row r="31" spans="1:14" ht="15" customHeight="1" thickBot="1">
      <c r="A31" t="s">
        <v>1845</v>
      </c>
      <c r="B31" s="80" t="s">
        <v>1102</v>
      </c>
      <c r="C31" s="81" t="s">
        <v>1655</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5"/>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113" t="s">
        <v>121</v>
      </c>
      <c r="B36" s="840" t="str">
        <f>VLOOKUP(A36,EQUIPOS!A6:D154,3,FALSE)</f>
        <v>Bomba eléctrica para accionar la celda</v>
      </c>
      <c r="C36" s="841"/>
      <c r="D36" s="841"/>
      <c r="E36" s="841"/>
      <c r="F36" s="841"/>
      <c r="G36" s="841"/>
      <c r="H36" s="842"/>
      <c r="I36" s="266"/>
      <c r="J36" s="267"/>
      <c r="K36" s="268">
        <f>VLOOKUP(A36,EQUIPOS!A6:D163,4,FALSE)</f>
        <v>46829.866426353627</v>
      </c>
      <c r="L36" s="269"/>
      <c r="M36" s="270">
        <v>0.01</v>
      </c>
      <c r="N36" s="271">
        <f>K36/M36</f>
        <v>4682986.6426353622</v>
      </c>
    </row>
    <row r="37" spans="1:16">
      <c r="A37" s="113" t="s">
        <v>217</v>
      </c>
      <c r="B37" s="840" t="str">
        <f>VLOOKUP(A37,EQUIPOS!A7:D154,3,FALSE)</f>
        <v>Equipo de soldadura y de acetileno (incluye soldadura)</v>
      </c>
      <c r="C37" s="841"/>
      <c r="D37" s="841"/>
      <c r="E37" s="841"/>
      <c r="F37" s="841"/>
      <c r="G37" s="841"/>
      <c r="H37" s="842"/>
      <c r="I37" s="420"/>
      <c r="J37" s="421"/>
      <c r="K37" s="268">
        <f>VLOOKUP(A37,EQUIPOS!A7:D164,4,FALSE)</f>
        <v>22573.603881348041</v>
      </c>
      <c r="L37" s="334"/>
      <c r="M37" s="335">
        <v>0.01</v>
      </c>
      <c r="N37" s="271">
        <f>K37/M37</f>
        <v>2257360.3881348041</v>
      </c>
    </row>
    <row r="38" spans="1:16">
      <c r="A38" s="113" t="s">
        <v>255</v>
      </c>
      <c r="B38" s="840" t="str">
        <f>VLOOKUP(A38,EQUIPOS!A8:D154,3,FALSE)</f>
        <v>Manómetro cable de acero para bajar la celda</v>
      </c>
      <c r="C38" s="841"/>
      <c r="D38" s="841"/>
      <c r="E38" s="841"/>
      <c r="F38" s="841"/>
      <c r="G38" s="841"/>
      <c r="H38" s="842"/>
      <c r="I38" s="420"/>
      <c r="J38" s="421"/>
      <c r="K38" s="268">
        <f>VLOOKUP(A38,EQUIPOS!A8:D165,4,FALSE)</f>
        <v>1300717.4734045961</v>
      </c>
      <c r="L38" s="334"/>
      <c r="M38" s="335">
        <v>1</v>
      </c>
      <c r="N38" s="271">
        <f>K38/M38</f>
        <v>1300717.4734045961</v>
      </c>
    </row>
    <row r="39" spans="1:16">
      <c r="A39" s="113"/>
      <c r="B39" s="840"/>
      <c r="C39" s="841"/>
      <c r="D39" s="841"/>
      <c r="E39" s="841"/>
      <c r="F39" s="841"/>
      <c r="G39" s="841"/>
      <c r="H39" s="842"/>
      <c r="I39" s="420"/>
      <c r="J39" s="421"/>
      <c r="K39" s="268"/>
      <c r="L39" s="334"/>
      <c r="M39" s="335"/>
      <c r="N39" s="271"/>
    </row>
    <row r="40" spans="1:16">
      <c r="A40" s="113"/>
      <c r="B40" s="840"/>
      <c r="C40" s="841"/>
      <c r="D40" s="841"/>
      <c r="E40" s="841"/>
      <c r="F40" s="841"/>
      <c r="G40" s="841"/>
      <c r="H40" s="842"/>
      <c r="I40" s="327"/>
      <c r="J40" s="329"/>
      <c r="K40" s="268"/>
      <c r="L40" s="422"/>
      <c r="M40" s="423"/>
      <c r="N40" s="271"/>
    </row>
    <row r="41" spans="1:16">
      <c r="B41" s="840"/>
      <c r="C41" s="841"/>
      <c r="D41" s="841"/>
      <c r="E41" s="841"/>
      <c r="F41" s="841"/>
      <c r="G41" s="841"/>
      <c r="H41" s="842"/>
      <c r="I41" s="36"/>
      <c r="J41" s="37"/>
      <c r="K41" s="268"/>
      <c r="L41" s="275"/>
      <c r="M41" s="276"/>
      <c r="N41" s="271"/>
    </row>
    <row r="42" spans="1:16">
      <c r="B42" s="319"/>
      <c r="C42" s="320"/>
      <c r="D42" s="320"/>
      <c r="E42" s="320"/>
      <c r="F42" s="322"/>
      <c r="G42" s="322"/>
      <c r="H42" s="125"/>
      <c r="I42" s="36"/>
      <c r="J42" s="37"/>
      <c r="K42" s="437"/>
      <c r="L42" s="275"/>
      <c r="M42" s="276"/>
      <c r="N42" s="272"/>
    </row>
    <row r="43" spans="1:16">
      <c r="B43" s="847" t="s">
        <v>952</v>
      </c>
      <c r="C43" s="848"/>
      <c r="D43" s="848"/>
      <c r="E43" s="38"/>
      <c r="F43" s="39"/>
      <c r="G43" s="39"/>
      <c r="H43" s="40"/>
      <c r="I43" s="36"/>
      <c r="J43" s="37"/>
      <c r="K43" s="278"/>
      <c r="L43" s="275"/>
      <c r="M43" s="400">
        <v>0.01</v>
      </c>
      <c r="N43" s="343">
        <f>N81*M43</f>
        <v>6913.9567913614801</v>
      </c>
    </row>
    <row r="44" spans="1:16" ht="15.75" thickBot="1">
      <c r="B44" s="840"/>
      <c r="C44" s="841"/>
      <c r="D44" s="841"/>
      <c r="E44" s="841"/>
      <c r="F44" s="841"/>
      <c r="G44" s="841"/>
      <c r="H44" s="842"/>
      <c r="I44" s="849"/>
      <c r="J44" s="850"/>
      <c r="K44" s="41"/>
      <c r="L44" s="851"/>
      <c r="M44" s="852"/>
      <c r="N44" s="105"/>
    </row>
    <row r="45" spans="1:16" ht="15.75" thickBot="1">
      <c r="B45" s="827" t="s">
        <v>953</v>
      </c>
      <c r="C45" s="828"/>
      <c r="D45" s="828"/>
      <c r="E45" s="828"/>
      <c r="F45" s="828"/>
      <c r="G45" s="828"/>
      <c r="H45" s="828"/>
      <c r="I45" s="828"/>
      <c r="J45" s="828"/>
      <c r="K45" s="828"/>
      <c r="L45" s="828"/>
      <c r="M45" s="829"/>
      <c r="N45" s="393">
        <f>SUM(N36:N44)</f>
        <v>8247978.4609661233</v>
      </c>
      <c r="P45" s="114"/>
    </row>
    <row r="46" spans="1:16">
      <c r="B46" s="279"/>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18" t="s">
        <v>944</v>
      </c>
      <c r="C49" s="819"/>
      <c r="D49" s="819"/>
      <c r="E49" s="819"/>
      <c r="F49" s="819"/>
      <c r="G49" s="819"/>
      <c r="H49" s="819"/>
      <c r="I49" s="820"/>
      <c r="J49" s="314" t="s">
        <v>945</v>
      </c>
      <c r="K49" s="85" t="s">
        <v>946</v>
      </c>
      <c r="L49" s="821" t="s">
        <v>955</v>
      </c>
      <c r="M49" s="820"/>
      <c r="N49" s="86" t="s">
        <v>951</v>
      </c>
    </row>
    <row r="50" spans="1:14">
      <c r="A50" s="161" t="s">
        <v>410</v>
      </c>
      <c r="B50" s="43" t="str">
        <f>VLOOKUP(A50,MATERIALES!A5:D373,3,FALSE)</f>
        <v>Celda especial de carga</v>
      </c>
      <c r="C50" s="280"/>
      <c r="D50" s="280"/>
      <c r="E50" s="280"/>
      <c r="F50" s="280"/>
      <c r="G50" s="280"/>
      <c r="H50" s="280"/>
      <c r="I50" s="280"/>
      <c r="J50" s="310" t="str">
        <f>VLOOKUP(A50,MATERIALES!A6:D642,2,FALSE)</f>
        <v>u</v>
      </c>
      <c r="K50" s="281">
        <v>1</v>
      </c>
      <c r="L50" s="266"/>
      <c r="M50" s="401">
        <f>VLOOKUP(A50,MATERIALES!A5:D396,4,FALSE)</f>
        <v>13216579.583653346</v>
      </c>
      <c r="N50" s="271">
        <f t="shared" ref="N50:N55" si="0">K50*M50</f>
        <v>13216579.583653346</v>
      </c>
    </row>
    <row r="51" spans="1:14">
      <c r="A51" s="161" t="s">
        <v>505</v>
      </c>
      <c r="B51" s="43" t="str">
        <f>VLOOKUP(A51,MATERIALES!A6:D373,3,FALSE)</f>
        <v>Manguera de alta presión</v>
      </c>
      <c r="C51" s="424"/>
      <c r="D51" s="424"/>
      <c r="E51" s="424"/>
      <c r="F51" s="424"/>
      <c r="G51" s="424"/>
      <c r="H51" s="424"/>
      <c r="I51" s="424"/>
      <c r="J51" s="311" t="str">
        <f>VLOOKUP(A51,MATERIALES!A6:D643,2,FALSE)</f>
        <v>m</v>
      </c>
      <c r="K51" s="396">
        <v>30</v>
      </c>
      <c r="L51" s="420"/>
      <c r="M51" s="401">
        <f>VLOOKUP(A51,MATERIALES!A6:D397,4,FALSE)</f>
        <v>79745.559007604897</v>
      </c>
      <c r="N51" s="271">
        <f t="shared" si="0"/>
        <v>2392366.770228147</v>
      </c>
    </row>
    <row r="52" spans="1:14">
      <c r="A52" s="161" t="s">
        <v>698</v>
      </c>
      <c r="B52" s="43" t="str">
        <f>VLOOKUP(A52,MATERIALES!A6:D373,3,FALSE)</f>
        <v>Transductores electrónicos (incluye cables, protección contra el concreto y panel de lectura)</v>
      </c>
      <c r="C52" s="424"/>
      <c r="D52" s="424"/>
      <c r="E52" s="424"/>
      <c r="F52" s="424"/>
      <c r="G52" s="424"/>
      <c r="H52" s="424"/>
      <c r="I52" s="424"/>
      <c r="J52" s="311" t="str">
        <f>VLOOKUP(A52,MATERIALES!A6:D644,2,FALSE)</f>
        <v>u</v>
      </c>
      <c r="K52" s="396">
        <v>2</v>
      </c>
      <c r="L52" s="420"/>
      <c r="M52" s="401">
        <f>VLOOKUP(A52,MATERIALES!A6:D398,4,FALSE)</f>
        <v>1306830.1364644857</v>
      </c>
      <c r="N52" s="271">
        <f t="shared" si="0"/>
        <v>2613660.2729289713</v>
      </c>
    </row>
    <row r="53" spans="1:14">
      <c r="A53" s="161" t="s">
        <v>700</v>
      </c>
      <c r="B53" s="43" t="str">
        <f>VLOOKUP(A53,MATERIALES!A6:D373,3,FALSE)</f>
        <v>Transductores mecánicos (incluye cables, protección contra el concreto y panel de lectura)</v>
      </c>
      <c r="C53" s="424"/>
      <c r="D53" s="424"/>
      <c r="E53" s="424"/>
      <c r="F53" s="424"/>
      <c r="G53" s="424"/>
      <c r="H53" s="424"/>
      <c r="I53" s="424"/>
      <c r="J53" s="311" t="str">
        <f>VLOOKUP(A53,MATERIALES!A7:D645,2,FALSE)</f>
        <v>u</v>
      </c>
      <c r="K53" s="396">
        <v>5</v>
      </c>
      <c r="L53" s="420"/>
      <c r="M53" s="401">
        <f>VLOOKUP(A53,MATERIALES!A6:D399,4,FALSE)</f>
        <v>801409.19722933939</v>
      </c>
      <c r="N53" s="271">
        <f t="shared" si="0"/>
        <v>4007045.9861466968</v>
      </c>
    </row>
    <row r="54" spans="1:14">
      <c r="A54" s="161" t="s">
        <v>729</v>
      </c>
      <c r="B54" s="43" t="str">
        <f>VLOOKUP(A54,MATERIALES!A7:D373,3,FALSE)</f>
        <v>Tubo Metálico De Alta Resistencia</v>
      </c>
      <c r="C54" s="424"/>
      <c r="D54" s="424"/>
      <c r="E54" s="424"/>
      <c r="F54" s="424"/>
      <c r="G54" s="424"/>
      <c r="H54" s="424"/>
      <c r="I54" s="424"/>
      <c r="J54" s="311" t="str">
        <f>VLOOKUP(A54,MATERIALES!A8:D646,2,FALSE)</f>
        <v>m</v>
      </c>
      <c r="K54" s="396">
        <v>60</v>
      </c>
      <c r="L54" s="420"/>
      <c r="M54" s="401">
        <f>VLOOKUP(A54,MATERIALES!A7:D400,4,FALSE)</f>
        <v>51930.359960123278</v>
      </c>
      <c r="N54" s="271">
        <f t="shared" si="0"/>
        <v>3115821.5976073965</v>
      </c>
    </row>
    <row r="55" spans="1:14">
      <c r="A55" s="161" t="s">
        <v>734</v>
      </c>
      <c r="B55" s="43" t="str">
        <f>VLOOKUP(A55,MATERIALES!A8:D373,3,FALSE)</f>
        <v>Uniones especiales de alta resistencia para tubería</v>
      </c>
      <c r="C55" s="424"/>
      <c r="D55" s="424"/>
      <c r="E55" s="424"/>
      <c r="F55" s="424"/>
      <c r="G55" s="424"/>
      <c r="H55" s="424"/>
      <c r="I55" s="424"/>
      <c r="J55" s="311" t="str">
        <f>VLOOKUP(A55,MATERIALES!A9:D647,2,FALSE)</f>
        <v>u</v>
      </c>
      <c r="K55" s="396">
        <v>12</v>
      </c>
      <c r="L55" s="420"/>
      <c r="M55" s="401">
        <f>VLOOKUP(A55,MATERIALES!A8:D401,4,FALSE)</f>
        <v>33302.59989616635</v>
      </c>
      <c r="N55" s="271">
        <f t="shared" si="0"/>
        <v>399631.19875399617</v>
      </c>
    </row>
    <row r="56" spans="1:14">
      <c r="A56" s="161"/>
      <c r="B56" s="43"/>
      <c r="C56" s="424"/>
      <c r="D56" s="424"/>
      <c r="E56" s="424"/>
      <c r="F56" s="424"/>
      <c r="G56" s="424"/>
      <c r="H56" s="424"/>
      <c r="I56" s="424"/>
      <c r="J56" s="310"/>
      <c r="K56" s="396"/>
      <c r="L56" s="420"/>
      <c r="M56" s="401"/>
      <c r="N56" s="271"/>
    </row>
    <row r="57" spans="1:14" ht="15.75" thickBot="1">
      <c r="B57" s="43"/>
      <c r="C57" s="309"/>
      <c r="D57" s="309"/>
      <c r="E57" s="309"/>
      <c r="F57" s="309"/>
      <c r="G57" s="309"/>
      <c r="H57" s="309"/>
      <c r="I57" s="309"/>
      <c r="J57" s="434"/>
      <c r="K57" s="126"/>
      <c r="L57" s="324"/>
      <c r="M57" s="401"/>
      <c r="N57" s="271"/>
    </row>
    <row r="58" spans="1:14" ht="15.75" thickBot="1">
      <c r="B58" s="827" t="s">
        <v>953</v>
      </c>
      <c r="C58" s="828"/>
      <c r="D58" s="828"/>
      <c r="E58" s="828"/>
      <c r="F58" s="828"/>
      <c r="G58" s="828"/>
      <c r="H58" s="828"/>
      <c r="I58" s="828"/>
      <c r="J58" s="828"/>
      <c r="K58" s="828"/>
      <c r="L58" s="828"/>
      <c r="M58" s="829"/>
      <c r="N58" s="393">
        <f>SUM(N50:N57)</f>
        <v>25745105.409318555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0" t="s">
        <v>961</v>
      </c>
      <c r="M62" s="803"/>
      <c r="N62" s="76" t="s">
        <v>951</v>
      </c>
    </row>
    <row r="63" spans="1:14">
      <c r="A63" t="s">
        <v>1399</v>
      </c>
      <c r="B63" s="46" t="str">
        <f>VLOOKUP(A63,TRANSPORTE!A5:D117,3,FALSE)</f>
        <v>Pasajes aéreos</v>
      </c>
      <c r="C63" s="316"/>
      <c r="D63" s="316"/>
      <c r="E63" s="316"/>
      <c r="F63" s="316"/>
      <c r="G63" s="316"/>
      <c r="H63" s="310" t="s">
        <v>945</v>
      </c>
      <c r="I63" s="278">
        <v>3</v>
      </c>
      <c r="J63" s="285">
        <v>1</v>
      </c>
      <c r="K63" s="278">
        <f>I63*J63</f>
        <v>3</v>
      </c>
      <c r="L63" s="831">
        <f>VLOOKUP(A63,TRANSPORTE!A5:D117,4,FALSE)</f>
        <v>262010.23573449245</v>
      </c>
      <c r="M63" s="832"/>
      <c r="N63" s="286">
        <f>K63*L63</f>
        <v>786030.70720347739</v>
      </c>
    </row>
    <row r="64" spans="1:14">
      <c r="A64" t="s">
        <v>1400</v>
      </c>
      <c r="B64" s="46" t="str">
        <f>VLOOKUP(A64,TRANSPORTE!A6:D117,3,FALSE)</f>
        <v>Transporte de tubos. celdas, etc.</v>
      </c>
      <c r="C64" s="47"/>
      <c r="D64" s="47"/>
      <c r="E64" s="47"/>
      <c r="F64" s="47"/>
      <c r="G64" s="47"/>
      <c r="H64" s="310" t="s">
        <v>1468</v>
      </c>
      <c r="I64" s="278">
        <v>1</v>
      </c>
      <c r="J64" s="285">
        <v>1</v>
      </c>
      <c r="K64" s="278">
        <f>I64*J64</f>
        <v>1</v>
      </c>
      <c r="L64" s="831">
        <f>VLOOKUP(A64,TRANSPORTE!A6:D117,4,FALSE)</f>
        <v>1081813.1304699276</v>
      </c>
      <c r="M64" s="832"/>
      <c r="N64" s="286">
        <f>K64*L64</f>
        <v>1081813.1304699276</v>
      </c>
    </row>
    <row r="65" spans="1:15">
      <c r="A65" t="s">
        <v>1402</v>
      </c>
      <c r="B65" s="46" t="str">
        <f>VLOOKUP(A65,TRANSPORTE!A6:D117,3,FALSE)</f>
        <v>Transporte de personal de montaje</v>
      </c>
      <c r="C65" s="47"/>
      <c r="D65" s="47"/>
      <c r="E65" s="47"/>
      <c r="F65" s="47"/>
      <c r="G65" s="47"/>
      <c r="H65" s="310" t="s">
        <v>1468</v>
      </c>
      <c r="I65" s="278">
        <v>8</v>
      </c>
      <c r="J65" s="285">
        <v>1</v>
      </c>
      <c r="K65" s="278">
        <f>I65*J65</f>
        <v>8</v>
      </c>
      <c r="L65" s="831">
        <f>VLOOKUP(A65,TRANSPORTE!A6:D118,4,FALSE)</f>
        <v>125085.45357488158</v>
      </c>
      <c r="M65" s="832"/>
      <c r="N65" s="286">
        <f>K65*L65</f>
        <v>1000683.6285990527</v>
      </c>
    </row>
    <row r="66" spans="1:15">
      <c r="B66" s="46"/>
      <c r="C66" s="47"/>
      <c r="D66" s="47"/>
      <c r="E66" s="47"/>
      <c r="F66" s="47"/>
      <c r="G66" s="47"/>
      <c r="H66" s="287"/>
      <c r="I66" s="278"/>
      <c r="J66" s="278"/>
      <c r="K66" s="278"/>
      <c r="L66" s="288"/>
      <c r="M66" s="289"/>
      <c r="N66" s="290"/>
    </row>
    <row r="67" spans="1:15" ht="15.75" thickBot="1">
      <c r="B67" s="446"/>
      <c r="C67" s="447"/>
      <c r="D67" s="447"/>
      <c r="E67" s="447"/>
      <c r="F67" s="447"/>
      <c r="G67" s="447"/>
      <c r="H67" s="48"/>
      <c r="I67" s="126"/>
      <c r="J67" s="126"/>
      <c r="K67" s="126"/>
      <c r="L67" s="816"/>
      <c r="M67" s="817"/>
      <c r="N67" s="127"/>
    </row>
    <row r="68" spans="1:15" ht="15.75" thickBot="1">
      <c r="B68" s="833" t="s">
        <v>953</v>
      </c>
      <c r="C68" s="834"/>
      <c r="D68" s="834"/>
      <c r="E68" s="834"/>
      <c r="F68" s="834"/>
      <c r="G68" s="834"/>
      <c r="H68" s="834"/>
      <c r="I68" s="834"/>
      <c r="J68" s="834"/>
      <c r="K68" s="834"/>
      <c r="L68" s="834"/>
      <c r="M68" s="835"/>
      <c r="N68" s="104">
        <f>SUM(N63:N67)</f>
        <v>2868527.4662724575</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3" t="s">
        <v>963</v>
      </c>
      <c r="C72" s="854"/>
      <c r="D72" s="854"/>
      <c r="E72" s="854"/>
      <c r="F72" s="854"/>
      <c r="G72" s="854"/>
      <c r="H72" s="854"/>
      <c r="I72" s="73" t="s">
        <v>964</v>
      </c>
      <c r="J72" s="75" t="s">
        <v>1410</v>
      </c>
      <c r="K72" s="74" t="s">
        <v>966</v>
      </c>
      <c r="L72" s="855" t="s">
        <v>950</v>
      </c>
      <c r="M72" s="856"/>
      <c r="N72" s="98" t="s">
        <v>951</v>
      </c>
    </row>
    <row r="73" spans="1:15">
      <c r="A73" s="162" t="s">
        <v>6</v>
      </c>
      <c r="B73" s="49" t="str">
        <f>VLOOKUP(A73,'MANO DE OBRA'!A8:D68,3,FALSE)</f>
        <v xml:space="preserve">Obrero </v>
      </c>
      <c r="C73" s="47"/>
      <c r="D73" s="47"/>
      <c r="E73" s="47"/>
      <c r="F73" s="47"/>
      <c r="G73" s="47"/>
      <c r="H73" s="47"/>
      <c r="I73" s="291">
        <f t="shared" ref="I73:I76" si="1">K73/J73*100</f>
        <v>29260.000000000004</v>
      </c>
      <c r="J73" s="292">
        <v>185</v>
      </c>
      <c r="K73" s="293">
        <f>VLOOKUP(A73,'MANO DE OBRA'!A8:D99,4,FALSE)</f>
        <v>54131</v>
      </c>
      <c r="L73" s="50"/>
      <c r="M73" s="433">
        <v>1</v>
      </c>
      <c r="N73" s="394">
        <f t="shared" ref="N73:N76" si="2">K73/M73</f>
        <v>54131</v>
      </c>
      <c r="O73" s="106"/>
    </row>
    <row r="74" spans="1:15">
      <c r="A74" s="162" t="s">
        <v>74</v>
      </c>
      <c r="B74" s="49" t="str">
        <f>VLOOKUP(A74,'MANO DE OBRA'!A8:D69,3,FALSE)</f>
        <v>Ingeniero de Montaje y Prueba Pilote (1)</v>
      </c>
      <c r="C74" s="47"/>
      <c r="D74" s="47"/>
      <c r="E74" s="47"/>
      <c r="F74" s="47"/>
      <c r="G74" s="47"/>
      <c r="H74" s="47"/>
      <c r="I74" s="291">
        <f t="shared" si="1"/>
        <v>257965.03444028978</v>
      </c>
      <c r="J74" s="292">
        <v>185</v>
      </c>
      <c r="K74" s="293">
        <f>VLOOKUP(A74,'MANO DE OBRA'!A8:D100,4,FALSE)</f>
        <v>477235.31371453602</v>
      </c>
      <c r="L74" s="50"/>
      <c r="M74" s="430">
        <v>1</v>
      </c>
      <c r="N74" s="394">
        <f t="shared" si="2"/>
        <v>477235.31371453602</v>
      </c>
    </row>
    <row r="75" spans="1:15">
      <c r="A75" s="162"/>
      <c r="B75" s="49"/>
      <c r="C75" s="47"/>
      <c r="D75" s="47"/>
      <c r="E75" s="47"/>
      <c r="F75" s="47"/>
      <c r="G75" s="47"/>
      <c r="H75" s="47"/>
      <c r="I75" s="291"/>
      <c r="J75" s="292"/>
      <c r="K75" s="293"/>
      <c r="L75" s="50"/>
      <c r="M75" s="438"/>
      <c r="N75" s="394"/>
    </row>
    <row r="76" spans="1:15">
      <c r="A76" s="162" t="s">
        <v>88</v>
      </c>
      <c r="B76" s="49" t="str">
        <f>VLOOKUP(A76,'MANO DE OBRA'!A10:D71,3,FALSE)</f>
        <v>Soldador experto en montaje y pruebas</v>
      </c>
      <c r="C76" s="47"/>
      <c r="D76" s="47"/>
      <c r="E76" s="47"/>
      <c r="F76" s="47"/>
      <c r="G76" s="47"/>
      <c r="H76" s="47"/>
      <c r="I76" s="291">
        <f t="shared" si="1"/>
        <v>86502.359687357821</v>
      </c>
      <c r="J76" s="292">
        <v>185</v>
      </c>
      <c r="K76" s="293">
        <f>VLOOKUP(A76,'MANO DE OBRA'!A10:D102,4,FALSE)</f>
        <v>160029.36542161196</v>
      </c>
      <c r="L76" s="50"/>
      <c r="M76" s="438">
        <v>1</v>
      </c>
      <c r="N76" s="394">
        <f t="shared" si="2"/>
        <v>160029.36542161196</v>
      </c>
    </row>
    <row r="77" spans="1:15">
      <c r="A77" s="162"/>
      <c r="B77" s="49"/>
      <c r="C77" s="47"/>
      <c r="D77" s="47"/>
      <c r="E77" s="47"/>
      <c r="F77" s="47"/>
      <c r="G77" s="47"/>
      <c r="H77" s="47"/>
      <c r="I77" s="291"/>
      <c r="J77" s="292"/>
      <c r="K77" s="293"/>
      <c r="L77" s="50"/>
      <c r="M77" s="438"/>
      <c r="N77" s="394"/>
    </row>
    <row r="78" spans="1:15">
      <c r="A78" s="162"/>
      <c r="B78" s="49"/>
      <c r="C78" s="47"/>
      <c r="D78" s="47"/>
      <c r="E78" s="47"/>
      <c r="F78" s="47"/>
      <c r="G78" s="47"/>
      <c r="H78" s="47"/>
      <c r="I78" s="291"/>
      <c r="J78" s="292"/>
      <c r="K78" s="293"/>
      <c r="L78" s="50"/>
      <c r="M78" s="438"/>
      <c r="N78" s="394"/>
    </row>
    <row r="79" spans="1:15">
      <c r="B79" s="49"/>
      <c r="C79" s="47"/>
      <c r="D79" s="47"/>
      <c r="E79" s="47"/>
      <c r="F79" s="47"/>
      <c r="G79" s="47"/>
      <c r="H79" s="47"/>
      <c r="I79" s="291"/>
      <c r="J79" s="292"/>
      <c r="K79" s="293"/>
      <c r="L79" s="317"/>
      <c r="M79" s="299"/>
      <c r="N79" s="394"/>
    </row>
    <row r="80" spans="1:15" ht="15.75" thickBot="1">
      <c r="B80" s="814"/>
      <c r="C80" s="815"/>
      <c r="D80" s="815"/>
      <c r="E80" s="815"/>
      <c r="F80" s="815"/>
      <c r="G80" s="815"/>
      <c r="H80" s="815"/>
      <c r="I80" s="44"/>
      <c r="J80" s="44"/>
      <c r="K80" s="44"/>
      <c r="L80" s="980"/>
      <c r="M80" s="981"/>
      <c r="N80" s="45"/>
    </row>
    <row r="81" spans="1:14" ht="15.75" thickBot="1">
      <c r="B81" s="827" t="s">
        <v>953</v>
      </c>
      <c r="C81" s="828"/>
      <c r="D81" s="828"/>
      <c r="E81" s="828"/>
      <c r="F81" s="828"/>
      <c r="G81" s="828"/>
      <c r="H81" s="828"/>
      <c r="I81" s="834"/>
      <c r="J81" s="834"/>
      <c r="K81" s="834"/>
      <c r="L81" s="834"/>
      <c r="M81" s="835"/>
      <c r="N81" s="300">
        <f>SUM(N73:N80)</f>
        <v>691395.67913614796</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N45+N58+N68+N81</f>
        <v>37553007.015693285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3"/>
      <c r="J87" s="333"/>
      <c r="K87" s="301" t="s">
        <v>970</v>
      </c>
      <c r="L87" s="857" t="s">
        <v>971</v>
      </c>
      <c r="M87" s="858"/>
      <c r="N87" s="302"/>
    </row>
    <row r="88" spans="1:14">
      <c r="B88" s="859" t="s">
        <v>972</v>
      </c>
      <c r="C88" s="860"/>
      <c r="D88" s="860"/>
      <c r="E88" s="860"/>
      <c r="F88" s="860"/>
      <c r="G88" s="860"/>
      <c r="H88" s="860"/>
      <c r="I88" s="87"/>
      <c r="J88" s="88"/>
      <c r="K88" s="303">
        <v>0.2</v>
      </c>
      <c r="L88" s="861">
        <f>N83*K88</f>
        <v>7510601.4031386571</v>
      </c>
      <c r="M88" s="862"/>
      <c r="N88" s="51"/>
    </row>
    <row r="89" spans="1:14">
      <c r="B89" s="89" t="s">
        <v>973</v>
      </c>
      <c r="C89" s="90"/>
      <c r="D89" s="90"/>
      <c r="E89" s="90"/>
      <c r="F89" s="90"/>
      <c r="G89" s="90"/>
      <c r="H89" s="90"/>
      <c r="I89" s="87"/>
      <c r="J89" s="88"/>
      <c r="K89" s="303">
        <v>0.05</v>
      </c>
      <c r="L89" s="861">
        <f>N83*K89</f>
        <v>1877650.3507846643</v>
      </c>
      <c r="M89" s="862"/>
      <c r="N89" s="51"/>
    </row>
    <row r="90" spans="1:14" ht="15.75" thickBot="1">
      <c r="B90" s="91" t="s">
        <v>974</v>
      </c>
      <c r="C90" s="92"/>
      <c r="D90" s="92"/>
      <c r="E90" s="92"/>
      <c r="F90" s="92"/>
      <c r="G90" s="92"/>
      <c r="H90" s="92"/>
      <c r="I90" s="93"/>
      <c r="J90" s="94"/>
      <c r="K90" s="304">
        <v>0.05</v>
      </c>
      <c r="L90" s="863">
        <f>N83*K90</f>
        <v>1877650.3507846643</v>
      </c>
      <c r="M90" s="864"/>
      <c r="N90" s="51"/>
    </row>
    <row r="91" spans="1:14" ht="15.75" thickBot="1">
      <c r="B91" s="827" t="s">
        <v>953</v>
      </c>
      <c r="C91" s="828"/>
      <c r="D91" s="828"/>
      <c r="E91" s="828"/>
      <c r="F91" s="828"/>
      <c r="G91" s="828"/>
      <c r="H91" s="828"/>
      <c r="I91" s="828"/>
      <c r="J91" s="828"/>
      <c r="K91" s="828"/>
      <c r="L91" s="828"/>
      <c r="M91" s="829"/>
      <c r="N91" s="52">
        <f>L88+L89+L90</f>
        <v>11265902.104707986</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7">
        <f>N83+N91</f>
        <v>48818909.120401271</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5"/>
      <c r="K123" s="975"/>
      <c r="L123" s="975"/>
      <c r="M123" s="975"/>
      <c r="N123" s="976"/>
    </row>
    <row r="124" spans="2:14" ht="15.75" thickBot="1">
      <c r="B124" s="418" t="s">
        <v>2221</v>
      </c>
      <c r="C124" s="419"/>
      <c r="D124" s="419"/>
      <c r="E124" s="258"/>
      <c r="F124" s="258"/>
      <c r="G124" s="258"/>
      <c r="H124" s="258"/>
      <c r="I124" s="258"/>
      <c r="J124" s="977"/>
      <c r="K124" s="977"/>
      <c r="L124" s="977"/>
      <c r="M124" s="977"/>
      <c r="N124" s="978"/>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6"/>
      <c r="C1" s="928"/>
      <c r="D1" s="929"/>
      <c r="E1" s="929"/>
      <c r="F1" s="929"/>
      <c r="G1" s="929"/>
      <c r="H1" s="929"/>
      <c r="I1" s="929"/>
      <c r="J1" s="930"/>
      <c r="K1" s="931" t="s">
        <v>933</v>
      </c>
      <c r="L1" s="933" t="s">
        <v>2198</v>
      </c>
      <c r="M1" s="934"/>
      <c r="N1" s="935"/>
    </row>
    <row r="2" spans="2:14" ht="2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thickBot="1">
      <c r="B30" s="71" t="s">
        <v>943</v>
      </c>
      <c r="C30" s="836" t="s">
        <v>944</v>
      </c>
      <c r="D30" s="837"/>
      <c r="E30" s="837"/>
      <c r="F30" s="837"/>
      <c r="G30" s="837"/>
      <c r="H30" s="837"/>
      <c r="I30" s="837"/>
      <c r="J30" s="72"/>
      <c r="K30" s="306"/>
      <c r="L30" s="838" t="s">
        <v>945</v>
      </c>
      <c r="M30" s="839"/>
      <c r="N30" s="71" t="s">
        <v>946</v>
      </c>
    </row>
    <row r="31" spans="1:14" ht="17.25" customHeight="1" thickBot="1">
      <c r="A31" t="s">
        <v>1845</v>
      </c>
      <c r="B31" s="80" t="s">
        <v>1103</v>
      </c>
      <c r="C31" s="81" t="s">
        <v>2098</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259</v>
      </c>
      <c r="B36" s="840" t="str">
        <f>VLOOKUP(A36,EQUIPOS!A6:D154,3,FALSE)</f>
        <v>Montacargas</v>
      </c>
      <c r="C36" s="841"/>
      <c r="D36" s="841"/>
      <c r="E36" s="841"/>
      <c r="F36" s="841"/>
      <c r="G36" s="841"/>
      <c r="H36" s="842"/>
      <c r="I36" s="266"/>
      <c r="J36" s="267"/>
      <c r="K36" s="268">
        <f>VLOOKUP(A36,EQUIPOS!A6:D163,4,FALSE)</f>
        <v>71204.874955192659</v>
      </c>
      <c r="L36" s="269"/>
      <c r="M36" s="335">
        <v>1.5</v>
      </c>
      <c r="N36" s="271">
        <f>K36/M36</f>
        <v>47469.916636795104</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2693.4186967867336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50163.335333581839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1" t="s">
        <v>404</v>
      </c>
      <c r="B48" s="43" t="str">
        <f>VLOOKUP(A48,MATERIALES!A5:D373,3,FALSE)</f>
        <v>Camisa metálica en acero A-37</v>
      </c>
      <c r="C48" s="280"/>
      <c r="D48" s="280"/>
      <c r="E48" s="280"/>
      <c r="F48" s="280"/>
      <c r="G48" s="280"/>
      <c r="H48" s="280"/>
      <c r="I48" s="267"/>
      <c r="J48" s="223" t="str">
        <f>VLOOKUP(A48,MATERIALES!A4:D640,2,FALSE)</f>
        <v>kg</v>
      </c>
      <c r="K48" s="281">
        <v>313.2010795996344</v>
      </c>
      <c r="L48" s="266"/>
      <c r="M48" s="401">
        <f>VLOOKUP(A48,MATERIALES!A5:D396,4,FALSE)</f>
        <v>6632.9479009407978</v>
      </c>
      <c r="N48" s="271">
        <f>K48*M48</f>
        <v>2077446.4435027868</v>
      </c>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7" t="s">
        <v>953</v>
      </c>
      <c r="C55" s="828"/>
      <c r="D55" s="828"/>
      <c r="E55" s="828"/>
      <c r="F55" s="828"/>
      <c r="G55" s="828"/>
      <c r="H55" s="828"/>
      <c r="I55" s="828"/>
      <c r="J55" s="828"/>
      <c r="K55" s="828"/>
      <c r="L55" s="828"/>
      <c r="M55" s="829"/>
      <c r="N55" s="393">
        <f>SUM(N48:N54)</f>
        <v>2077446.4435027868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19</v>
      </c>
      <c r="B71" s="49" t="str">
        <f>VLOOKUP(A71,'MANO DE OBRA'!A8:D68,3,FALSE)</f>
        <v>Obrero (8)</v>
      </c>
      <c r="C71" s="47"/>
      <c r="D71" s="47"/>
      <c r="E71" s="47"/>
      <c r="F71" s="47"/>
      <c r="G71" s="47"/>
      <c r="H71" s="47"/>
      <c r="I71" s="291">
        <f>K71/J71*100</f>
        <v>234080.00000000003</v>
      </c>
      <c r="J71" s="292">
        <v>185</v>
      </c>
      <c r="K71" s="293">
        <f>VLOOKUP(A71,'MANO DE OBRA'!A8:D99,4,FALSE)</f>
        <v>433048</v>
      </c>
      <c r="L71" s="50"/>
      <c r="M71" s="433">
        <v>12</v>
      </c>
      <c r="N71" s="394">
        <f>K71/M71</f>
        <v>36087.333333333336</v>
      </c>
      <c r="O71" s="106"/>
    </row>
    <row r="72" spans="1:15">
      <c r="A72" s="162" t="s">
        <v>32</v>
      </c>
      <c r="B72" s="49" t="str">
        <f>VLOOKUP(A72,'MANO DE OBRA'!A8:D69,3,FALSE)</f>
        <v>Oficial (2)</v>
      </c>
      <c r="C72" s="47"/>
      <c r="D72" s="47"/>
      <c r="E72" s="47"/>
      <c r="F72" s="47"/>
      <c r="G72" s="47"/>
      <c r="H72" s="47"/>
      <c r="I72" s="291">
        <f>K72/J72*100</f>
        <v>115336.47958314378</v>
      </c>
      <c r="J72" s="292">
        <v>185</v>
      </c>
      <c r="K72" s="293">
        <f>VLOOKUP(A72,'MANO DE OBRA'!A8:D100,4,FALSE)</f>
        <v>213372.48722881597</v>
      </c>
      <c r="L72" s="50"/>
      <c r="M72" s="431">
        <v>12</v>
      </c>
      <c r="N72" s="394">
        <f>K72/M72</f>
        <v>17781.040602401332</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53868.373935734664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2181478.1527721034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436295.6305544207</v>
      </c>
      <c r="M84" s="862"/>
      <c r="N84" s="51"/>
    </row>
    <row r="85" spans="1:14">
      <c r="B85" s="89" t="s">
        <v>973</v>
      </c>
      <c r="C85" s="90"/>
      <c r="D85" s="90"/>
      <c r="E85" s="90"/>
      <c r="F85" s="90"/>
      <c r="G85" s="90"/>
      <c r="H85" s="90"/>
      <c r="I85" s="87"/>
      <c r="J85" s="88"/>
      <c r="K85" s="303">
        <v>0.05</v>
      </c>
      <c r="L85" s="861">
        <f>N79*K85</f>
        <v>109073.90763860517</v>
      </c>
      <c r="M85" s="862"/>
      <c r="N85" s="51"/>
    </row>
    <row r="86" spans="1:14" ht="15.75" thickBot="1">
      <c r="B86" s="91" t="s">
        <v>974</v>
      </c>
      <c r="C86" s="92"/>
      <c r="D86" s="92"/>
      <c r="E86" s="92"/>
      <c r="F86" s="92"/>
      <c r="G86" s="92"/>
      <c r="H86" s="92"/>
      <c r="I86" s="93"/>
      <c r="J86" s="94"/>
      <c r="K86" s="304">
        <v>0.05</v>
      </c>
      <c r="L86" s="863">
        <f>N79*K86</f>
        <v>109073.90763860517</v>
      </c>
      <c r="M86" s="864"/>
      <c r="N86" s="51"/>
    </row>
    <row r="87" spans="1:14" ht="15.75" thickBot="1">
      <c r="B87" s="827" t="s">
        <v>953</v>
      </c>
      <c r="C87" s="828"/>
      <c r="D87" s="828"/>
      <c r="E87" s="828"/>
      <c r="F87" s="828"/>
      <c r="G87" s="828"/>
      <c r="H87" s="828"/>
      <c r="I87" s="828"/>
      <c r="J87" s="828"/>
      <c r="K87" s="828"/>
      <c r="L87" s="828"/>
      <c r="M87" s="829"/>
      <c r="N87" s="52">
        <f>L84+L85+L86</f>
        <v>654443.44583163108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2835921.5986037347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thickBot="1">
      <c r="B30" s="71" t="s">
        <v>943</v>
      </c>
      <c r="C30" s="836" t="s">
        <v>944</v>
      </c>
      <c r="D30" s="837"/>
      <c r="E30" s="837"/>
      <c r="F30" s="837"/>
      <c r="G30" s="837"/>
      <c r="H30" s="837"/>
      <c r="I30" s="837"/>
      <c r="J30" s="72"/>
      <c r="K30" s="306"/>
      <c r="L30" s="838" t="s">
        <v>945</v>
      </c>
      <c r="M30" s="839"/>
      <c r="N30" s="71" t="s">
        <v>946</v>
      </c>
    </row>
    <row r="31" spans="1:14" ht="17.25" customHeight="1" thickBot="1">
      <c r="A31" t="s">
        <v>1845</v>
      </c>
      <c r="B31" s="80" t="s">
        <v>1656</v>
      </c>
      <c r="C31" s="81" t="s">
        <v>2099</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267</v>
      </c>
      <c r="B36" s="840" t="str">
        <f>VLOOKUP(A36,EQUIPOS!A6:D154,3,FALSE)</f>
        <v>Motobomba de concreto</v>
      </c>
      <c r="C36" s="841"/>
      <c r="D36" s="841"/>
      <c r="E36" s="841"/>
      <c r="F36" s="841"/>
      <c r="G36" s="841"/>
      <c r="H36" s="842"/>
      <c r="I36" s="266"/>
      <c r="J36" s="267"/>
      <c r="K36" s="268">
        <f>VLOOKUP(A36,EQUIPOS!A6:D163,4,FALSE)</f>
        <v>56400.77475774692</v>
      </c>
      <c r="L36" s="269"/>
      <c r="M36" s="335">
        <v>2.5</v>
      </c>
      <c r="N36" s="271">
        <f>K36/M36</f>
        <v>22560.309903098769</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22560.309903098769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1" t="s">
        <v>745</v>
      </c>
      <c r="B48" s="43" t="str">
        <f>VLOOKUP(A48,MATERIALES!A5:D373,3,FALSE)</f>
        <v>Acero PDR-60</v>
      </c>
      <c r="C48" s="280"/>
      <c r="D48" s="280"/>
      <c r="E48" s="280"/>
      <c r="F48" s="280"/>
      <c r="G48" s="280"/>
      <c r="H48" s="280"/>
      <c r="I48" s="267"/>
      <c r="J48" s="223" t="str">
        <f>VLOOKUP(A48,MATERIALES!A4:D640,2,FALSE)</f>
        <v>kg</v>
      </c>
      <c r="K48" s="281">
        <v>46.758679657867084</v>
      </c>
      <c r="L48" s="266"/>
      <c r="M48" s="401">
        <f>VLOOKUP(A48,MATERIALES!A5:D396,4,FALSE)</f>
        <v>2863.5134746919366</v>
      </c>
      <c r="N48" s="271">
        <f>K48*M48</f>
        <v>133894.10925910616</v>
      </c>
    </row>
    <row r="49" spans="1:14">
      <c r="A49" s="161" t="s">
        <v>832</v>
      </c>
      <c r="B49" s="43" t="str">
        <f>VLOOKUP(A49,MATERIALES!A6:D373,3,FALSE)</f>
        <v>Concreto Resistencia  21 (Mpa)</v>
      </c>
      <c r="C49" s="424"/>
      <c r="D49" s="424"/>
      <c r="E49" s="424"/>
      <c r="F49" s="424"/>
      <c r="G49" s="424"/>
      <c r="H49" s="424"/>
      <c r="I49" s="421"/>
      <c r="J49" s="223" t="str">
        <f>VLOOKUP(A49,MATERIALES!A5:D641,2,FALSE)</f>
        <v>m3</v>
      </c>
      <c r="K49" s="281">
        <v>0.66798113796952974</v>
      </c>
      <c r="L49" s="420"/>
      <c r="M49" s="401">
        <f>VLOOKUP(A49,MATERIALES!A6:D397,4,FALSE)</f>
        <v>344847.20073020057</v>
      </c>
      <c r="N49" s="271">
        <f>K49*M49</f>
        <v>230351.42556936623</v>
      </c>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7" t="s">
        <v>953</v>
      </c>
      <c r="C55" s="828"/>
      <c r="D55" s="828"/>
      <c r="E55" s="828"/>
      <c r="F55" s="828"/>
      <c r="G55" s="828"/>
      <c r="H55" s="828"/>
      <c r="I55" s="828"/>
      <c r="J55" s="828"/>
      <c r="K55" s="828"/>
      <c r="L55" s="828"/>
      <c r="M55" s="829"/>
      <c r="N55" s="393">
        <f>SUM(N48:N54)</f>
        <v>364245.53482847242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1256</v>
      </c>
      <c r="B60" s="46" t="str">
        <f>VLOOKUP(A60,TRANSPORTE!A2:D117,3,FALSE)</f>
        <v>Transporte de material de excavación</v>
      </c>
      <c r="C60" s="316"/>
      <c r="D60" s="316"/>
      <c r="E60" s="316"/>
      <c r="F60" s="316"/>
      <c r="G60" s="316"/>
      <c r="H60" s="310" t="s">
        <v>339</v>
      </c>
      <c r="I60" s="278">
        <v>0.86837547936038872</v>
      </c>
      <c r="J60" s="285">
        <v>1</v>
      </c>
      <c r="K60" s="278">
        <f>I60*J60</f>
        <v>0.86837547936038872</v>
      </c>
      <c r="L60" s="831">
        <f>VLOOKUP(A60,TRANSPORTE!A2:D117,4,FALSE)</f>
        <v>812.88531247861022</v>
      </c>
      <c r="M60" s="832"/>
      <c r="N60" s="286">
        <f>K60*L60</f>
        <v>705.8896728886325</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705.8896728886325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c r="B71" s="49"/>
      <c r="C71" s="47"/>
      <c r="D71" s="47"/>
      <c r="E71" s="47"/>
      <c r="F71" s="47"/>
      <c r="G71" s="47"/>
      <c r="H71" s="47"/>
      <c r="I71" s="291"/>
      <c r="J71" s="292"/>
      <c r="K71" s="293"/>
      <c r="L71" s="50"/>
      <c r="M71" s="433"/>
      <c r="N71" s="394"/>
      <c r="O71" s="106"/>
    </row>
    <row r="72" spans="1:15">
      <c r="A72" s="162"/>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59"/>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387511.73440445983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77502.346880891972</v>
      </c>
      <c r="M84" s="862"/>
      <c r="N84" s="51"/>
    </row>
    <row r="85" spans="1:14">
      <c r="B85" s="89" t="s">
        <v>973</v>
      </c>
      <c r="C85" s="90"/>
      <c r="D85" s="90"/>
      <c r="E85" s="90"/>
      <c r="F85" s="90"/>
      <c r="G85" s="90"/>
      <c r="H85" s="90"/>
      <c r="I85" s="87"/>
      <c r="J85" s="88"/>
      <c r="K85" s="303">
        <v>0.05</v>
      </c>
      <c r="L85" s="861">
        <f>N79*K85</f>
        <v>19375.586720222993</v>
      </c>
      <c r="M85" s="862"/>
      <c r="N85" s="51"/>
    </row>
    <row r="86" spans="1:14" ht="15.75" thickBot="1">
      <c r="B86" s="91" t="s">
        <v>974</v>
      </c>
      <c r="C86" s="92"/>
      <c r="D86" s="92"/>
      <c r="E86" s="92"/>
      <c r="F86" s="92"/>
      <c r="G86" s="92"/>
      <c r="H86" s="92"/>
      <c r="I86" s="93"/>
      <c r="J86" s="94"/>
      <c r="K86" s="304">
        <v>0.05</v>
      </c>
      <c r="L86" s="863">
        <f>N79*K86</f>
        <v>19375.586720222993</v>
      </c>
      <c r="M86" s="864"/>
      <c r="N86" s="51"/>
    </row>
    <row r="87" spans="1:14" ht="15.75" thickBot="1">
      <c r="B87" s="827" t="s">
        <v>953</v>
      </c>
      <c r="C87" s="828"/>
      <c r="D87" s="828"/>
      <c r="E87" s="828"/>
      <c r="F87" s="828"/>
      <c r="G87" s="828"/>
      <c r="H87" s="828"/>
      <c r="I87" s="828"/>
      <c r="J87" s="828"/>
      <c r="K87" s="828"/>
      <c r="L87" s="828"/>
      <c r="M87" s="829"/>
      <c r="N87" s="52">
        <f>L84+L85+L86</f>
        <v>116253.52032133794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503765.2547257978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H63" zoomScale="77" zoomScaleNormal="77" workbookViewId="0">
      <selection activeCell="O81" sqref="O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thickBot="1">
      <c r="B30" s="71" t="s">
        <v>943</v>
      </c>
      <c r="C30" s="836" t="s">
        <v>944</v>
      </c>
      <c r="D30" s="837"/>
      <c r="E30" s="837"/>
      <c r="F30" s="837"/>
      <c r="G30" s="837"/>
      <c r="H30" s="837"/>
      <c r="I30" s="837"/>
      <c r="J30" s="72"/>
      <c r="K30" s="306"/>
      <c r="L30" s="838" t="s">
        <v>945</v>
      </c>
      <c r="M30" s="839"/>
      <c r="N30" s="71" t="s">
        <v>946</v>
      </c>
    </row>
    <row r="31" spans="1:14" ht="21.75" customHeight="1" thickBot="1">
      <c r="A31" t="s">
        <v>1845</v>
      </c>
      <c r="B31" s="80" t="s">
        <v>1104</v>
      </c>
      <c r="C31" s="81" t="s">
        <v>2100</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121</v>
      </c>
      <c r="B36" s="840" t="str">
        <f>VLOOKUP(A36,EQUIPOS!A6:D154,3,FALSE)</f>
        <v>Bomba eléctrica para accionar la celda</v>
      </c>
      <c r="C36" s="841"/>
      <c r="D36" s="841"/>
      <c r="E36" s="841"/>
      <c r="F36" s="841"/>
      <c r="G36" s="841"/>
      <c r="H36" s="842"/>
      <c r="I36" s="266"/>
      <c r="J36" s="267"/>
      <c r="K36" s="268">
        <f>VLOOKUP(A36,EQUIPOS!A6:D163,4,FALSE)</f>
        <v>46829.866426353627</v>
      </c>
      <c r="L36" s="269"/>
      <c r="M36" s="270">
        <v>0.01</v>
      </c>
      <c r="N36" s="271">
        <f t="shared" ref="N36:N41" si="0">K36/M36</f>
        <v>4682986.6426353622</v>
      </c>
    </row>
    <row r="37" spans="1:14">
      <c r="A37" s="113" t="s">
        <v>192</v>
      </c>
      <c r="B37" s="840" t="str">
        <f>VLOOKUP(A37,EQUIPOS!A7:D154,3,FALSE)</f>
        <v>Equipo de acarreo interno</v>
      </c>
      <c r="C37" s="841"/>
      <c r="D37" s="841"/>
      <c r="E37" s="841"/>
      <c r="F37" s="841"/>
      <c r="G37" s="841"/>
      <c r="H37" s="842"/>
      <c r="I37" s="420"/>
      <c r="J37" s="421"/>
      <c r="K37" s="268">
        <f>VLOOKUP(A37,EQUIPOS!A7:D164,4,FALSE)</f>
        <v>69933.359330992796</v>
      </c>
      <c r="L37" s="334"/>
      <c r="M37" s="335">
        <v>0.05</v>
      </c>
      <c r="N37" s="271">
        <f t="shared" si="0"/>
        <v>1398667.1866198559</v>
      </c>
    </row>
    <row r="38" spans="1:14">
      <c r="A38" s="113" t="s">
        <v>214</v>
      </c>
      <c r="B38" s="840" t="str">
        <f>VLOOKUP(A38,EQUIPOS!A8:D154,3,FALSE)</f>
        <v>Equipo de oxigeno y soldadura</v>
      </c>
      <c r="C38" s="841"/>
      <c r="D38" s="841"/>
      <c r="E38" s="841"/>
      <c r="F38" s="841"/>
      <c r="G38" s="841"/>
      <c r="H38" s="842"/>
      <c r="I38" s="420"/>
      <c r="J38" s="421"/>
      <c r="K38" s="437">
        <f>VLOOKUP(A38,EQUIPOS!A8:D165,4,FALSE)</f>
        <v>14769.907678742578</v>
      </c>
      <c r="L38" s="334"/>
      <c r="M38" s="335">
        <v>0.01</v>
      </c>
      <c r="N38" s="271">
        <f t="shared" si="0"/>
        <v>1476990.7678742579</v>
      </c>
    </row>
    <row r="39" spans="1:14">
      <c r="A39" s="113" t="s">
        <v>248</v>
      </c>
      <c r="B39" s="840" t="str">
        <f>VLOOKUP(A39,EQUIPOS!A9:D154,3,FALSE)</f>
        <v>Grúa telescópica de 50 Ton.</v>
      </c>
      <c r="C39" s="841"/>
      <c r="D39" s="841"/>
      <c r="E39" s="841"/>
      <c r="F39" s="841"/>
      <c r="G39" s="841"/>
      <c r="H39" s="842"/>
      <c r="I39" s="420"/>
      <c r="J39" s="421"/>
      <c r="K39" s="437">
        <f>VLOOKUP(A39,EQUIPOS!A9:D166,4,FALSE)</f>
        <v>216879.16675451308</v>
      </c>
      <c r="L39" s="334"/>
      <c r="M39" s="335">
        <v>0.04</v>
      </c>
      <c r="N39" s="271">
        <f t="shared" si="0"/>
        <v>5421979.1688628271</v>
      </c>
    </row>
    <row r="40" spans="1:14">
      <c r="A40" s="113" t="s">
        <v>255</v>
      </c>
      <c r="B40" s="840" t="str">
        <f>VLOOKUP(A40,EQUIPOS!A10:D154,3,FALSE)</f>
        <v>Manómetro cable de acero para bajar la celda</v>
      </c>
      <c r="C40" s="841"/>
      <c r="D40" s="841"/>
      <c r="E40" s="841"/>
      <c r="F40" s="841"/>
      <c r="G40" s="841"/>
      <c r="H40" s="842"/>
      <c r="I40" s="420"/>
      <c r="J40" s="421"/>
      <c r="K40" s="437">
        <f>VLOOKUP(A40,EQUIPOS!A10:D167,4,FALSE)</f>
        <v>1300717.4734045961</v>
      </c>
      <c r="L40" s="334"/>
      <c r="M40" s="335">
        <v>1</v>
      </c>
      <c r="N40" s="271">
        <f t="shared" si="0"/>
        <v>1300717.4734045961</v>
      </c>
    </row>
    <row r="41" spans="1:14">
      <c r="A41" s="113" t="s">
        <v>322</v>
      </c>
      <c r="B41" s="840" t="str">
        <f>VLOOKUP(A41,EQUIPOS!A11:D155,3,FALSE)</f>
        <v xml:space="preserve">Retroexcavadora sobre llantas JD 410
</v>
      </c>
      <c r="C41" s="841"/>
      <c r="D41" s="841"/>
      <c r="E41" s="841"/>
      <c r="F41" s="841"/>
      <c r="G41" s="841"/>
      <c r="H41" s="842"/>
      <c r="I41" s="420"/>
      <c r="J41" s="421"/>
      <c r="K41" s="437">
        <f>VLOOKUP(A41,EQUIPOS!A11:D168,4,FALSE)</f>
        <v>91549.124942390568</v>
      </c>
      <c r="L41" s="334"/>
      <c r="M41" s="335">
        <v>0.2</v>
      </c>
      <c r="N41" s="271">
        <f t="shared" si="0"/>
        <v>457745.62471195281</v>
      </c>
    </row>
    <row r="42" spans="1:14">
      <c r="A42" s="113"/>
      <c r="B42" s="840"/>
      <c r="C42" s="841"/>
      <c r="D42" s="841"/>
      <c r="E42" s="841"/>
      <c r="F42" s="841"/>
      <c r="G42" s="841"/>
      <c r="H42" s="842"/>
      <c r="I42" s="327"/>
      <c r="J42" s="329"/>
      <c r="K42" s="437"/>
      <c r="L42" s="422"/>
      <c r="M42" s="423"/>
      <c r="N42" s="271"/>
    </row>
    <row r="43" spans="1:14">
      <c r="B43" s="840"/>
      <c r="C43" s="841"/>
      <c r="D43" s="841"/>
      <c r="E43" s="841"/>
      <c r="F43" s="841"/>
      <c r="G43" s="841"/>
      <c r="H43" s="842"/>
      <c r="I43" s="36"/>
      <c r="J43" s="37"/>
      <c r="K43" s="437"/>
      <c r="L43" s="275"/>
      <c r="M43" s="276"/>
      <c r="N43" s="271"/>
    </row>
    <row r="44" spans="1:14">
      <c r="B44" s="319"/>
      <c r="C44" s="320"/>
      <c r="D44" s="320"/>
      <c r="E44" s="320"/>
      <c r="F44" s="322"/>
      <c r="G44" s="322"/>
      <c r="H44" s="125"/>
      <c r="I44" s="36"/>
      <c r="J44" s="37"/>
      <c r="K44" s="437"/>
      <c r="L44" s="275"/>
      <c r="M44" s="276"/>
      <c r="N44" s="272"/>
    </row>
    <row r="45" spans="1:14">
      <c r="B45" s="847" t="s">
        <v>952</v>
      </c>
      <c r="C45" s="848"/>
      <c r="D45" s="848"/>
      <c r="E45" s="38"/>
      <c r="F45" s="39"/>
      <c r="G45" s="39"/>
      <c r="H45" s="40"/>
      <c r="I45" s="36"/>
      <c r="J45" s="37"/>
      <c r="K45" s="278"/>
      <c r="L45" s="275"/>
      <c r="M45" s="400">
        <v>0.1</v>
      </c>
      <c r="N45" s="343">
        <f>N86*M45</f>
        <v>69139.567913614796</v>
      </c>
    </row>
    <row r="46" spans="1:14" ht="15.75" thickBot="1">
      <c r="B46" s="840"/>
      <c r="C46" s="841"/>
      <c r="D46" s="841"/>
      <c r="E46" s="841"/>
      <c r="F46" s="841"/>
      <c r="G46" s="841"/>
      <c r="H46" s="842"/>
      <c r="I46" s="849"/>
      <c r="J46" s="850"/>
      <c r="K46" s="41"/>
      <c r="L46" s="851"/>
      <c r="M46" s="852"/>
      <c r="N46" s="105"/>
    </row>
    <row r="47" spans="1:14" ht="15.75" thickBot="1">
      <c r="B47" s="827" t="s">
        <v>953</v>
      </c>
      <c r="C47" s="828"/>
      <c r="D47" s="828"/>
      <c r="E47" s="828"/>
      <c r="F47" s="828"/>
      <c r="G47" s="828"/>
      <c r="H47" s="828"/>
      <c r="I47" s="828"/>
      <c r="J47" s="828"/>
      <c r="K47" s="828"/>
      <c r="L47" s="828"/>
      <c r="M47" s="829"/>
      <c r="N47" s="410">
        <f>SUM(N36:N45)</f>
        <v>14808226.432022465</v>
      </c>
    </row>
    <row r="48" spans="1:14">
      <c r="B48" s="279"/>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18" t="s">
        <v>944</v>
      </c>
      <c r="C51" s="819"/>
      <c r="D51" s="819"/>
      <c r="E51" s="819"/>
      <c r="F51" s="819"/>
      <c r="G51" s="819"/>
      <c r="H51" s="819"/>
      <c r="I51" s="820"/>
      <c r="J51" s="314" t="s">
        <v>945</v>
      </c>
      <c r="K51" s="85" t="s">
        <v>946</v>
      </c>
      <c r="L51" s="821" t="s">
        <v>955</v>
      </c>
      <c r="M51" s="820"/>
      <c r="N51" s="86" t="s">
        <v>951</v>
      </c>
    </row>
    <row r="52" spans="1:17">
      <c r="A52" s="161" t="s">
        <v>410</v>
      </c>
      <c r="B52" s="43" t="str">
        <f>VLOOKUP(A52,MATERIALES!A5:D373,3,FALSE)</f>
        <v>Celda especial de carga</v>
      </c>
      <c r="C52" s="280"/>
      <c r="D52" s="280"/>
      <c r="E52" s="280"/>
      <c r="F52" s="280"/>
      <c r="G52" s="280"/>
      <c r="H52" s="280"/>
      <c r="I52" s="280"/>
      <c r="J52" s="310" t="str">
        <f>VLOOKUP(A52,MATERIALES!A6:D644,2,FALSE)</f>
        <v>u</v>
      </c>
      <c r="K52" s="281">
        <v>1</v>
      </c>
      <c r="L52" s="266"/>
      <c r="M52" s="401">
        <f>VLOOKUP(A52,MATERIALES!A5:D396,4,FALSE)</f>
        <v>13216579.583653346</v>
      </c>
      <c r="N52" s="271">
        <f t="shared" ref="N52:N57" si="1">K52*M52</f>
        <v>13216579.583653346</v>
      </c>
    </row>
    <row r="53" spans="1:17">
      <c r="A53" s="161" t="s">
        <v>505</v>
      </c>
      <c r="B53" s="43" t="str">
        <f>VLOOKUP(A53,MATERIALES!A6:D373,3,FALSE)</f>
        <v>Manguera de alta presión</v>
      </c>
      <c r="C53" s="424"/>
      <c r="D53" s="424"/>
      <c r="E53" s="424"/>
      <c r="F53" s="424"/>
      <c r="G53" s="424"/>
      <c r="H53" s="424"/>
      <c r="I53" s="424"/>
      <c r="J53" s="311" t="str">
        <f>VLOOKUP(A53,MATERIALES!A7:D645,2,FALSE)</f>
        <v>m</v>
      </c>
      <c r="K53" s="396">
        <v>30</v>
      </c>
      <c r="L53" s="420"/>
      <c r="M53" s="401">
        <f>VLOOKUP(A53,MATERIALES!A6:D397,4,FALSE)</f>
        <v>79745.559007604897</v>
      </c>
      <c r="N53" s="271">
        <f t="shared" si="1"/>
        <v>2392366.770228147</v>
      </c>
    </row>
    <row r="54" spans="1:17">
      <c r="A54" s="161" t="s">
        <v>698</v>
      </c>
      <c r="B54" s="43" t="str">
        <f>VLOOKUP(A54,MATERIALES!A6:D373,3,FALSE)</f>
        <v>Transductores electrónicos (incluye cables, protección contra el concreto y panel de lectura)</v>
      </c>
      <c r="C54" s="424"/>
      <c r="D54" s="424"/>
      <c r="E54" s="424"/>
      <c r="F54" s="424"/>
      <c r="G54" s="424"/>
      <c r="H54" s="424"/>
      <c r="I54" s="424"/>
      <c r="J54" s="311" t="str">
        <f>VLOOKUP(A54,MATERIALES!A8:D646,2,FALSE)</f>
        <v>u</v>
      </c>
      <c r="K54" s="396">
        <v>2</v>
      </c>
      <c r="L54" s="420"/>
      <c r="M54" s="401">
        <f>VLOOKUP(A54,MATERIALES!A6:D398,4,FALSE)</f>
        <v>1306830.1364644857</v>
      </c>
      <c r="N54" s="271">
        <f t="shared" si="1"/>
        <v>2613660.2729289713</v>
      </c>
      <c r="Q54" s="106"/>
    </row>
    <row r="55" spans="1:17">
      <c r="A55" s="161" t="s">
        <v>700</v>
      </c>
      <c r="B55" s="43" t="str">
        <f>VLOOKUP(A55,MATERIALES!A6:D373,3,FALSE)</f>
        <v>Transductores mecánicos (incluye cables, protección contra el concreto y panel de lectura)</v>
      </c>
      <c r="C55" s="424"/>
      <c r="D55" s="424"/>
      <c r="E55" s="424"/>
      <c r="F55" s="424"/>
      <c r="G55" s="424"/>
      <c r="H55" s="424"/>
      <c r="I55" s="424"/>
      <c r="J55" s="311" t="str">
        <f>VLOOKUP(A55,MATERIALES!A9:D647,2,FALSE)</f>
        <v>u</v>
      </c>
      <c r="K55" s="396">
        <v>5</v>
      </c>
      <c r="L55" s="420"/>
      <c r="M55" s="401">
        <f>VLOOKUP(A55,MATERIALES!A6:D399,4,FALSE)</f>
        <v>801409.19722933939</v>
      </c>
      <c r="N55" s="271">
        <f t="shared" si="1"/>
        <v>4007045.9861466968</v>
      </c>
    </row>
    <row r="56" spans="1:17">
      <c r="A56" s="161" t="s">
        <v>727</v>
      </c>
      <c r="B56" s="43" t="str">
        <f>VLOOKUP(A56,MATERIALES!A7:D373,3,FALSE)</f>
        <v>Tubo metálico de alta resistencia</v>
      </c>
      <c r="C56" s="424"/>
      <c r="D56" s="424"/>
      <c r="E56" s="424"/>
      <c r="F56" s="424"/>
      <c r="G56" s="424"/>
      <c r="H56" s="424"/>
      <c r="I56" s="424"/>
      <c r="J56" s="311" t="str">
        <f>VLOOKUP(A56,MATERIALES!A10:D648,2,FALSE)</f>
        <v>m</v>
      </c>
      <c r="K56" s="396">
        <v>60</v>
      </c>
      <c r="L56" s="420"/>
      <c r="M56" s="401">
        <f>VLOOKUP(A56,MATERIALES!A7:D400,4,FALSE)</f>
        <v>53698.596817230369</v>
      </c>
      <c r="N56" s="271">
        <f t="shared" si="1"/>
        <v>3221915.8090338223</v>
      </c>
    </row>
    <row r="57" spans="1:17">
      <c r="A57" s="161" t="s">
        <v>734</v>
      </c>
      <c r="B57" s="43" t="str">
        <f>VLOOKUP(A57,MATERIALES!A8:D373,3,FALSE)</f>
        <v>Uniones especiales de alta resistencia para tubería</v>
      </c>
      <c r="C57" s="424"/>
      <c r="D57" s="424"/>
      <c r="E57" s="424"/>
      <c r="F57" s="424"/>
      <c r="G57" s="424"/>
      <c r="H57" s="424"/>
      <c r="I57" s="424"/>
      <c r="J57" s="311" t="str">
        <f>VLOOKUP(A57,MATERIALES!A11:D649,2,FALSE)</f>
        <v>u</v>
      </c>
      <c r="K57" s="396">
        <v>12</v>
      </c>
      <c r="L57" s="420"/>
      <c r="M57" s="401">
        <f>VLOOKUP(A57,MATERIALES!A8:D401,4,FALSE)</f>
        <v>33302.59989616635</v>
      </c>
      <c r="N57" s="271">
        <f t="shared" si="1"/>
        <v>399631.19875399617</v>
      </c>
    </row>
    <row r="58" spans="1:17">
      <c r="A58" s="161"/>
      <c r="B58" s="43"/>
      <c r="C58" s="424"/>
      <c r="D58" s="424"/>
      <c r="E58" s="424"/>
      <c r="F58" s="424"/>
      <c r="G58" s="424"/>
      <c r="H58" s="424"/>
      <c r="I58" s="424"/>
      <c r="J58" s="310"/>
      <c r="K58" s="396"/>
      <c r="L58" s="420"/>
      <c r="M58" s="401"/>
      <c r="N58" s="271"/>
    </row>
    <row r="59" spans="1:17">
      <c r="A59" s="161"/>
      <c r="B59" s="43"/>
      <c r="C59" s="424"/>
      <c r="D59" s="424"/>
      <c r="E59" s="424"/>
      <c r="F59" s="424"/>
      <c r="G59" s="424"/>
      <c r="H59" s="424"/>
      <c r="I59" s="424"/>
      <c r="J59" s="310"/>
      <c r="K59" s="396"/>
      <c r="L59" s="420"/>
      <c r="M59" s="401"/>
      <c r="N59" s="271"/>
    </row>
    <row r="60" spans="1:17">
      <c r="A60" s="161"/>
      <c r="B60" s="43"/>
      <c r="C60" s="424"/>
      <c r="D60" s="424"/>
      <c r="E60" s="424"/>
      <c r="F60" s="424"/>
      <c r="G60" s="424"/>
      <c r="H60" s="424"/>
      <c r="I60" s="424"/>
      <c r="J60" s="310"/>
      <c r="K60" s="396"/>
      <c r="L60" s="420"/>
      <c r="M60" s="401"/>
      <c r="N60" s="271"/>
    </row>
    <row r="61" spans="1:17">
      <c r="A61" s="161"/>
      <c r="B61" s="43"/>
      <c r="C61" s="424"/>
      <c r="D61" s="424"/>
      <c r="E61" s="424"/>
      <c r="F61" s="424"/>
      <c r="G61" s="424"/>
      <c r="H61" s="424"/>
      <c r="I61" s="424"/>
      <c r="J61" s="310"/>
      <c r="K61" s="396"/>
      <c r="L61" s="420"/>
      <c r="M61" s="401"/>
      <c r="N61" s="271"/>
    </row>
    <row r="62" spans="1:17" ht="15.75" thickBot="1">
      <c r="B62" s="43"/>
      <c r="C62" s="309"/>
      <c r="D62" s="309"/>
      <c r="E62" s="309"/>
      <c r="F62" s="309"/>
      <c r="G62" s="309"/>
      <c r="H62" s="309"/>
      <c r="I62" s="309"/>
      <c r="J62" s="434"/>
      <c r="K62" s="126"/>
      <c r="L62" s="324"/>
      <c r="M62" s="401"/>
      <c r="N62" s="271"/>
    </row>
    <row r="63" spans="1:17" ht="15.75" thickBot="1">
      <c r="B63" s="827" t="s">
        <v>953</v>
      </c>
      <c r="C63" s="828"/>
      <c r="D63" s="828"/>
      <c r="E63" s="828"/>
      <c r="F63" s="828"/>
      <c r="G63" s="828"/>
      <c r="H63" s="828"/>
      <c r="I63" s="828"/>
      <c r="J63" s="828"/>
      <c r="K63" s="828"/>
      <c r="L63" s="828"/>
      <c r="M63" s="829"/>
      <c r="N63" s="393">
        <f>SUM(N52:N62)</f>
        <v>25851199.620744981</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2" t="s">
        <v>957</v>
      </c>
      <c r="C67" s="313"/>
      <c r="D67" s="313"/>
      <c r="E67" s="313"/>
      <c r="F67" s="313"/>
      <c r="G67" s="313"/>
      <c r="H67" s="73" t="s">
        <v>945</v>
      </c>
      <c r="I67" s="74" t="s">
        <v>958</v>
      </c>
      <c r="J67" s="75" t="s">
        <v>959</v>
      </c>
      <c r="K67" s="73" t="s">
        <v>960</v>
      </c>
      <c r="L67" s="830" t="s">
        <v>961</v>
      </c>
      <c r="M67" s="803"/>
      <c r="N67" s="76" t="s">
        <v>951</v>
      </c>
    </row>
    <row r="68" spans="1:15">
      <c r="A68" t="s">
        <v>1400</v>
      </c>
      <c r="B68" s="46" t="str">
        <f>VLOOKUP(A68,TRANSPORTE!A5:D117,3,FALSE)</f>
        <v>Transporte de tubos. celdas, etc.</v>
      </c>
      <c r="C68" s="316"/>
      <c r="D68" s="316"/>
      <c r="E68" s="316"/>
      <c r="F68" s="316"/>
      <c r="G68" s="316"/>
      <c r="H68" s="310" t="s">
        <v>1468</v>
      </c>
      <c r="I68" s="278">
        <v>1</v>
      </c>
      <c r="J68" s="285">
        <v>1</v>
      </c>
      <c r="K68" s="278">
        <f>I68*J68</f>
        <v>1</v>
      </c>
      <c r="L68" s="831">
        <f>VLOOKUP(A68,TRANSPORTE!A5:D117,4,FALSE)</f>
        <v>1081813.1304699276</v>
      </c>
      <c r="M68" s="832"/>
      <c r="N68" s="286">
        <f>K68*L68</f>
        <v>1081813.1304699276</v>
      </c>
    </row>
    <row r="69" spans="1:15">
      <c r="A69" t="s">
        <v>1399</v>
      </c>
      <c r="B69" s="46" t="str">
        <f>VLOOKUP(A69,TRANSPORTE!A5:D117,3,FALSE)</f>
        <v>Pasajes aéreos</v>
      </c>
      <c r="C69" s="47"/>
      <c r="D69" s="47"/>
      <c r="E69" s="47"/>
      <c r="F69" s="47"/>
      <c r="G69" s="47"/>
      <c r="H69" s="310" t="s">
        <v>945</v>
      </c>
      <c r="I69" s="278">
        <v>3</v>
      </c>
      <c r="J69" s="285">
        <v>1</v>
      </c>
      <c r="K69" s="278">
        <f>I69*J69</f>
        <v>3</v>
      </c>
      <c r="L69" s="831">
        <f>VLOOKUP(A69,TRANSPORTE!A5:D117,4,FALSE)</f>
        <v>262010.23573449245</v>
      </c>
      <c r="M69" s="832"/>
      <c r="N69" s="286">
        <f>K69*L69</f>
        <v>786030.70720347739</v>
      </c>
    </row>
    <row r="70" spans="1:15">
      <c r="B70" s="46"/>
      <c r="C70" s="47"/>
      <c r="D70" s="47"/>
      <c r="E70" s="47"/>
      <c r="F70" s="47"/>
      <c r="G70" s="47"/>
      <c r="H70" s="310"/>
      <c r="I70" s="278"/>
      <c r="J70" s="285"/>
      <c r="K70" s="278"/>
      <c r="L70" s="831"/>
      <c r="M70" s="832"/>
      <c r="N70" s="286"/>
    </row>
    <row r="71" spans="1:15">
      <c r="B71" s="46"/>
      <c r="C71" s="47"/>
      <c r="D71" s="47"/>
      <c r="E71" s="47"/>
      <c r="F71" s="47"/>
      <c r="G71" s="47"/>
      <c r="H71" s="310"/>
      <c r="I71" s="278"/>
      <c r="J71" s="285"/>
      <c r="K71" s="278"/>
      <c r="L71" s="831"/>
      <c r="M71" s="832"/>
      <c r="N71" s="286"/>
    </row>
    <row r="72" spans="1:15">
      <c r="B72" s="46"/>
      <c r="C72" s="47"/>
      <c r="D72" s="47"/>
      <c r="E72" s="47"/>
      <c r="F72" s="47"/>
      <c r="G72" s="47"/>
      <c r="H72" s="287"/>
      <c r="I72" s="278"/>
      <c r="J72" s="278"/>
      <c r="K72" s="278"/>
      <c r="L72" s="288"/>
      <c r="M72" s="289"/>
      <c r="N72" s="290"/>
    </row>
    <row r="73" spans="1:15" ht="15.75" thickBot="1">
      <c r="B73" s="446"/>
      <c r="C73" s="447"/>
      <c r="D73" s="447"/>
      <c r="E73" s="447"/>
      <c r="F73" s="447"/>
      <c r="G73" s="447"/>
      <c r="H73" s="48"/>
      <c r="I73" s="126"/>
      <c r="J73" s="126"/>
      <c r="K73" s="126"/>
      <c r="L73" s="816"/>
      <c r="M73" s="817"/>
      <c r="N73" s="127"/>
    </row>
    <row r="74" spans="1:15" ht="15.75" thickBot="1">
      <c r="B74" s="833" t="s">
        <v>953</v>
      </c>
      <c r="C74" s="834"/>
      <c r="D74" s="834"/>
      <c r="E74" s="834"/>
      <c r="F74" s="834"/>
      <c r="G74" s="834"/>
      <c r="H74" s="834"/>
      <c r="I74" s="834"/>
      <c r="J74" s="834"/>
      <c r="K74" s="834"/>
      <c r="L74" s="834"/>
      <c r="M74" s="835"/>
      <c r="N74" s="104">
        <f>N68+N69+N70+N71+N72</f>
        <v>1867843.837673405</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3" t="s">
        <v>963</v>
      </c>
      <c r="C78" s="854"/>
      <c r="D78" s="854"/>
      <c r="E78" s="854"/>
      <c r="F78" s="854"/>
      <c r="G78" s="854"/>
      <c r="H78" s="854"/>
      <c r="I78" s="73" t="s">
        <v>964</v>
      </c>
      <c r="J78" s="75" t="s">
        <v>1410</v>
      </c>
      <c r="K78" s="74" t="s">
        <v>966</v>
      </c>
      <c r="L78" s="855" t="s">
        <v>950</v>
      </c>
      <c r="M78" s="856"/>
      <c r="N78" s="98" t="s">
        <v>951</v>
      </c>
    </row>
    <row r="79" spans="1:15">
      <c r="A79" s="162" t="s">
        <v>6</v>
      </c>
      <c r="B79" s="49" t="str">
        <f>VLOOKUP(A79,'MANO DE OBRA'!A8:D68,3,FALSE)</f>
        <v xml:space="preserve">Obrero </v>
      </c>
      <c r="C79" s="47"/>
      <c r="D79" s="47"/>
      <c r="E79" s="47"/>
      <c r="F79" s="47"/>
      <c r="G79" s="47"/>
      <c r="H79" s="47"/>
      <c r="I79" s="291">
        <f t="shared" ref="I79:I82" si="2">K79/J79*100</f>
        <v>29260.000000000004</v>
      </c>
      <c r="J79" s="292">
        <v>185</v>
      </c>
      <c r="K79" s="293">
        <f>VLOOKUP(A79,'MANO DE OBRA'!A8:D99,4,FALSE)</f>
        <v>54131</v>
      </c>
      <c r="L79" s="50"/>
      <c r="M79" s="433">
        <v>1</v>
      </c>
      <c r="N79" s="394">
        <f t="shared" ref="N79:N82" si="3">K79/M79</f>
        <v>54131</v>
      </c>
      <c r="O79" s="106"/>
    </row>
    <row r="80" spans="1:15">
      <c r="A80" s="162" t="s">
        <v>74</v>
      </c>
      <c r="B80" s="49" t="str">
        <f>VLOOKUP(A80,'MANO DE OBRA'!A8:D69,3,FALSE)</f>
        <v>Ingeniero de Montaje y Prueba Pilote (1)</v>
      </c>
      <c r="C80" s="47"/>
      <c r="D80" s="47"/>
      <c r="E80" s="47"/>
      <c r="F80" s="47"/>
      <c r="G80" s="47"/>
      <c r="H80" s="47"/>
      <c r="I80" s="291">
        <f t="shared" si="2"/>
        <v>257965.03444028978</v>
      </c>
      <c r="J80" s="292">
        <v>185</v>
      </c>
      <c r="K80" s="293">
        <f>VLOOKUP(A80,'MANO DE OBRA'!A8:D100,4,FALSE)</f>
        <v>477235.31371453602</v>
      </c>
      <c r="L80" s="50"/>
      <c r="M80" s="433">
        <v>1</v>
      </c>
      <c r="N80" s="394">
        <f t="shared" si="3"/>
        <v>477235.31371453602</v>
      </c>
    </row>
    <row r="81" spans="1:14">
      <c r="A81" s="162"/>
      <c r="B81" s="49"/>
      <c r="C81" s="47"/>
      <c r="D81" s="47"/>
      <c r="E81" s="47"/>
      <c r="F81" s="47"/>
      <c r="G81" s="47"/>
      <c r="H81" s="47"/>
      <c r="I81" s="291"/>
      <c r="J81" s="292"/>
      <c r="K81" s="293"/>
      <c r="L81" s="50"/>
      <c r="M81" s="433"/>
      <c r="N81" s="394"/>
    </row>
    <row r="82" spans="1:14">
      <c r="A82" t="s">
        <v>88</v>
      </c>
      <c r="B82" s="49" t="str">
        <f>VLOOKUP(A82,'MANO DE OBRA'!A9:D70,3,FALSE)</f>
        <v>Soldador experto en montaje y pruebas</v>
      </c>
      <c r="C82" s="47"/>
      <c r="D82" s="47"/>
      <c r="E82" s="47"/>
      <c r="F82" s="47"/>
      <c r="G82" s="47"/>
      <c r="H82" s="47"/>
      <c r="I82" s="291">
        <f t="shared" si="2"/>
        <v>86502.359687357821</v>
      </c>
      <c r="J82" s="292">
        <v>185</v>
      </c>
      <c r="K82" s="293">
        <f>VLOOKUP(A82,'MANO DE OBRA'!A9:D101,4,FALSE)</f>
        <v>160029.36542161196</v>
      </c>
      <c r="L82" s="50"/>
      <c r="M82" s="433">
        <v>1</v>
      </c>
      <c r="N82" s="394">
        <f t="shared" si="3"/>
        <v>160029.36542161196</v>
      </c>
    </row>
    <row r="83" spans="1:14">
      <c r="B83" s="49"/>
      <c r="C83" s="47"/>
      <c r="D83" s="47"/>
      <c r="E83" s="47"/>
      <c r="F83" s="47"/>
      <c r="G83" s="47"/>
      <c r="H83" s="47"/>
      <c r="I83" s="291"/>
      <c r="J83" s="292"/>
      <c r="K83" s="293"/>
      <c r="L83" s="317"/>
      <c r="M83" s="433"/>
      <c r="N83" s="394"/>
    </row>
    <row r="84" spans="1:14">
      <c r="B84" s="49"/>
      <c r="C84" s="47"/>
      <c r="D84" s="47"/>
      <c r="E84" s="47"/>
      <c r="F84" s="47"/>
      <c r="G84" s="47"/>
      <c r="H84" s="47"/>
      <c r="I84" s="291"/>
      <c r="J84" s="292"/>
      <c r="K84" s="293"/>
      <c r="L84" s="317"/>
      <c r="M84" s="299"/>
      <c r="N84" s="295"/>
    </row>
    <row r="85" spans="1:14" ht="15.75" thickBot="1">
      <c r="B85" s="814"/>
      <c r="C85" s="815" t="e">
        <f>VLOOKUP(B85,'MANO DE OBRA'!B12:E73,3,FALSE)</f>
        <v>#N/A</v>
      </c>
      <c r="D85" s="815" t="e">
        <f>VLOOKUP(C85,'MANO DE OBRA'!C12:F73,3,FALSE)</f>
        <v>#N/A</v>
      </c>
      <c r="E85" s="815" t="e">
        <f>VLOOKUP(D85,'MANO DE OBRA'!D12:G73,3,FALSE)</f>
        <v>#N/A</v>
      </c>
      <c r="F85" s="815" t="e">
        <f>VLOOKUP(E85,'MANO DE OBRA'!E12:H73,3,FALSE)</f>
        <v>#N/A</v>
      </c>
      <c r="G85" s="815" t="e">
        <f>VLOOKUP(F85,'MANO DE OBRA'!F12:I73,3,FALSE)</f>
        <v>#N/A</v>
      </c>
      <c r="H85" s="815" t="e">
        <f>VLOOKUP(G85,'MANO DE OBRA'!G12:J73,3,FALSE)</f>
        <v>#N/A</v>
      </c>
      <c r="I85" s="469"/>
      <c r="J85" s="470"/>
      <c r="K85" s="471"/>
      <c r="L85" s="982"/>
      <c r="M85" s="982"/>
      <c r="N85" s="472"/>
    </row>
    <row r="86" spans="1:14" ht="15.75" thickBot="1">
      <c r="B86" s="833" t="s">
        <v>953</v>
      </c>
      <c r="C86" s="834"/>
      <c r="D86" s="834"/>
      <c r="E86" s="834"/>
      <c r="F86" s="834"/>
      <c r="G86" s="834"/>
      <c r="H86" s="834"/>
      <c r="I86" s="834"/>
      <c r="J86" s="834"/>
      <c r="K86" s="834"/>
      <c r="L86" s="834"/>
      <c r="M86" s="835"/>
      <c r="N86" s="459">
        <f>SUM(N79:N85)</f>
        <v>691395.67913614796</v>
      </c>
    </row>
    <row r="87" spans="1:14" ht="15.75" thickBot="1">
      <c r="B87" s="33"/>
      <c r="C87" s="34"/>
      <c r="D87" s="34"/>
      <c r="E87" s="34"/>
      <c r="F87" s="34"/>
      <c r="G87" s="34"/>
      <c r="H87" s="34"/>
      <c r="I87" s="34"/>
      <c r="J87" s="34"/>
      <c r="K87" s="34"/>
      <c r="L87" s="34"/>
      <c r="M87" s="34"/>
      <c r="N87" s="35"/>
    </row>
    <row r="88" spans="1:14" ht="15.75" thickBot="1">
      <c r="B88" s="827" t="s">
        <v>967</v>
      </c>
      <c r="C88" s="828"/>
      <c r="D88" s="828"/>
      <c r="E88" s="828"/>
      <c r="F88" s="828"/>
      <c r="G88" s="828"/>
      <c r="H88" s="828"/>
      <c r="I88" s="828"/>
      <c r="J88" s="828"/>
      <c r="K88" s="828"/>
      <c r="L88" s="828"/>
      <c r="M88" s="829"/>
      <c r="N88" s="99">
        <f>N86+N74+N63+N47</f>
        <v>43218665.569577001</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18" t="s">
        <v>969</v>
      </c>
      <c r="C92" s="819"/>
      <c r="D92" s="819"/>
      <c r="E92" s="819"/>
      <c r="F92" s="819"/>
      <c r="G92" s="819"/>
      <c r="H92" s="819"/>
      <c r="I92" s="313"/>
      <c r="J92" s="333"/>
      <c r="K92" s="301" t="s">
        <v>970</v>
      </c>
      <c r="L92" s="857" t="s">
        <v>971</v>
      </c>
      <c r="M92" s="858"/>
      <c r="N92" s="302"/>
    </row>
    <row r="93" spans="1:14">
      <c r="B93" s="859" t="s">
        <v>972</v>
      </c>
      <c r="C93" s="860"/>
      <c r="D93" s="860"/>
      <c r="E93" s="860"/>
      <c r="F93" s="860"/>
      <c r="G93" s="860"/>
      <c r="H93" s="860"/>
      <c r="I93" s="87"/>
      <c r="J93" s="88"/>
      <c r="K93" s="303">
        <v>0.2</v>
      </c>
      <c r="L93" s="861">
        <f>N88*K93</f>
        <v>8643733.1139154006</v>
      </c>
      <c r="M93" s="862"/>
      <c r="N93" s="51"/>
    </row>
    <row r="94" spans="1:14">
      <c r="B94" s="89" t="s">
        <v>973</v>
      </c>
      <c r="C94" s="90"/>
      <c r="D94" s="90"/>
      <c r="E94" s="90"/>
      <c r="F94" s="90"/>
      <c r="G94" s="90"/>
      <c r="H94" s="90"/>
      <c r="I94" s="87"/>
      <c r="J94" s="88"/>
      <c r="K94" s="303">
        <v>0.05</v>
      </c>
      <c r="L94" s="861">
        <f>N88*K94</f>
        <v>2160933.2784788501</v>
      </c>
      <c r="M94" s="862"/>
      <c r="N94" s="51"/>
    </row>
    <row r="95" spans="1:14" ht="15.75" thickBot="1">
      <c r="B95" s="91" t="s">
        <v>974</v>
      </c>
      <c r="C95" s="92"/>
      <c r="D95" s="92"/>
      <c r="E95" s="92"/>
      <c r="F95" s="92"/>
      <c r="G95" s="92"/>
      <c r="H95" s="92"/>
      <c r="I95" s="93"/>
      <c r="J95" s="94"/>
      <c r="K95" s="304">
        <v>0.05</v>
      </c>
      <c r="L95" s="863">
        <f>N88*K95</f>
        <v>2160933.2784788501</v>
      </c>
      <c r="M95" s="864"/>
      <c r="N95" s="51"/>
    </row>
    <row r="96" spans="1:14" ht="15.75" thickBot="1">
      <c r="B96" s="827" t="s">
        <v>953</v>
      </c>
      <c r="C96" s="828"/>
      <c r="D96" s="828"/>
      <c r="E96" s="828"/>
      <c r="F96" s="828"/>
      <c r="G96" s="828"/>
      <c r="H96" s="828"/>
      <c r="I96" s="828"/>
      <c r="J96" s="828"/>
      <c r="K96" s="828"/>
      <c r="L96" s="828"/>
      <c r="M96" s="829"/>
      <c r="N96" s="52">
        <f>L93+L94+L95</f>
        <v>12965599.6708731</v>
      </c>
    </row>
    <row r="97" spans="1:14" ht="15.75" thickBot="1">
      <c r="B97" s="33"/>
      <c r="C97" s="34"/>
      <c r="D97" s="34"/>
      <c r="E97" s="34"/>
      <c r="F97" s="34"/>
      <c r="G97" s="34"/>
      <c r="H97" s="34"/>
      <c r="I97" s="34"/>
      <c r="J97" s="34"/>
      <c r="K97" s="34"/>
      <c r="L97" s="34"/>
      <c r="M97" s="34"/>
      <c r="N97" s="35"/>
    </row>
    <row r="98" spans="1:14" ht="15.75" thickBot="1">
      <c r="A98" t="s">
        <v>2016</v>
      </c>
      <c r="B98" s="827" t="s">
        <v>975</v>
      </c>
      <c r="C98" s="828"/>
      <c r="D98" s="828"/>
      <c r="E98" s="828"/>
      <c r="F98" s="828"/>
      <c r="G98" s="828"/>
      <c r="H98" s="828"/>
      <c r="I98" s="828"/>
      <c r="J98" s="828"/>
      <c r="K98" s="828"/>
      <c r="L98" s="828"/>
      <c r="M98" s="829"/>
      <c r="N98" s="187">
        <f>N88+N96</f>
        <v>56184265.240450099</v>
      </c>
    </row>
    <row r="99" spans="1:14">
      <c r="B99" s="238"/>
      <c r="C99" s="239"/>
      <c r="D99" s="239"/>
      <c r="E99" s="239"/>
      <c r="F99" s="239"/>
      <c r="G99" s="239"/>
      <c r="H99" s="239"/>
      <c r="I99" s="239"/>
      <c r="J99" s="239"/>
      <c r="K99" s="239"/>
      <c r="L99" s="239"/>
      <c r="M99" s="239"/>
      <c r="N99" s="240"/>
    </row>
    <row r="100" spans="1:14">
      <c r="B100" s="241"/>
      <c r="C100" s="242"/>
      <c r="D100" s="242"/>
      <c r="E100" s="242"/>
      <c r="F100" s="242"/>
      <c r="G100" s="242"/>
      <c r="H100" s="242"/>
      <c r="I100" s="242"/>
      <c r="J100" s="242"/>
      <c r="K100" s="242"/>
      <c r="L100" s="242"/>
      <c r="M100" s="242"/>
      <c r="N100" s="243"/>
    </row>
    <row r="101" spans="1:14">
      <c r="B101" s="241"/>
      <c r="C101" s="242"/>
      <c r="D101" s="242"/>
      <c r="E101" s="242"/>
      <c r="F101" s="242"/>
      <c r="G101" s="242"/>
      <c r="H101" s="242"/>
      <c r="I101" s="242"/>
      <c r="J101" s="242"/>
      <c r="K101" s="242"/>
      <c r="L101" s="242"/>
      <c r="M101" s="242"/>
      <c r="N101" s="243"/>
    </row>
    <row r="102" spans="1:14">
      <c r="B102" s="241"/>
      <c r="C102" s="242"/>
      <c r="D102" s="242"/>
      <c r="E102" s="242"/>
      <c r="F102" s="242"/>
      <c r="G102" s="242"/>
      <c r="H102" s="242"/>
      <c r="I102" s="242"/>
      <c r="J102" s="242"/>
      <c r="K102" s="242"/>
      <c r="L102" s="242"/>
      <c r="M102" s="242"/>
      <c r="N102" s="243"/>
    </row>
    <row r="103" spans="1:14">
      <c r="B103" s="241"/>
      <c r="C103" s="242"/>
      <c r="D103" s="242"/>
      <c r="E103" s="416" t="s">
        <v>976</v>
      </c>
      <c r="F103" s="416"/>
      <c r="G103" s="416"/>
      <c r="H103" s="416"/>
      <c r="I103" s="416"/>
      <c r="J103" s="416"/>
      <c r="K103" s="242"/>
      <c r="L103" s="242"/>
      <c r="M103" s="242"/>
      <c r="N103" s="243"/>
    </row>
    <row r="104" spans="1:14">
      <c r="B104" s="241"/>
      <c r="C104" s="242"/>
      <c r="D104" s="242"/>
      <c r="E104" s="242" t="s">
        <v>977</v>
      </c>
      <c r="F104" s="242"/>
      <c r="G104" s="242"/>
      <c r="H104" s="242"/>
      <c r="I104" s="242"/>
      <c r="J104" s="242"/>
      <c r="K104" s="242"/>
      <c r="L104" s="242"/>
      <c r="M104" s="242"/>
      <c r="N104" s="243"/>
    </row>
    <row r="105" spans="1:14">
      <c r="B105" s="241"/>
      <c r="C105" s="242"/>
      <c r="D105" s="242"/>
      <c r="E105" s="242" t="s">
        <v>978</v>
      </c>
      <c r="F105" s="242"/>
      <c r="G105" s="242"/>
      <c r="H105" s="242"/>
      <c r="I105" s="242"/>
      <c r="J105" s="242"/>
      <c r="K105" s="242"/>
      <c r="L105" s="242"/>
      <c r="M105" s="242"/>
      <c r="N105" s="243"/>
    </row>
    <row r="106" spans="1:14">
      <c r="B106" s="241"/>
      <c r="C106" s="242"/>
      <c r="D106" s="242"/>
      <c r="E106" s="242" t="s">
        <v>979</v>
      </c>
      <c r="F106" s="242"/>
      <c r="G106" s="242"/>
      <c r="H106" s="242"/>
      <c r="I106" s="242"/>
      <c r="J106" s="242"/>
      <c r="K106" s="242"/>
      <c r="L106" s="242"/>
      <c r="M106" s="242"/>
      <c r="N106" s="243"/>
    </row>
    <row r="107" spans="1:14" ht="15.75" thickBot="1">
      <c r="B107" s="241"/>
      <c r="C107" s="242"/>
      <c r="D107" s="242"/>
      <c r="E107" s="242"/>
      <c r="F107" s="242" t="s">
        <v>980</v>
      </c>
      <c r="G107" s="242"/>
      <c r="H107" s="242"/>
      <c r="I107" s="242"/>
      <c r="J107" s="242"/>
      <c r="K107" s="242"/>
      <c r="L107" s="242"/>
      <c r="M107" s="242"/>
      <c r="N107" s="243"/>
    </row>
    <row r="108" spans="1:14">
      <c r="B108" s="226" t="s">
        <v>2216</v>
      </c>
      <c r="C108" s="227"/>
      <c r="D108" s="227"/>
      <c r="E108" s="227"/>
      <c r="F108" s="227"/>
      <c r="G108" s="227"/>
      <c r="H108" s="227"/>
      <c r="I108" s="227"/>
      <c r="J108" s="227"/>
      <c r="K108" s="227"/>
      <c r="L108" s="227"/>
      <c r="M108" s="227"/>
      <c r="N108" s="228"/>
    </row>
    <row r="109" spans="1:14">
      <c r="B109" s="244"/>
      <c r="C109" s="245"/>
      <c r="D109" s="245"/>
      <c r="E109" s="245"/>
      <c r="F109" s="245"/>
      <c r="G109" s="245"/>
      <c r="H109" s="245"/>
      <c r="I109" s="245"/>
      <c r="J109" s="245"/>
      <c r="K109" s="245"/>
      <c r="L109" s="245"/>
      <c r="M109" s="245"/>
      <c r="N109" s="246"/>
    </row>
    <row r="110" spans="1:14">
      <c r="B110" s="244"/>
      <c r="C110" s="245"/>
      <c r="D110" s="245"/>
      <c r="E110" s="245"/>
      <c r="F110" s="245"/>
      <c r="G110" s="245"/>
      <c r="H110" s="245"/>
      <c r="I110" s="245"/>
      <c r="J110" s="245"/>
      <c r="K110" s="245"/>
      <c r="L110" s="245"/>
      <c r="M110" s="245"/>
      <c r="N110" s="246"/>
    </row>
    <row r="111" spans="1:14">
      <c r="B111" s="244"/>
      <c r="C111" s="245"/>
      <c r="D111" s="245"/>
      <c r="E111" s="245"/>
      <c r="F111" s="245"/>
      <c r="G111" s="245"/>
      <c r="H111" s="245"/>
      <c r="I111" s="245"/>
      <c r="J111" s="245"/>
      <c r="K111" s="245"/>
      <c r="L111" s="245"/>
      <c r="M111" s="245"/>
      <c r="N111" s="246"/>
    </row>
    <row r="112" spans="1:14" ht="15.75" thickBot="1">
      <c r="B112" s="247"/>
      <c r="C112" s="248"/>
      <c r="D112" s="248"/>
      <c r="E112" s="248"/>
      <c r="F112" s="248"/>
      <c r="G112" s="248"/>
      <c r="H112" s="248"/>
      <c r="I112" s="248"/>
      <c r="J112" s="248"/>
      <c r="K112" s="248"/>
      <c r="L112" s="248"/>
      <c r="M112" s="248"/>
      <c r="N112" s="249"/>
    </row>
    <row r="113" spans="2:14">
      <c r="B113" s="250"/>
      <c r="C113" s="251"/>
      <c r="D113" s="251"/>
      <c r="E113" s="251"/>
      <c r="F113" s="251"/>
      <c r="G113" s="251"/>
      <c r="H113" s="251"/>
      <c r="I113" s="251"/>
      <c r="J113" s="251"/>
      <c r="K113" s="251"/>
      <c r="L113" s="251"/>
      <c r="M113" s="251"/>
      <c r="N113" s="252"/>
    </row>
    <row r="114" spans="2:14">
      <c r="B114" s="253" t="s">
        <v>2217</v>
      </c>
      <c r="C114" s="254"/>
      <c r="D114" s="254"/>
      <c r="E114" s="254"/>
      <c r="F114" s="254"/>
      <c r="G114" s="254"/>
      <c r="H114" s="254"/>
      <c r="I114" s="254"/>
      <c r="J114" s="254"/>
      <c r="K114" s="254"/>
      <c r="L114" s="254"/>
      <c r="M114" s="254"/>
      <c r="N114" s="255"/>
    </row>
    <row r="115" spans="2:14" ht="15" customHeight="1">
      <c r="B115" s="969" t="s">
        <v>2218</v>
      </c>
      <c r="C115" s="970"/>
      <c r="D115" s="970"/>
      <c r="E115" s="970"/>
      <c r="F115" s="970"/>
      <c r="G115" s="970"/>
      <c r="H115" s="970"/>
      <c r="I115" s="970"/>
      <c r="J115" s="970"/>
      <c r="K115" s="970"/>
      <c r="L115" s="970"/>
      <c r="M115" s="970"/>
      <c r="N115" s="971"/>
    </row>
    <row r="116" spans="2:14" ht="15" customHeight="1">
      <c r="B116" s="969"/>
      <c r="C116" s="970"/>
      <c r="D116" s="970"/>
      <c r="E116" s="970"/>
      <c r="F116" s="970"/>
      <c r="G116" s="970"/>
      <c r="H116" s="970"/>
      <c r="I116" s="970"/>
      <c r="J116" s="970"/>
      <c r="K116" s="970"/>
      <c r="L116" s="970"/>
      <c r="M116" s="970"/>
      <c r="N116" s="971"/>
    </row>
    <row r="117" spans="2:14" ht="30" customHeight="1">
      <c r="B117" s="972" t="s">
        <v>2219</v>
      </c>
      <c r="C117" s="973"/>
      <c r="D117" s="973"/>
      <c r="E117" s="973"/>
      <c r="F117" s="973"/>
      <c r="G117" s="973"/>
      <c r="H117" s="973"/>
      <c r="I117" s="973"/>
      <c r="J117" s="973"/>
      <c r="K117" s="973"/>
      <c r="L117" s="973"/>
      <c r="M117" s="973"/>
      <c r="N117" s="974"/>
    </row>
    <row r="118" spans="2:14">
      <c r="B118" s="972"/>
      <c r="C118" s="973"/>
      <c r="D118" s="973"/>
      <c r="E118" s="973"/>
      <c r="F118" s="973"/>
      <c r="G118" s="973"/>
      <c r="H118" s="973"/>
      <c r="I118" s="973"/>
      <c r="J118" s="973"/>
      <c r="K118" s="973"/>
      <c r="L118" s="973"/>
      <c r="M118" s="973"/>
      <c r="N118" s="974"/>
    </row>
    <row r="119" spans="2:14">
      <c r="B119" s="338"/>
      <c r="C119" s="339"/>
      <c r="D119" s="339"/>
      <c r="E119" s="339"/>
      <c r="F119" s="339"/>
      <c r="G119" s="339"/>
      <c r="H119" s="339"/>
      <c r="I119" s="339"/>
      <c r="J119" s="339"/>
      <c r="K119" s="339"/>
      <c r="L119" s="339"/>
      <c r="M119" s="339"/>
      <c r="N119" s="340"/>
    </row>
    <row r="120" spans="2:14">
      <c r="B120" s="338"/>
      <c r="C120" s="339"/>
      <c r="D120" s="339"/>
      <c r="E120" s="339"/>
      <c r="F120" s="339"/>
      <c r="G120" s="339"/>
      <c r="H120" s="339"/>
      <c r="I120" s="339"/>
      <c r="J120" s="339"/>
      <c r="K120" s="339"/>
      <c r="L120" s="339"/>
      <c r="M120" s="339"/>
      <c r="N120" s="340"/>
    </row>
    <row r="121" spans="2:14">
      <c r="B121" s="338"/>
      <c r="C121" s="339"/>
      <c r="D121" s="339"/>
      <c r="E121" s="339"/>
      <c r="F121" s="339"/>
      <c r="G121" s="339"/>
      <c r="H121" s="339"/>
      <c r="I121" s="339"/>
      <c r="J121" s="339"/>
      <c r="K121" s="339"/>
      <c r="L121" s="339"/>
      <c r="M121" s="339"/>
      <c r="N121" s="340"/>
    </row>
    <row r="122" spans="2:14">
      <c r="B122" s="253"/>
      <c r="C122" s="254"/>
      <c r="D122" s="254"/>
      <c r="E122" s="254"/>
      <c r="F122" s="254"/>
      <c r="G122" s="254"/>
      <c r="H122" s="254"/>
      <c r="I122" s="254"/>
      <c r="J122" s="254"/>
      <c r="K122" s="254"/>
      <c r="L122" s="254"/>
      <c r="M122" s="254"/>
      <c r="N122" s="255"/>
    </row>
    <row r="123" spans="2:14">
      <c r="B123" s="241"/>
      <c r="C123" s="242"/>
      <c r="D123" s="242"/>
      <c r="E123" s="242" t="s">
        <v>976</v>
      </c>
      <c r="F123" s="416"/>
      <c r="G123" s="416"/>
      <c r="H123" s="242"/>
      <c r="I123" s="242"/>
      <c r="J123" s="242"/>
      <c r="K123" s="242"/>
      <c r="L123" s="242"/>
      <c r="M123" s="242"/>
      <c r="N123" s="243"/>
    </row>
    <row r="124" spans="2:14">
      <c r="B124" s="241"/>
      <c r="C124" s="242"/>
      <c r="D124" s="242"/>
      <c r="E124" s="417" t="s">
        <v>977</v>
      </c>
      <c r="F124" s="242"/>
      <c r="G124" s="242"/>
      <c r="H124" s="417"/>
      <c r="I124" s="417"/>
      <c r="J124" s="417"/>
      <c r="K124" s="242"/>
      <c r="L124" s="242"/>
      <c r="M124" s="242"/>
      <c r="N124" s="243"/>
    </row>
    <row r="125" spans="2:14">
      <c r="B125" s="241"/>
      <c r="C125" s="242"/>
      <c r="D125" s="242"/>
      <c r="E125" s="256" t="s">
        <v>981</v>
      </c>
      <c r="F125" s="242"/>
      <c r="G125" s="242"/>
      <c r="H125" s="256"/>
      <c r="I125" s="256"/>
      <c r="J125" s="256"/>
      <c r="K125" s="242"/>
      <c r="L125" s="242"/>
      <c r="M125" s="242"/>
      <c r="N125" s="243"/>
    </row>
    <row r="126" spans="2:14">
      <c r="B126" s="257"/>
      <c r="C126" s="254"/>
      <c r="D126" s="254"/>
      <c r="E126" s="242" t="s">
        <v>979</v>
      </c>
      <c r="F126" s="242"/>
      <c r="G126" s="242"/>
      <c r="H126" s="242"/>
      <c r="I126" s="242"/>
      <c r="J126" s="242"/>
      <c r="K126" s="254"/>
      <c r="L126" s="254"/>
      <c r="M126" s="254"/>
      <c r="N126" s="255"/>
    </row>
    <row r="127" spans="2:14">
      <c r="B127" s="257"/>
      <c r="C127" s="254"/>
      <c r="D127" s="254"/>
      <c r="E127" s="254"/>
      <c r="F127" s="242"/>
      <c r="G127" s="242"/>
      <c r="H127" s="242"/>
      <c r="I127" s="242"/>
      <c r="J127" s="242"/>
      <c r="K127" s="254"/>
      <c r="L127" s="254"/>
      <c r="M127" s="254"/>
      <c r="N127" s="255"/>
    </row>
    <row r="128" spans="2:14">
      <c r="B128" s="257" t="s">
        <v>2220</v>
      </c>
      <c r="C128" s="256"/>
      <c r="D128" s="256"/>
      <c r="E128" s="242"/>
      <c r="F128" s="242"/>
      <c r="G128" s="242"/>
      <c r="H128" s="242"/>
      <c r="I128" s="242"/>
      <c r="J128" s="975"/>
      <c r="K128" s="975"/>
      <c r="L128" s="975"/>
      <c r="M128" s="975"/>
      <c r="N128" s="976"/>
    </row>
    <row r="129" spans="2:14" ht="15.75" thickBot="1">
      <c r="B129" s="418" t="s">
        <v>2221</v>
      </c>
      <c r="C129" s="419"/>
      <c r="D129" s="419"/>
      <c r="E129" s="258"/>
      <c r="F129" s="258"/>
      <c r="G129" s="258"/>
      <c r="H129" s="258"/>
      <c r="I129" s="258"/>
      <c r="J129" s="977"/>
      <c r="K129" s="977"/>
      <c r="L129" s="977"/>
      <c r="M129" s="977"/>
      <c r="N129" s="97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O71" sqref="O7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thickBo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1731</v>
      </c>
      <c r="C31" s="81" t="s">
        <v>1657</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326</v>
      </c>
      <c r="B36" s="840" t="str">
        <f>VLOOKUP(A36,EQUIPOS!A6:D154,3,FALSE)</f>
        <v>Sensor de Impacto para prueba de integridad tipo</v>
      </c>
      <c r="C36" s="841"/>
      <c r="D36" s="841"/>
      <c r="E36" s="841"/>
      <c r="F36" s="841"/>
      <c r="G36" s="841"/>
      <c r="H36" s="842"/>
      <c r="I36" s="266"/>
      <c r="J36" s="267"/>
      <c r="K36" s="268">
        <f>VLOOKUP(A36,EQUIPOS!A6:D163,4,FALSE)</f>
        <v>88826.679121325025</v>
      </c>
      <c r="L36" s="269"/>
      <c r="M36" s="335">
        <v>1</v>
      </c>
      <c r="N36" s="271">
        <f>K36/M36</f>
        <v>88826.679121325025</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88826.679121325025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1"/>
      <c r="B48" s="43"/>
      <c r="C48" s="280"/>
      <c r="D48" s="280"/>
      <c r="E48" s="280"/>
      <c r="F48" s="280"/>
      <c r="G48" s="280"/>
      <c r="H48" s="280"/>
      <c r="I48" s="267"/>
      <c r="J48" s="223"/>
      <c r="K48" s="281"/>
      <c r="L48" s="266"/>
      <c r="M48" s="401"/>
      <c r="N48" s="271"/>
    </row>
    <row r="49" spans="1:14">
      <c r="A49" s="161"/>
      <c r="B49" s="43"/>
      <c r="C49" s="424"/>
      <c r="D49" s="424"/>
      <c r="E49" s="424"/>
      <c r="F49" s="424"/>
      <c r="G49" s="424"/>
      <c r="H49" s="424"/>
      <c r="I49" s="424"/>
      <c r="J49" s="310"/>
      <c r="K49" s="281"/>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7" t="s">
        <v>953</v>
      </c>
      <c r="C55" s="828"/>
      <c r="D55" s="828"/>
      <c r="E55" s="828"/>
      <c r="F55" s="828"/>
      <c r="G55" s="828"/>
      <c r="H55" s="828"/>
      <c r="I55" s="828"/>
      <c r="J55" s="828"/>
      <c r="K55" s="828"/>
      <c r="L55" s="828"/>
      <c r="M55" s="829"/>
      <c r="N55" s="393"/>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c r="B71" s="49"/>
      <c r="C71" s="47"/>
      <c r="D71" s="47"/>
      <c r="E71" s="47"/>
      <c r="F71" s="47"/>
      <c r="G71" s="47"/>
      <c r="H71" s="47"/>
      <c r="I71" s="291"/>
      <c r="J71" s="292"/>
      <c r="K71" s="293"/>
      <c r="L71" s="50"/>
      <c r="M71" s="433"/>
      <c r="N71" s="394"/>
      <c r="O71" s="106"/>
    </row>
    <row r="72" spans="1:15">
      <c r="A72" s="162" t="s">
        <v>89</v>
      </c>
      <c r="B72" s="49" t="str">
        <f>VLOOKUP(A72,'MANO DE OBRA'!A7:D67,3,FALSE)</f>
        <v>Operador prueba de integridad</v>
      </c>
      <c r="C72" s="47"/>
      <c r="D72" s="47"/>
      <c r="E72" s="47"/>
      <c r="F72" s="47"/>
      <c r="G72" s="47"/>
      <c r="H72" s="47"/>
      <c r="I72" s="291">
        <f>K72/J72*100</f>
        <v>72085.299739464841</v>
      </c>
      <c r="J72" s="292">
        <v>185</v>
      </c>
      <c r="K72" s="293">
        <f>VLOOKUP(A72,'MANO DE OBRA'!A7:D98,4,FALSE)</f>
        <v>133357.80451800997</v>
      </c>
      <c r="L72" s="50"/>
      <c r="M72" s="431">
        <v>0.33333332999999998</v>
      </c>
      <c r="N72" s="394">
        <f>K72/M72</f>
        <v>400073.41755476414</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400073.41755476414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488900.09667608916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97780.019335217832</v>
      </c>
      <c r="M84" s="862"/>
      <c r="N84" s="51"/>
    </row>
    <row r="85" spans="1:14">
      <c r="B85" s="89" t="s">
        <v>973</v>
      </c>
      <c r="C85" s="90"/>
      <c r="D85" s="90"/>
      <c r="E85" s="90"/>
      <c r="F85" s="90"/>
      <c r="G85" s="90"/>
      <c r="H85" s="90"/>
      <c r="I85" s="87"/>
      <c r="J85" s="88"/>
      <c r="K85" s="303">
        <v>0.05</v>
      </c>
      <c r="L85" s="861">
        <f>N79*K85</f>
        <v>24445.004833804458</v>
      </c>
      <c r="M85" s="862"/>
      <c r="N85" s="51"/>
    </row>
    <row r="86" spans="1:14" ht="15.75" thickBot="1">
      <c r="B86" s="91" t="s">
        <v>974</v>
      </c>
      <c r="C86" s="92"/>
      <c r="D86" s="92"/>
      <c r="E86" s="92"/>
      <c r="F86" s="92"/>
      <c r="G86" s="92"/>
      <c r="H86" s="92"/>
      <c r="I86" s="93"/>
      <c r="J86" s="94"/>
      <c r="K86" s="304">
        <v>0.05</v>
      </c>
      <c r="L86" s="863">
        <f>N79*K86</f>
        <v>24445.004833804458</v>
      </c>
      <c r="M86" s="864"/>
      <c r="N86" s="51"/>
    </row>
    <row r="87" spans="1:14" ht="15.75" thickBot="1">
      <c r="B87" s="827" t="s">
        <v>953</v>
      </c>
      <c r="C87" s="828"/>
      <c r="D87" s="828"/>
      <c r="E87" s="828"/>
      <c r="F87" s="828"/>
      <c r="G87" s="828"/>
      <c r="H87" s="828"/>
      <c r="I87" s="828"/>
      <c r="J87" s="828"/>
      <c r="K87" s="828"/>
      <c r="L87" s="828"/>
      <c r="M87" s="829"/>
      <c r="N87" s="52">
        <f>L84+L85+L86</f>
        <v>146670.02900282675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635570.12567891588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1105</v>
      </c>
      <c r="C31" s="81" t="s">
        <v>2101</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320</v>
      </c>
      <c r="B36" s="840" t="str">
        <f>VLOOKUP(A36,EQUIPOS!A6:D154,3,FALSE)</f>
        <v>Retroexcavadora sobre llantas, motor 62HP, Profundidad de excavación de 5.41 metros.</v>
      </c>
      <c r="C36" s="841"/>
      <c r="D36" s="841"/>
      <c r="E36" s="841"/>
      <c r="F36" s="841"/>
      <c r="G36" s="841"/>
      <c r="H36" s="842"/>
      <c r="I36" s="266"/>
      <c r="J36" s="267"/>
      <c r="K36" s="268">
        <f>VLOOKUP(A36,EQUIPOS!A6:D163,4,FALSE)</f>
        <v>88422.812630731831</v>
      </c>
      <c r="L36" s="269"/>
      <c r="M36" s="335">
        <v>10</v>
      </c>
      <c r="N36" s="271">
        <f>K36/M36</f>
        <v>8842.2812630731823</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0.1</v>
      </c>
      <c r="N41" s="343">
        <f>N77*M41</f>
        <v>336.34905451801001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9178.6303175911926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1" t="s">
        <v>593</v>
      </c>
      <c r="B48" s="43" t="str">
        <f>VLOOKUP(A48,MATERIALES!A5:D373,3,FALSE)</f>
        <v>Paral en madera rolliza de 5´´ y 4,5m de longitud (tablestacados)</v>
      </c>
      <c r="C48" s="280"/>
      <c r="D48" s="280"/>
      <c r="E48" s="280"/>
      <c r="F48" s="280"/>
      <c r="G48" s="280"/>
      <c r="H48" s="280"/>
      <c r="I48" s="267"/>
      <c r="J48" s="223" t="str">
        <f>VLOOKUP(A48,MATERIALES!A4:D640,2,FALSE)</f>
        <v>u</v>
      </c>
      <c r="K48" s="281">
        <v>0.48888888888888893</v>
      </c>
      <c r="L48" s="266"/>
      <c r="M48" s="401">
        <f>VLOOKUP(A48,MATERIALES!A5:D396,4,FALSE)</f>
        <v>30668.229313950644</v>
      </c>
      <c r="N48" s="271">
        <f>K48*M48</f>
        <v>14993.356553486983</v>
      </c>
    </row>
    <row r="49" spans="1:14">
      <c r="A49" s="161" t="s">
        <v>670</v>
      </c>
      <c r="B49" s="43" t="str">
        <f>VLOOKUP(A49,MATERIALES!A6:D373,3,FALSE)</f>
        <v>Tablestaca en madera aserrada (0,25*0,05*3)</v>
      </c>
      <c r="C49" s="424"/>
      <c r="D49" s="424"/>
      <c r="E49" s="424"/>
      <c r="F49" s="424"/>
      <c r="G49" s="424"/>
      <c r="H49" s="424"/>
      <c r="I49" s="424"/>
      <c r="J49" s="310" t="str">
        <f>VLOOKUP(A49,MATERIALES!A5:D641,2,FALSE)</f>
        <v>u</v>
      </c>
      <c r="K49" s="396">
        <v>1.3333333333333333</v>
      </c>
      <c r="L49" s="420"/>
      <c r="M49" s="401">
        <f>VLOOKUP(A49,MATERIALES!A6:D397,4,FALSE)</f>
        <v>16139.803220990916</v>
      </c>
      <c r="N49" s="271">
        <f>K49*M49</f>
        <v>21519.737627987888</v>
      </c>
    </row>
    <row r="50" spans="1:14">
      <c r="A50" s="161" t="s">
        <v>898</v>
      </c>
      <c r="B50" s="43" t="str">
        <f>VLOOKUP(A50,MATERIALES!A6:D373,3,FALSE)</f>
        <v>Alambre Negro Para Amarre</v>
      </c>
      <c r="C50" s="424"/>
      <c r="D50" s="424"/>
      <c r="E50" s="424"/>
      <c r="F50" s="424"/>
      <c r="G50" s="424"/>
      <c r="H50" s="424"/>
      <c r="I50" s="424"/>
      <c r="J50" s="310" t="str">
        <f>VLOOKUP(A50,MATERIALES!A6:D642,2,FALSE)</f>
        <v>kg</v>
      </c>
      <c r="K50" s="396">
        <v>1.5</v>
      </c>
      <c r="L50" s="420"/>
      <c r="M50" s="401">
        <f>VLOOKUP(A50,MATERIALES!A6:D398,4,FALSE)</f>
        <v>4998.1326103713809</v>
      </c>
      <c r="N50" s="271">
        <f>K50*M50</f>
        <v>7497.1989155570718</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7" t="s">
        <v>953</v>
      </c>
      <c r="C55" s="828"/>
      <c r="D55" s="828"/>
      <c r="E55" s="828"/>
      <c r="F55" s="828"/>
      <c r="G55" s="828"/>
      <c r="H55" s="828"/>
      <c r="I55" s="828"/>
      <c r="J55" s="828"/>
      <c r="K55" s="828"/>
      <c r="L55" s="828"/>
      <c r="M55" s="829"/>
      <c r="N55" s="393">
        <f>SUM(N48:N54)</f>
        <v>44010.293097031943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9</v>
      </c>
      <c r="B71" s="49" t="str">
        <f>VLOOKUP(A71,'MANO DE OBRA'!A8:D68,3,FALSE)</f>
        <v>Obrero (3)</v>
      </c>
      <c r="C71" s="47"/>
      <c r="D71" s="47"/>
      <c r="E71" s="47"/>
      <c r="F71" s="47"/>
      <c r="G71" s="47"/>
      <c r="H71" s="47"/>
      <c r="I71" s="291">
        <f>K71/J71*100</f>
        <v>87780</v>
      </c>
      <c r="J71" s="292">
        <v>185</v>
      </c>
      <c r="K71" s="293">
        <f>VLOOKUP(A71,'MANO DE OBRA'!A8:D99,4,FALSE)</f>
        <v>162393</v>
      </c>
      <c r="L71" s="50"/>
      <c r="M71" s="433">
        <v>80</v>
      </c>
      <c r="N71" s="394">
        <f>K71/M71</f>
        <v>2029.9124999999999</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1">
        <v>80</v>
      </c>
      <c r="N72" s="394">
        <f>K72/M72</f>
        <v>1333.5780451800997</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3363.4905451800996</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56552.413959803234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11310.482791960647</v>
      </c>
      <c r="M84" s="862"/>
      <c r="N84" s="51"/>
    </row>
    <row r="85" spans="1:14">
      <c r="B85" s="89" t="s">
        <v>973</v>
      </c>
      <c r="C85" s="90"/>
      <c r="D85" s="90"/>
      <c r="E85" s="90"/>
      <c r="F85" s="90"/>
      <c r="G85" s="90"/>
      <c r="H85" s="90"/>
      <c r="I85" s="87"/>
      <c r="J85" s="88"/>
      <c r="K85" s="303">
        <v>0.05</v>
      </c>
      <c r="L85" s="861">
        <f>N79*K85</f>
        <v>2827.6206979901617</v>
      </c>
      <c r="M85" s="862"/>
      <c r="N85" s="51"/>
    </row>
    <row r="86" spans="1:14" ht="15.75" thickBot="1">
      <c r="B86" s="91" t="s">
        <v>974</v>
      </c>
      <c r="C86" s="92"/>
      <c r="D86" s="92"/>
      <c r="E86" s="92"/>
      <c r="F86" s="92"/>
      <c r="G86" s="92"/>
      <c r="H86" s="92"/>
      <c r="I86" s="93"/>
      <c r="J86" s="94"/>
      <c r="K86" s="304">
        <v>0.05</v>
      </c>
      <c r="L86" s="863">
        <f>N79*K86</f>
        <v>2827.6206979901617</v>
      </c>
      <c r="M86" s="864"/>
      <c r="N86" s="51"/>
    </row>
    <row r="87" spans="1:14" ht="15.75" thickBot="1">
      <c r="B87" s="827" t="s">
        <v>953</v>
      </c>
      <c r="C87" s="828"/>
      <c r="D87" s="828"/>
      <c r="E87" s="828"/>
      <c r="F87" s="828"/>
      <c r="G87" s="828"/>
      <c r="H87" s="828"/>
      <c r="I87" s="828"/>
      <c r="J87" s="828"/>
      <c r="K87" s="828"/>
      <c r="L87" s="828"/>
      <c r="M87" s="829"/>
      <c r="N87" s="52">
        <f>L84+L85+L86</f>
        <v>16965.72418794097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73518.138147744205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ht="27"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1106</v>
      </c>
      <c r="C31" s="81" t="s">
        <v>2102</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204</v>
      </c>
      <c r="B36" s="840" t="str">
        <f>VLOOKUP(A36,EQUIPOS!A6:D154,3,FALSE)</f>
        <v xml:space="preserve">Equipo de soldadura 250 AMP
</v>
      </c>
      <c r="C36" s="841"/>
      <c r="D36" s="841"/>
      <c r="E36" s="841"/>
      <c r="F36" s="841"/>
      <c r="G36" s="841"/>
      <c r="H36" s="842"/>
      <c r="I36" s="266"/>
      <c r="J36" s="267"/>
      <c r="K36" s="268">
        <f>VLOOKUP(A36,EQUIPOS!A6:D163,4,FALSE)</f>
        <v>10402.061868888815</v>
      </c>
      <c r="L36" s="269"/>
      <c r="M36" s="335">
        <v>10</v>
      </c>
      <c r="N36" s="271">
        <f>K36/M36</f>
        <v>1040.2061868888816</v>
      </c>
    </row>
    <row r="37" spans="1:14">
      <c r="A37" s="113" t="s">
        <v>320</v>
      </c>
      <c r="B37" s="840" t="str">
        <f>VLOOKUP(A37,EQUIPOS!A7:D154,3,FALSE)</f>
        <v>Retroexcavadora sobre llantas, motor 62HP, Profundidad de excavación de 5.41 metros.</v>
      </c>
      <c r="C37" s="841"/>
      <c r="D37" s="841"/>
      <c r="E37" s="841"/>
      <c r="F37" s="841"/>
      <c r="G37" s="841"/>
      <c r="H37" s="842"/>
      <c r="I37" s="420"/>
      <c r="J37" s="421"/>
      <c r="K37" s="268">
        <f>VLOOKUP(A37,EQUIPOS!A7:D164,4,FALSE)</f>
        <v>88422.812630731831</v>
      </c>
      <c r="L37" s="334"/>
      <c r="M37" s="335">
        <v>10</v>
      </c>
      <c r="N37" s="271">
        <f>K37/M37</f>
        <v>8842.2812630731823</v>
      </c>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0.1</v>
      </c>
      <c r="N41" s="343">
        <f>N77*M41</f>
        <v>402.04310903601998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10284.530558998084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1" t="s">
        <v>662</v>
      </c>
      <c r="B48" s="43" t="str">
        <f>VLOOKUP(A48,MATERIALES!A5:D373,3,FALSE)</f>
        <v>Soldadura 7018</v>
      </c>
      <c r="C48" s="280"/>
      <c r="D48" s="280"/>
      <c r="E48" s="280"/>
      <c r="F48" s="280"/>
      <c r="G48" s="280"/>
      <c r="H48" s="280"/>
      <c r="I48" s="280"/>
      <c r="J48" s="310" t="str">
        <f>VLOOKUP(A48,MATERIALES!A4:D640,2,FALSE)</f>
        <v>kg</v>
      </c>
      <c r="K48" s="281">
        <v>3.3000000000000002E-2</v>
      </c>
      <c r="L48" s="266"/>
      <c r="M48" s="401">
        <f>VLOOKUP(A48,MATERIALES!A5:D396,4,FALSE)</f>
        <v>8211.8732540249366</v>
      </c>
      <c r="N48" s="271">
        <f>K48*M48</f>
        <v>270.99181738282294</v>
      </c>
    </row>
    <row r="49" spans="1:14">
      <c r="A49" s="161" t="s">
        <v>680</v>
      </c>
      <c r="B49" s="43" t="str">
        <f>VLOOKUP(A49,MATERIALES!A6:D373,3,FALSE)</f>
        <v>Tablestaca metálica (riel de 70 lb/yarda)</v>
      </c>
      <c r="C49" s="424"/>
      <c r="D49" s="424"/>
      <c r="E49" s="424"/>
      <c r="F49" s="424"/>
      <c r="G49" s="424"/>
      <c r="H49" s="424"/>
      <c r="I49" s="424"/>
      <c r="J49" s="311" t="str">
        <f>VLOOKUP(A49,MATERIALES!A5:D641,2,FALSE)</f>
        <v>u</v>
      </c>
      <c r="K49" s="396">
        <v>3</v>
      </c>
      <c r="L49" s="420"/>
      <c r="M49" s="401">
        <f>VLOOKUP(A49,MATERIALES!A6:D397,4,FALSE)</f>
        <v>65679.103799537363</v>
      </c>
      <c r="N49" s="271">
        <f>K49*M49</f>
        <v>197037.3113986121</v>
      </c>
    </row>
    <row r="50" spans="1:14">
      <c r="A50" s="161" t="s">
        <v>690</v>
      </c>
      <c r="B50" s="43" t="str">
        <f>VLOOKUP(A50,MATERIALES!A6:D373,3,FALSE)</f>
        <v>Tornillos de Unión de D= 12 mm</v>
      </c>
      <c r="C50" s="424"/>
      <c r="D50" s="424"/>
      <c r="E50" s="424"/>
      <c r="F50" s="424"/>
      <c r="G50" s="424"/>
      <c r="H50" s="424"/>
      <c r="I50" s="424"/>
      <c r="J50" s="311" t="str">
        <f>VLOOKUP(A50,MATERIALES!A6:D642,2,FALSE)</f>
        <v>u</v>
      </c>
      <c r="K50" s="396">
        <v>10</v>
      </c>
      <c r="L50" s="420"/>
      <c r="M50" s="401">
        <f>VLOOKUP(A50,MATERIALES!A6:D398,4,FALSE)</f>
        <v>602.46240952264031</v>
      </c>
      <c r="N50" s="271">
        <f>K50*M50</f>
        <v>6024.6240952264034</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7" t="s">
        <v>953</v>
      </c>
      <c r="C55" s="828"/>
      <c r="D55" s="828"/>
      <c r="E55" s="828"/>
      <c r="F55" s="828"/>
      <c r="G55" s="828"/>
      <c r="H55" s="828"/>
      <c r="I55" s="828"/>
      <c r="J55" s="828"/>
      <c r="K55" s="828"/>
      <c r="L55" s="828"/>
      <c r="M55" s="829"/>
      <c r="N55" s="393">
        <f>SUM(N48:N54)</f>
        <v>203332.92731122134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2"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0">
        <v>80</v>
      </c>
      <c r="N71" s="394">
        <f>K71/M71</f>
        <v>1353.2750000000001</v>
      </c>
      <c r="O71" s="106"/>
    </row>
    <row r="72" spans="1:15">
      <c r="A72" s="162" t="s">
        <v>56</v>
      </c>
      <c r="B72" s="49" t="str">
        <f>VLOOKUP(A72,'MANO DE OBRA'!A8:D69,3,FALSE)</f>
        <v>Soldador</v>
      </c>
      <c r="C72" s="47"/>
      <c r="D72" s="47"/>
      <c r="E72" s="47"/>
      <c r="F72" s="47"/>
      <c r="G72" s="47"/>
      <c r="H72" s="47"/>
      <c r="I72" s="291">
        <f>K72/J72*100</f>
        <v>57668.23979157189</v>
      </c>
      <c r="J72" s="292">
        <v>185</v>
      </c>
      <c r="K72" s="293">
        <f>VLOOKUP(A72,'MANO DE OBRA'!A8:D100,4,FALSE)</f>
        <v>106686.24361440798</v>
      </c>
      <c r="L72" s="50"/>
      <c r="M72" s="430">
        <v>80</v>
      </c>
      <c r="N72" s="394">
        <f>K72/M72</f>
        <v>1333.5780451800997</v>
      </c>
    </row>
    <row r="73" spans="1:15">
      <c r="A73" t="s">
        <v>30</v>
      </c>
      <c r="B73" s="49" t="str">
        <f>VLOOKUP(A73,'MANO DE OBRA'!A9:D70,3,FALSE)</f>
        <v>Oficial</v>
      </c>
      <c r="C73" s="47"/>
      <c r="D73" s="47"/>
      <c r="E73" s="47"/>
      <c r="F73" s="47"/>
      <c r="G73" s="47"/>
      <c r="H73" s="47"/>
      <c r="I73" s="291">
        <f>K73/J73*100</f>
        <v>57668.23979157189</v>
      </c>
      <c r="J73" s="292">
        <v>185</v>
      </c>
      <c r="K73" s="293">
        <f>VLOOKUP(A73,'MANO DE OBRA'!A9:D101,4,FALSE)</f>
        <v>106686.24361440798</v>
      </c>
      <c r="L73" s="50"/>
      <c r="M73" s="431">
        <v>80</v>
      </c>
      <c r="N73" s="394">
        <f>K73/M73</f>
        <v>1333.5780451800997</v>
      </c>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4020.4310903601995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217637.88896057961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43527.577792115924</v>
      </c>
      <c r="M84" s="862"/>
      <c r="N84" s="51"/>
    </row>
    <row r="85" spans="1:14">
      <c r="B85" s="89" t="s">
        <v>973</v>
      </c>
      <c r="C85" s="90"/>
      <c r="D85" s="90"/>
      <c r="E85" s="90"/>
      <c r="F85" s="90"/>
      <c r="G85" s="90"/>
      <c r="H85" s="90"/>
      <c r="I85" s="87"/>
      <c r="J85" s="88"/>
      <c r="K85" s="303">
        <v>0.05</v>
      </c>
      <c r="L85" s="861">
        <f>N79*K85</f>
        <v>10881.894448028981</v>
      </c>
      <c r="M85" s="862"/>
      <c r="N85" s="51"/>
    </row>
    <row r="86" spans="1:14" ht="15.75" thickBot="1">
      <c r="B86" s="91" t="s">
        <v>974</v>
      </c>
      <c r="C86" s="92"/>
      <c r="D86" s="92"/>
      <c r="E86" s="92"/>
      <c r="F86" s="92"/>
      <c r="G86" s="92"/>
      <c r="H86" s="92"/>
      <c r="I86" s="93"/>
      <c r="J86" s="94"/>
      <c r="K86" s="304">
        <v>0.05</v>
      </c>
      <c r="L86" s="863">
        <f>N79*K86</f>
        <v>10881.894448028981</v>
      </c>
      <c r="M86" s="864"/>
      <c r="N86" s="51"/>
    </row>
    <row r="87" spans="1:14" ht="15.75" thickBot="1">
      <c r="B87" s="827" t="s">
        <v>953</v>
      </c>
      <c r="C87" s="828"/>
      <c r="D87" s="828"/>
      <c r="E87" s="828"/>
      <c r="F87" s="828"/>
      <c r="G87" s="828"/>
      <c r="H87" s="828"/>
      <c r="I87" s="828"/>
      <c r="J87" s="828"/>
      <c r="K87" s="828"/>
      <c r="L87" s="828"/>
      <c r="M87" s="829"/>
      <c r="N87" s="52">
        <f>L84+L85+L86</f>
        <v>65291.366688173883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282929.25564875349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ht="2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1107</v>
      </c>
      <c r="C31" s="81" t="s">
        <v>2103</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282</v>
      </c>
      <c r="B36" s="840" t="str">
        <f>VLOOKUP(A36,EQUIPOS!A6:D154,3,FALSE)</f>
        <v>Piloteadora potencia 250KW, RPM 1800, fuerza elevadora 200KN</v>
      </c>
      <c r="C36" s="841"/>
      <c r="D36" s="841"/>
      <c r="E36" s="841"/>
      <c r="F36" s="841"/>
      <c r="G36" s="841"/>
      <c r="H36" s="842"/>
      <c r="I36" s="266"/>
      <c r="J36" s="267"/>
      <c r="K36" s="268">
        <f>VLOOKUP(A36,EQUIPOS!A6:D163,4,FALSE)</f>
        <v>590692.46085117664</v>
      </c>
      <c r="L36" s="269"/>
      <c r="M36" s="335">
        <v>2</v>
      </c>
      <c r="N36" s="271">
        <f>K36/M36</f>
        <v>295346.23042558832</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0.1</v>
      </c>
      <c r="N41" s="343">
        <f>N77*M41</f>
        <v>4716.7655451800993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300062.99597076845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1" t="s">
        <v>745</v>
      </c>
      <c r="B48" s="43" t="str">
        <f>VLOOKUP(A48,MATERIALES!A5:D373,3,FALSE)</f>
        <v>Acero PDR-60</v>
      </c>
      <c r="C48" s="280"/>
      <c r="D48" s="280"/>
      <c r="E48" s="280"/>
      <c r="F48" s="280"/>
      <c r="G48" s="280"/>
      <c r="H48" s="280"/>
      <c r="I48" s="267"/>
      <c r="J48" s="223" t="str">
        <f>VLOOKUP(A48,MATERIALES!A4:D640,2,FALSE)</f>
        <v>kg</v>
      </c>
      <c r="K48" s="281">
        <v>28</v>
      </c>
      <c r="L48" s="266"/>
      <c r="M48" s="401">
        <f>VLOOKUP(A48,MATERIALES!A5:D396,4,FALSE)</f>
        <v>2863.5134746919366</v>
      </c>
      <c r="N48" s="271">
        <f>K48*M48</f>
        <v>80178.377291374229</v>
      </c>
    </row>
    <row r="49" spans="1:14">
      <c r="A49" s="161" t="s">
        <v>829</v>
      </c>
      <c r="B49" s="43" t="str">
        <f>VLOOKUP(A49,MATERIALES!A6:D373,3,FALSE)</f>
        <v>Concreto Resistencia  28 (Mpa)</v>
      </c>
      <c r="C49" s="424"/>
      <c r="D49" s="424"/>
      <c r="E49" s="424"/>
      <c r="F49" s="424"/>
      <c r="G49" s="424"/>
      <c r="H49" s="424"/>
      <c r="I49" s="424"/>
      <c r="J49" s="310" t="str">
        <f>VLOOKUP(A49,MATERIALES!A5:D641,2,FALSE)</f>
        <v>m3</v>
      </c>
      <c r="K49" s="396">
        <v>0.35</v>
      </c>
      <c r="L49" s="420"/>
      <c r="M49" s="401">
        <f>VLOOKUP(A49,MATERIALES!A6:D397,4,FALSE)</f>
        <v>371636.98326626571</v>
      </c>
      <c r="N49" s="271">
        <f>K49*M49</f>
        <v>130072.94414319299</v>
      </c>
    </row>
    <row r="50" spans="1:14">
      <c r="A50" s="161" t="s">
        <v>868</v>
      </c>
      <c r="B50" s="43" t="str">
        <f>VLOOKUP(A50,MATERIALES!A6:D373,3,FALSE)</f>
        <v>Formaleta concreto clase A,B y C</v>
      </c>
      <c r="C50" s="424"/>
      <c r="D50" s="424"/>
      <c r="E50" s="424"/>
      <c r="F50" s="424"/>
      <c r="G50" s="424"/>
      <c r="H50" s="424"/>
      <c r="I50" s="424"/>
      <c r="J50" s="311" t="str">
        <f>VLOOKUP(A50,MATERIALES!A6:D642,2,FALSE)</f>
        <v>m2</v>
      </c>
      <c r="K50" s="396">
        <v>3</v>
      </c>
      <c r="L50" s="420"/>
      <c r="M50" s="401">
        <f>VLOOKUP(A50,MATERIALES!A6:D398,4,FALSE)</f>
        <v>16193.489442050481</v>
      </c>
      <c r="N50" s="271">
        <f>K50*M50</f>
        <v>48580.468326151444</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7" t="s">
        <v>953</v>
      </c>
      <c r="C55" s="828"/>
      <c r="D55" s="828"/>
      <c r="E55" s="828"/>
      <c r="F55" s="828"/>
      <c r="G55" s="828"/>
      <c r="H55" s="828"/>
      <c r="I55" s="828"/>
      <c r="J55" s="828"/>
      <c r="K55" s="828"/>
      <c r="L55" s="828"/>
      <c r="M55" s="829"/>
      <c r="N55" s="393">
        <f>SUM(N48:N54)</f>
        <v>258831.78976071865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1239</v>
      </c>
      <c r="B60" s="46" t="str">
        <f>VLOOKUP(A60,TRANSPORTE!A2:D117,3,FALSE)</f>
        <v>Transporte de concreto</v>
      </c>
      <c r="C60" s="316"/>
      <c r="D60" s="316"/>
      <c r="E60" s="316"/>
      <c r="F60" s="316"/>
      <c r="G60" s="316"/>
      <c r="H60" s="310" t="s">
        <v>339</v>
      </c>
      <c r="I60" s="278">
        <v>0.35</v>
      </c>
      <c r="J60" s="285">
        <v>1</v>
      </c>
      <c r="K60" s="278">
        <f>I60*J60</f>
        <v>0.35</v>
      </c>
      <c r="L60" s="831">
        <f>VLOOKUP(A60,TRANSPORTE!A2:D117,4,FALSE)</f>
        <v>1581.4554263093744</v>
      </c>
      <c r="M60" s="832"/>
      <c r="N60" s="286">
        <f>K60*L60</f>
        <v>553.50939920828102</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553.50939920828102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2" t="s">
        <v>13</v>
      </c>
      <c r="B71" s="49" t="str">
        <f>VLOOKUP(A71,'MANO DE OBRA'!A8:D68,3,FALSE)</f>
        <v>Obrero (5)</v>
      </c>
      <c r="C71" s="47"/>
      <c r="D71" s="47"/>
      <c r="E71" s="47"/>
      <c r="F71" s="47"/>
      <c r="G71" s="47"/>
      <c r="H71" s="47"/>
      <c r="I71" s="291">
        <f>K71/J71*100</f>
        <v>146300</v>
      </c>
      <c r="J71" s="292">
        <v>185</v>
      </c>
      <c r="K71" s="293">
        <f>VLOOKUP(A71,'MANO DE OBRA'!A8:D99,4,FALSE)</f>
        <v>270655</v>
      </c>
      <c r="L71" s="50"/>
      <c r="M71" s="433">
        <v>8</v>
      </c>
      <c r="N71" s="394">
        <f>K71/M71</f>
        <v>33831.875</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0">
        <v>8</v>
      </c>
      <c r="N72" s="394">
        <f>K72/M72</f>
        <v>13335.780451800998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47167.655451800994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606615.95058249636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121323.19011649927</v>
      </c>
      <c r="M84" s="862"/>
      <c r="N84" s="51"/>
    </row>
    <row r="85" spans="1:14">
      <c r="B85" s="89" t="s">
        <v>973</v>
      </c>
      <c r="C85" s="90"/>
      <c r="D85" s="90"/>
      <c r="E85" s="90"/>
      <c r="F85" s="90"/>
      <c r="G85" s="90"/>
      <c r="H85" s="90"/>
      <c r="I85" s="87"/>
      <c r="J85" s="88"/>
      <c r="K85" s="303">
        <v>0.05</v>
      </c>
      <c r="L85" s="861">
        <f>N79*K85</f>
        <v>30330.797529124819</v>
      </c>
      <c r="M85" s="862"/>
      <c r="N85" s="51"/>
    </row>
    <row r="86" spans="1:14" ht="15.75" thickBot="1">
      <c r="B86" s="91" t="s">
        <v>974</v>
      </c>
      <c r="C86" s="92"/>
      <c r="D86" s="92"/>
      <c r="E86" s="92"/>
      <c r="F86" s="92"/>
      <c r="G86" s="92"/>
      <c r="H86" s="92"/>
      <c r="I86" s="93"/>
      <c r="J86" s="94"/>
      <c r="K86" s="304">
        <v>0.05</v>
      </c>
      <c r="L86" s="863">
        <f>N79*K86</f>
        <v>30330.797529124819</v>
      </c>
      <c r="M86" s="864"/>
      <c r="N86" s="51"/>
    </row>
    <row r="87" spans="1:14" ht="15.75" thickBot="1">
      <c r="B87" s="827" t="s">
        <v>953</v>
      </c>
      <c r="C87" s="828"/>
      <c r="D87" s="828"/>
      <c r="E87" s="828"/>
      <c r="F87" s="828"/>
      <c r="G87" s="828"/>
      <c r="H87" s="828"/>
      <c r="I87" s="828"/>
      <c r="J87" s="828"/>
      <c r="K87" s="828"/>
      <c r="L87" s="828"/>
      <c r="M87" s="829"/>
      <c r="N87" s="52">
        <f>L84+L85+L86</f>
        <v>181984.78517474892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788600.73575724522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1108</v>
      </c>
      <c r="C31" s="81" t="s">
        <v>2104</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282</v>
      </c>
      <c r="B36" s="840" t="str">
        <f>VLOOKUP(A36,EQUIPOS!A6:D154,3,FALSE)</f>
        <v>Piloteadora potencia 250KW, RPM 1800, fuerza elevadora 200KN</v>
      </c>
      <c r="C36" s="841"/>
      <c r="D36" s="841"/>
      <c r="E36" s="841"/>
      <c r="F36" s="841"/>
      <c r="G36" s="841"/>
      <c r="H36" s="842"/>
      <c r="I36" s="266"/>
      <c r="J36" s="267"/>
      <c r="K36" s="268">
        <f>VLOOKUP(A36,EQUIPOS!A6:D163,4,FALSE)</f>
        <v>590692.46085117664</v>
      </c>
      <c r="L36" s="269"/>
      <c r="M36" s="335">
        <v>2</v>
      </c>
      <c r="N36" s="271">
        <f>K36/M36</f>
        <v>295346.23042558832</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0.1</v>
      </c>
      <c r="N41" s="343">
        <f>N77*M41</f>
        <v>4716.7655451800993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300062.99597076845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1" t="s">
        <v>745</v>
      </c>
      <c r="B48" s="43" t="str">
        <f>VLOOKUP(A48,MATERIALES!A5:D373,3,FALSE)</f>
        <v>Acero PDR-60</v>
      </c>
      <c r="C48" s="280"/>
      <c r="D48" s="280"/>
      <c r="E48" s="280"/>
      <c r="F48" s="280"/>
      <c r="G48" s="280"/>
      <c r="H48" s="280"/>
      <c r="I48" s="267"/>
      <c r="J48" s="223" t="str">
        <f>VLOOKUP(A48,MATERIALES!A4:D640,2,FALSE)</f>
        <v>kg</v>
      </c>
      <c r="K48" s="281">
        <v>28</v>
      </c>
      <c r="L48" s="266"/>
      <c r="M48" s="401">
        <f>VLOOKUP(A48,MATERIALES!A5:D396,4,FALSE)</f>
        <v>2863.5134746919366</v>
      </c>
      <c r="N48" s="271">
        <f>K48*M48</f>
        <v>80178.377291374229</v>
      </c>
    </row>
    <row r="49" spans="1:14">
      <c r="A49" s="161" t="s">
        <v>830</v>
      </c>
      <c r="B49" s="43" t="str">
        <f>VLOOKUP(A49,MATERIALES!A6:D373,3,FALSE)</f>
        <v>Concreto Resistencia  35 (Mpa)</v>
      </c>
      <c r="C49" s="424"/>
      <c r="D49" s="424"/>
      <c r="E49" s="424"/>
      <c r="F49" s="424"/>
      <c r="G49" s="424"/>
      <c r="H49" s="424"/>
      <c r="I49" s="424"/>
      <c r="J49" s="310" t="str">
        <f>VLOOKUP(A49,MATERIALES!A5:D641,2,FALSE)</f>
        <v>m3</v>
      </c>
      <c r="K49" s="396">
        <v>0.35</v>
      </c>
      <c r="L49" s="420"/>
      <c r="M49" s="401">
        <f>VLOOKUP(A49,MATERIALES!A6:D397,4,FALSE)</f>
        <v>398312.76672770933</v>
      </c>
      <c r="N49" s="271">
        <f>K49*M49</f>
        <v>139409.46835469824</v>
      </c>
    </row>
    <row r="50" spans="1:14">
      <c r="A50" s="161" t="s">
        <v>868</v>
      </c>
      <c r="B50" s="43" t="str">
        <f>VLOOKUP(A50,MATERIALES!A6:D373,3,FALSE)</f>
        <v>Formaleta concreto clase A,B y C</v>
      </c>
      <c r="C50" s="424"/>
      <c r="D50" s="424"/>
      <c r="E50" s="424"/>
      <c r="F50" s="424"/>
      <c r="G50" s="424"/>
      <c r="H50" s="424"/>
      <c r="I50" s="424"/>
      <c r="J50" s="311" t="str">
        <f>VLOOKUP(A50,MATERIALES!A6:D642,2,FALSE)</f>
        <v>m2</v>
      </c>
      <c r="K50" s="396">
        <v>2</v>
      </c>
      <c r="L50" s="420"/>
      <c r="M50" s="401">
        <f>VLOOKUP(A50,MATERIALES!A6:D398,4,FALSE)</f>
        <v>16193.489442050481</v>
      </c>
      <c r="N50" s="271">
        <f>K50*M50</f>
        <v>32386.978884100961</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7" t="s">
        <v>953</v>
      </c>
      <c r="C55" s="828"/>
      <c r="D55" s="828"/>
      <c r="E55" s="828"/>
      <c r="F55" s="828"/>
      <c r="G55" s="828"/>
      <c r="H55" s="828"/>
      <c r="I55" s="828"/>
      <c r="J55" s="828"/>
      <c r="K55" s="828"/>
      <c r="L55" s="828"/>
      <c r="M55" s="829"/>
      <c r="N55" s="393">
        <f>SUM(N48:N54)</f>
        <v>251974.82453017344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1239</v>
      </c>
      <c r="B60" s="46" t="str">
        <f>VLOOKUP(A60,TRANSPORTE!A2:D117,3,FALSE)</f>
        <v>Transporte de concreto</v>
      </c>
      <c r="C60" s="316"/>
      <c r="D60" s="316"/>
      <c r="E60" s="316"/>
      <c r="F60" s="316"/>
      <c r="G60" s="316"/>
      <c r="H60" s="310" t="s">
        <v>339</v>
      </c>
      <c r="I60" s="278">
        <v>0.35</v>
      </c>
      <c r="J60" s="285">
        <v>1</v>
      </c>
      <c r="K60" s="278">
        <f>I60*J60</f>
        <v>0.35</v>
      </c>
      <c r="L60" s="831">
        <f>VLOOKUP(A60,TRANSPORTE!A2:D117,4,FALSE)</f>
        <v>1581.4554263093744</v>
      </c>
      <c r="M60" s="832"/>
      <c r="N60" s="286">
        <f>K60*L60</f>
        <v>553.50939920828102</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553.50939920828102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2" t="s">
        <v>13</v>
      </c>
      <c r="B71" s="49" t="str">
        <f>VLOOKUP(A71,'MANO DE OBRA'!A8:D68,3,FALSE)</f>
        <v>Obrero (5)</v>
      </c>
      <c r="C71" s="47"/>
      <c r="D71" s="47"/>
      <c r="E71" s="47"/>
      <c r="F71" s="47"/>
      <c r="G71" s="47"/>
      <c r="H71" s="47"/>
      <c r="I71" s="291">
        <f>K71/J71*100</f>
        <v>146300</v>
      </c>
      <c r="J71" s="292">
        <v>185</v>
      </c>
      <c r="K71" s="293">
        <f>VLOOKUP(A71,'MANO DE OBRA'!A8:D99,4,FALSE)</f>
        <v>270655</v>
      </c>
      <c r="L71" s="50"/>
      <c r="M71" s="433">
        <v>8</v>
      </c>
      <c r="N71" s="394">
        <f>K71/M71</f>
        <v>33831.875</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0">
        <v>8</v>
      </c>
      <c r="N72" s="394">
        <f>K72/M72</f>
        <v>13335.780451800998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47167.655451800994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599758.98535195121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119951.79707039025</v>
      </c>
      <c r="M84" s="862"/>
      <c r="N84" s="51"/>
    </row>
    <row r="85" spans="1:14">
      <c r="B85" s="89" t="s">
        <v>973</v>
      </c>
      <c r="C85" s="90"/>
      <c r="D85" s="90"/>
      <c r="E85" s="90"/>
      <c r="F85" s="90"/>
      <c r="G85" s="90"/>
      <c r="H85" s="90"/>
      <c r="I85" s="87"/>
      <c r="J85" s="88"/>
      <c r="K85" s="303">
        <v>0.05</v>
      </c>
      <c r="L85" s="861">
        <f>N79*K85</f>
        <v>29987.949267597563</v>
      </c>
      <c r="M85" s="862"/>
      <c r="N85" s="51"/>
    </row>
    <row r="86" spans="1:14" ht="15.75" thickBot="1">
      <c r="B86" s="91" t="s">
        <v>974</v>
      </c>
      <c r="C86" s="92"/>
      <c r="D86" s="92"/>
      <c r="E86" s="92"/>
      <c r="F86" s="92"/>
      <c r="G86" s="92"/>
      <c r="H86" s="92"/>
      <c r="I86" s="93"/>
      <c r="J86" s="94"/>
      <c r="K86" s="304">
        <v>0.05</v>
      </c>
      <c r="L86" s="863">
        <f>N79*K86</f>
        <v>29987.949267597563</v>
      </c>
      <c r="M86" s="864"/>
      <c r="N86" s="51"/>
    </row>
    <row r="87" spans="1:14" ht="15.75" thickBot="1">
      <c r="B87" s="827" t="s">
        <v>953</v>
      </c>
      <c r="C87" s="828"/>
      <c r="D87" s="828"/>
      <c r="E87" s="828"/>
      <c r="F87" s="828"/>
      <c r="G87" s="828"/>
      <c r="H87" s="828"/>
      <c r="I87" s="828"/>
      <c r="J87" s="828"/>
      <c r="K87" s="828"/>
      <c r="L87" s="828"/>
      <c r="M87" s="829"/>
      <c r="N87" s="52">
        <f>L84+L85+L86</f>
        <v>179927.69560558541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779686.68095753668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6.5" customHeight="1" thickBot="1">
      <c r="A31" t="s">
        <v>1845</v>
      </c>
      <c r="B31" s="80" t="s">
        <v>1109</v>
      </c>
      <c r="C31" s="81" t="s">
        <v>2105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195</v>
      </c>
      <c r="B36" s="840" t="str">
        <f>VLOOKUP(A36,EQUIPOS!A6:D154,3,FALSE)</f>
        <v xml:space="preserve">Equipo de oxicorte, Capacidad de corte: hasta 6´´ (152mm) </v>
      </c>
      <c r="C36" s="841"/>
      <c r="D36" s="841"/>
      <c r="E36" s="841"/>
      <c r="F36" s="841"/>
      <c r="G36" s="841"/>
      <c r="H36" s="842"/>
      <c r="I36" s="266"/>
      <c r="J36" s="267"/>
      <c r="K36" s="268">
        <f>VLOOKUP(A36,EQUIPOS!A6:D163,4,FALSE)</f>
        <v>15805.008293854753</v>
      </c>
      <c r="L36" s="269"/>
      <c r="M36" s="335">
        <v>1.1299999999999999</v>
      </c>
      <c r="N36" s="271">
        <f>K36/M36</f>
        <v>13986.733003411287</v>
      </c>
    </row>
    <row r="37" spans="1:14">
      <c r="A37" s="113" t="s">
        <v>332</v>
      </c>
      <c r="B37" s="840" t="str">
        <f>VLOOKUP(A37,EQUIPOS!A7:D154,3,FALSE)</f>
        <v xml:space="preserve">Taladro de 1/2´´, pulidora, lijadora y circular
</v>
      </c>
      <c r="C37" s="841"/>
      <c r="D37" s="841"/>
      <c r="E37" s="841"/>
      <c r="F37" s="841"/>
      <c r="G37" s="841"/>
      <c r="H37" s="842"/>
      <c r="I37" s="420"/>
      <c r="J37" s="421"/>
      <c r="K37" s="268">
        <f>VLOOKUP(A37,EQUIPOS!A7:D164,4,FALSE)</f>
        <v>7565.5179639892203</v>
      </c>
      <c r="L37" s="334"/>
      <c r="M37" s="335">
        <v>0.53</v>
      </c>
      <c r="N37" s="271">
        <f>K37/M37</f>
        <v>14274.562196206076</v>
      </c>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0.1</v>
      </c>
      <c r="N41" s="343">
        <f>N77*M41</f>
        <v>2680.2873935734665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30941.582593190833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1" t="s">
        <v>394</v>
      </c>
      <c r="B48" s="43" t="str">
        <f>VLOOKUP(A48,MATERIALES!A5:D373,3,FALSE)</f>
        <v>Botella de gas propano (40 lb) (5% de oxígeno)</v>
      </c>
      <c r="C48" s="280"/>
      <c r="D48" s="280"/>
      <c r="E48" s="280"/>
      <c r="F48" s="280"/>
      <c r="G48" s="280"/>
      <c r="H48" s="280"/>
      <c r="I48" s="280"/>
      <c r="J48" s="310" t="str">
        <f>VLOOKUP(A48,MATERIALES!A4:D640,2,FALSE)</f>
        <v>u</v>
      </c>
      <c r="K48" s="281">
        <v>0.02</v>
      </c>
      <c r="L48" s="266"/>
      <c r="M48" s="401">
        <f>VLOOKUP(A48,MATERIALES!A5:D396,4,FALSE)</f>
        <v>76205.903143756135</v>
      </c>
      <c r="N48" s="271">
        <f>K48*M48</f>
        <v>1524.1180628751226</v>
      </c>
    </row>
    <row r="49" spans="1:14">
      <c r="A49" s="161" t="s">
        <v>476</v>
      </c>
      <c r="B49" s="43" t="str">
        <f>VLOOKUP(A49,MATERIALES!A6:D373,3,FALSE)</f>
        <v>Grata de limpieza</v>
      </c>
      <c r="C49" s="424"/>
      <c r="D49" s="424"/>
      <c r="E49" s="424"/>
      <c r="F49" s="424"/>
      <c r="G49" s="424"/>
      <c r="H49" s="424"/>
      <c r="I49" s="424"/>
      <c r="J49" s="311" t="str">
        <f>VLOOKUP(A49,MATERIALES!A5:D641,2,FALSE)</f>
        <v>u</v>
      </c>
      <c r="K49" s="396">
        <v>0.5</v>
      </c>
      <c r="L49" s="420"/>
      <c r="M49" s="401">
        <f>VLOOKUP(A49,MATERIALES!A6:D397,4,FALSE)</f>
        <v>29155.773560499718</v>
      </c>
      <c r="N49" s="271">
        <f>K49*M49</f>
        <v>14577.886780249859</v>
      </c>
    </row>
    <row r="50" spans="1:14">
      <c r="A50" s="161" t="s">
        <v>396</v>
      </c>
      <c r="B50" s="43" t="str">
        <f>VLOOKUP(A50,MATERIALES!A6:D373,3,FALSE)</f>
        <v>Botella de oxígeno (1800 lb)</v>
      </c>
      <c r="C50" s="424"/>
      <c r="D50" s="424"/>
      <c r="E50" s="424"/>
      <c r="F50" s="424"/>
      <c r="G50" s="424"/>
      <c r="H50" s="424"/>
      <c r="I50" s="424"/>
      <c r="J50" s="311" t="str">
        <f>VLOOKUP(A50,MATERIALES!A6:D642,2,FALSE)</f>
        <v>u</v>
      </c>
      <c r="K50" s="396">
        <v>0.08</v>
      </c>
      <c r="L50" s="420"/>
      <c r="M50" s="401">
        <f>VLOOKUP(A50,MATERIALES!A6:D398,4,FALSE)</f>
        <v>42968.321284786463</v>
      </c>
      <c r="N50" s="271">
        <f>K50*M50</f>
        <v>3437.4657027829171</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7" t="s">
        <v>953</v>
      </c>
      <c r="C55" s="828"/>
      <c r="D55" s="828"/>
      <c r="E55" s="828"/>
      <c r="F55" s="828"/>
      <c r="G55" s="828"/>
      <c r="H55" s="828"/>
      <c r="I55" s="828"/>
      <c r="J55" s="828"/>
      <c r="K55" s="828"/>
      <c r="L55" s="828"/>
      <c r="M55" s="829"/>
      <c r="N55" s="393">
        <f>SUM(N48:N54)</f>
        <v>19539.470545907898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6</v>
      </c>
      <c r="B71" s="49" t="str">
        <f>VLOOKUP(A71,'MANO DE OBRA'!A8:D68,3,FALSE)</f>
        <v xml:space="preserve">Obrero </v>
      </c>
      <c r="C71" s="47"/>
      <c r="D71" s="47"/>
      <c r="E71" s="47"/>
      <c r="F71" s="47"/>
      <c r="G71" s="47"/>
      <c r="H71" s="47"/>
      <c r="I71" s="291">
        <f>K71/J71*100</f>
        <v>29260.000000000004</v>
      </c>
      <c r="J71" s="292">
        <v>185</v>
      </c>
      <c r="K71" s="293">
        <f>VLOOKUP(A71,'MANO DE OBRA'!A8:D99,4,FALSE)</f>
        <v>54131</v>
      </c>
      <c r="L71" s="50"/>
      <c r="M71" s="433">
        <v>6</v>
      </c>
      <c r="N71" s="394">
        <f>K71/M71</f>
        <v>9021.8333333333339</v>
      </c>
      <c r="O71" s="106"/>
    </row>
    <row r="72" spans="1:15">
      <c r="A72" s="162" t="s">
        <v>56</v>
      </c>
      <c r="B72" s="49" t="str">
        <f>VLOOKUP(A72,'MANO DE OBRA'!A8:D69,3,FALSE)</f>
        <v>Soldador</v>
      </c>
      <c r="C72" s="47"/>
      <c r="D72" s="47"/>
      <c r="E72" s="47"/>
      <c r="F72" s="47"/>
      <c r="G72" s="47"/>
      <c r="H72" s="47"/>
      <c r="I72" s="291">
        <f>K72/J72*100</f>
        <v>57668.23979157189</v>
      </c>
      <c r="J72" s="292">
        <v>185</v>
      </c>
      <c r="K72" s="293">
        <f>VLOOKUP(A72,'MANO DE OBRA'!A8:D100,4,FALSE)</f>
        <v>106686.24361440798</v>
      </c>
      <c r="L72" s="50"/>
      <c r="M72" s="430">
        <v>6</v>
      </c>
      <c r="N72" s="394">
        <f>K72/M72</f>
        <v>17781.040602401332</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26802.873935734664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77283.927074833395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15456.78541496668</v>
      </c>
      <c r="M84" s="862"/>
      <c r="N84" s="51"/>
    </row>
    <row r="85" spans="1:14">
      <c r="B85" s="89" t="s">
        <v>973</v>
      </c>
      <c r="C85" s="90"/>
      <c r="D85" s="90"/>
      <c r="E85" s="90"/>
      <c r="F85" s="90"/>
      <c r="G85" s="90"/>
      <c r="H85" s="90"/>
      <c r="I85" s="87"/>
      <c r="J85" s="88"/>
      <c r="K85" s="303">
        <v>0.05</v>
      </c>
      <c r="L85" s="861">
        <f>N79*K85</f>
        <v>3864.19635374167</v>
      </c>
      <c r="M85" s="862"/>
      <c r="N85" s="51"/>
    </row>
    <row r="86" spans="1:14" ht="15.75" thickBot="1">
      <c r="B86" s="91" t="s">
        <v>974</v>
      </c>
      <c r="C86" s="92"/>
      <c r="D86" s="92"/>
      <c r="E86" s="92"/>
      <c r="F86" s="92"/>
      <c r="G86" s="92"/>
      <c r="H86" s="92"/>
      <c r="I86" s="93"/>
      <c r="J86" s="94"/>
      <c r="K86" s="304">
        <v>0.05</v>
      </c>
      <c r="L86" s="863">
        <f>N79*K86</f>
        <v>3864.19635374167</v>
      </c>
      <c r="M86" s="864"/>
      <c r="N86" s="51"/>
    </row>
    <row r="87" spans="1:14" ht="15.75" thickBot="1">
      <c r="B87" s="827" t="s">
        <v>953</v>
      </c>
      <c r="C87" s="828"/>
      <c r="D87" s="828"/>
      <c r="E87" s="828"/>
      <c r="F87" s="828"/>
      <c r="G87" s="828"/>
      <c r="H87" s="828"/>
      <c r="I87" s="828"/>
      <c r="J87" s="828"/>
      <c r="K87" s="828"/>
      <c r="L87" s="828"/>
      <c r="M87" s="829"/>
      <c r="N87" s="52">
        <f>L84+L85+L86</f>
        <v>23185.178122450019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100469.10519728341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7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6.5" customHeight="1" thickBot="1">
      <c r="A31" t="s">
        <v>1845</v>
      </c>
      <c r="B31" s="80" t="s">
        <v>1110</v>
      </c>
      <c r="C31" s="81" t="s">
        <v>1658</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123</v>
      </c>
      <c r="B36" s="840" t="str">
        <f>VLOOKUP(A36,EQUIPOS!A6:D154,3,FALSE)</f>
        <v>Bomba de inyección de lechada</v>
      </c>
      <c r="C36" s="841"/>
      <c r="D36" s="841"/>
      <c r="E36" s="841"/>
      <c r="F36" s="841"/>
      <c r="G36" s="841"/>
      <c r="H36" s="842"/>
      <c r="I36" s="266"/>
      <c r="J36" s="267"/>
      <c r="K36" s="268">
        <f>VLOOKUP(A36,EQUIPOS!A6:D163,4,FALSE)</f>
        <v>20926.306111302631</v>
      </c>
      <c r="L36" s="269"/>
      <c r="M36" s="335">
        <v>12</v>
      </c>
      <c r="N36" s="271">
        <f t="shared" ref="N36:N42" si="0">K36/M36</f>
        <v>1743.8588426085525</v>
      </c>
    </row>
    <row r="37" spans="1:14">
      <c r="A37" s="113" t="s">
        <v>288</v>
      </c>
      <c r="B37" s="840" t="str">
        <f>VLOOKUP(A37,EQUIPOS!A7:D154,3,FALSE)</f>
        <v xml:space="preserve">Planta eléctrica </v>
      </c>
      <c r="C37" s="841"/>
      <c r="D37" s="841"/>
      <c r="E37" s="841"/>
      <c r="F37" s="841"/>
      <c r="G37" s="841"/>
      <c r="H37" s="842"/>
      <c r="I37" s="266"/>
      <c r="J37" s="267"/>
      <c r="K37" s="268">
        <f>VLOOKUP(A37,EQUIPOS!A7:D164,4,FALSE)</f>
        <v>13530.644209899048</v>
      </c>
      <c r="L37" s="269"/>
      <c r="M37" s="335">
        <v>1.3</v>
      </c>
      <c r="N37" s="271">
        <f t="shared" si="0"/>
        <v>10408.187853768499</v>
      </c>
    </row>
    <row r="38" spans="1:14">
      <c r="A38" s="113" t="s">
        <v>125</v>
      </c>
      <c r="B38" s="840" t="str">
        <f>VLOOKUP(A38,EQUIPOS!A8:D154,3,FALSE)</f>
        <v>Bomba para gato de tensionamiento</v>
      </c>
      <c r="C38" s="841"/>
      <c r="D38" s="841"/>
      <c r="E38" s="841"/>
      <c r="F38" s="841"/>
      <c r="G38" s="841"/>
      <c r="H38" s="842"/>
      <c r="I38" s="266"/>
      <c r="J38" s="267"/>
      <c r="K38" s="268">
        <f>VLOOKUP(A38,EQUIPOS!A8:D165,4,FALSE)</f>
        <v>35593.372284869271</v>
      </c>
      <c r="L38" s="269"/>
      <c r="M38" s="335">
        <v>12</v>
      </c>
      <c r="N38" s="271">
        <f t="shared" si="0"/>
        <v>2966.1143570724394</v>
      </c>
    </row>
    <row r="39" spans="1:14">
      <c r="A39" s="113" t="s">
        <v>180</v>
      </c>
      <c r="B39" s="840" t="str">
        <f>VLOOKUP(A39,EQUIPOS!A9:D154,3,FALSE)</f>
        <v>Compresor 120 HP, con martillo.</v>
      </c>
      <c r="C39" s="841"/>
      <c r="D39" s="841"/>
      <c r="E39" s="841"/>
      <c r="F39" s="841"/>
      <c r="G39" s="841"/>
      <c r="H39" s="842"/>
      <c r="I39" s="266"/>
      <c r="J39" s="267"/>
      <c r="K39" s="268">
        <f>VLOOKUP(A39,EQUIPOS!A9:D166,4,FALSE)</f>
        <v>50860.624967994758</v>
      </c>
      <c r="L39" s="269"/>
      <c r="M39" s="335">
        <v>1.3</v>
      </c>
      <c r="N39" s="271">
        <f t="shared" si="0"/>
        <v>39123.557667688277</v>
      </c>
    </row>
    <row r="40" spans="1:14">
      <c r="A40" s="113" t="s">
        <v>197</v>
      </c>
      <c r="B40" s="840" t="str">
        <f>VLOOKUP(A40,EQUIPOS!A10:D154,3,FALSE)</f>
        <v>Equipo de perforación (TRACKDRILL), potencia 40 HP, 2100 golpes / minuto</v>
      </c>
      <c r="C40" s="841"/>
      <c r="D40" s="841"/>
      <c r="E40" s="841"/>
      <c r="F40" s="841"/>
      <c r="G40" s="841"/>
      <c r="H40" s="842"/>
      <c r="I40" s="266"/>
      <c r="J40" s="267"/>
      <c r="K40" s="268">
        <f>VLOOKUP(A40,EQUIPOS!A10:D167,4,FALSE)</f>
        <v>122065.49992318742</v>
      </c>
      <c r="L40" s="269"/>
      <c r="M40" s="335">
        <v>1.3</v>
      </c>
      <c r="N40" s="271">
        <f t="shared" si="0"/>
        <v>93896.538402451857</v>
      </c>
    </row>
    <row r="41" spans="1:14">
      <c r="A41" s="113" t="s">
        <v>195</v>
      </c>
      <c r="B41" s="840" t="str">
        <f>VLOOKUP(A41,EQUIPOS!A11:D155,3,FALSE)</f>
        <v xml:space="preserve">Equipo de oxicorte, Capacidad de corte: hasta 6´´ (152mm) </v>
      </c>
      <c r="C41" s="841"/>
      <c r="D41" s="841"/>
      <c r="E41" s="841"/>
      <c r="F41" s="841"/>
      <c r="G41" s="841"/>
      <c r="H41" s="842"/>
      <c r="I41" s="266"/>
      <c r="J41" s="267"/>
      <c r="K41" s="268">
        <f>VLOOKUP(A41,EQUIPOS!A11:D168,4,FALSE)</f>
        <v>15805.008293854753</v>
      </c>
      <c r="L41" s="269"/>
      <c r="M41" s="335">
        <v>15</v>
      </c>
      <c r="N41" s="271">
        <f t="shared" si="0"/>
        <v>1053.6672195903168</v>
      </c>
    </row>
    <row r="42" spans="1:14">
      <c r="A42" s="113" t="s">
        <v>240</v>
      </c>
      <c r="B42" s="840" t="str">
        <f>VLOOKUP(A42,EQUIPOS!A12:D156,3,FALSE)</f>
        <v>Gato para tensionamiento, fuerza Max 200 ton, área de tensión 314 cm2.</v>
      </c>
      <c r="C42" s="841"/>
      <c r="D42" s="841"/>
      <c r="E42" s="841"/>
      <c r="F42" s="841"/>
      <c r="G42" s="841"/>
      <c r="H42" s="842"/>
      <c r="I42" s="266"/>
      <c r="J42" s="267"/>
      <c r="K42" s="268">
        <f>VLOOKUP(A42,EQUIPOS!A12:D169,4,FALSE)</f>
        <v>108450.15206301458</v>
      </c>
      <c r="L42" s="269"/>
      <c r="M42" s="335">
        <v>12</v>
      </c>
      <c r="N42" s="271">
        <f t="shared" si="0"/>
        <v>9037.5126719178825</v>
      </c>
    </row>
    <row r="43" spans="1:14">
      <c r="A43" s="113"/>
      <c r="B43" s="840"/>
      <c r="C43" s="841"/>
      <c r="D43" s="841"/>
      <c r="E43" s="841"/>
      <c r="F43" s="841"/>
      <c r="G43" s="841"/>
      <c r="H43" s="842"/>
      <c r="I43" s="420"/>
      <c r="J43" s="421"/>
      <c r="K43" s="268"/>
      <c r="L43" s="334"/>
      <c r="M43" s="335"/>
      <c r="N43" s="271"/>
    </row>
    <row r="44" spans="1:14">
      <c r="A44" s="113"/>
      <c r="B44" s="840"/>
      <c r="C44" s="841"/>
      <c r="D44" s="841"/>
      <c r="E44" s="841"/>
      <c r="F44" s="841"/>
      <c r="G44" s="841"/>
      <c r="H44" s="842"/>
      <c r="I44" s="327"/>
      <c r="J44" s="329"/>
      <c r="K44" s="268"/>
      <c r="L44" s="422"/>
      <c r="M44" s="423"/>
      <c r="N44" s="271"/>
    </row>
    <row r="45" spans="1:14">
      <c r="B45" s="840"/>
      <c r="C45" s="841"/>
      <c r="D45" s="841"/>
      <c r="E45" s="841"/>
      <c r="F45" s="841"/>
      <c r="G45" s="841"/>
      <c r="H45" s="842"/>
      <c r="I45" s="36"/>
      <c r="J45" s="37"/>
      <c r="K45" s="268"/>
      <c r="L45" s="275"/>
      <c r="M45" s="335"/>
      <c r="N45" s="271"/>
    </row>
    <row r="46" spans="1:14">
      <c r="B46" s="319"/>
      <c r="C46" s="320"/>
      <c r="D46" s="320"/>
      <c r="E46" s="320"/>
      <c r="F46" s="322"/>
      <c r="G46" s="322"/>
      <c r="H46" s="125"/>
      <c r="I46" s="36"/>
      <c r="J46" s="37"/>
      <c r="K46" s="268"/>
      <c r="L46" s="275"/>
      <c r="M46" s="276"/>
      <c r="N46" s="272"/>
    </row>
    <row r="47" spans="1:14">
      <c r="B47" s="336" t="s">
        <v>952</v>
      </c>
      <c r="C47" s="337"/>
      <c r="D47" s="337"/>
      <c r="E47" s="38"/>
      <c r="F47" s="39"/>
      <c r="G47" s="39"/>
      <c r="H47" s="40"/>
      <c r="I47" s="36"/>
      <c r="J47" s="37"/>
      <c r="K47" s="278"/>
      <c r="L47" s="275"/>
      <c r="M47" s="400">
        <v>0.1</v>
      </c>
      <c r="N47" s="343">
        <f>N91*M47</f>
        <v>4133.620069507846</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3">
        <f>SUM(N36:N48)</f>
        <v>162363.05708460568</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4" t="s">
        <v>945</v>
      </c>
      <c r="K53" s="85" t="s">
        <v>946</v>
      </c>
      <c r="L53" s="821" t="s">
        <v>955</v>
      </c>
      <c r="M53" s="820"/>
      <c r="N53" s="86" t="s">
        <v>951</v>
      </c>
    </row>
    <row r="54" spans="1:14">
      <c r="A54" s="161" t="s">
        <v>788</v>
      </c>
      <c r="B54" s="43" t="str">
        <f>VLOOKUP(A54,MATERIALES!A5:D373,3,FALSE)</f>
        <v>Alambre negro para amarre calibre 18</v>
      </c>
      <c r="C54" s="280"/>
      <c r="D54" s="280"/>
      <c r="E54" s="280"/>
      <c r="F54" s="280"/>
      <c r="G54" s="280"/>
      <c r="H54" s="280"/>
      <c r="I54" s="280"/>
      <c r="J54" s="310" t="str">
        <f>VLOOKUP(A54,MATERIALES!A8:D646,2,FALSE)</f>
        <v>kg</v>
      </c>
      <c r="K54" s="281">
        <v>0.2</v>
      </c>
      <c r="L54" s="266"/>
      <c r="M54" s="401">
        <f>VLOOKUP(A54,MATERIALES!A5:D396,4,FALSE)</f>
        <v>5576.0416934455716</v>
      </c>
      <c r="N54" s="271">
        <f>K54*M54</f>
        <v>1115.2083386891143</v>
      </c>
    </row>
    <row r="55" spans="1:14">
      <c r="A55" s="161" t="s">
        <v>691</v>
      </c>
      <c r="B55" s="43" t="str">
        <f>VLOOKUP(A55,MATERIALES!A6:D373,3,FALSE)</f>
        <v>Torón de tensionmiento 1/2´´ o 5/8´´</v>
      </c>
      <c r="C55" s="424"/>
      <c r="D55" s="424"/>
      <c r="E55" s="424"/>
      <c r="F55" s="424"/>
      <c r="G55" s="424"/>
      <c r="H55" s="424"/>
      <c r="I55" s="424"/>
      <c r="J55" s="311" t="str">
        <f>VLOOKUP(A55,MATERIALES!A9:D647,2,FALSE)</f>
        <v>kg</v>
      </c>
      <c r="K55" s="396">
        <v>5.53</v>
      </c>
      <c r="L55" s="420"/>
      <c r="M55" s="401">
        <f>VLOOKUP(A55,MATERIALES!A6:D397,4,FALSE)</f>
        <v>4398.0890593574522</v>
      </c>
      <c r="N55" s="271">
        <f t="shared" ref="N55:N67" si="1">K55*M55</f>
        <v>24321.432498246711</v>
      </c>
    </row>
    <row r="56" spans="1:14">
      <c r="A56" s="161" t="s">
        <v>484</v>
      </c>
      <c r="B56" s="43" t="str">
        <f>VLOOKUP(A56,MATERIALES!A6:D373,3,FALSE)</f>
        <v>Limpiador 1/4 de galón (anclajes)</v>
      </c>
      <c r="C56" s="424"/>
      <c r="D56" s="424"/>
      <c r="E56" s="424"/>
      <c r="F56" s="424"/>
      <c r="G56" s="424"/>
      <c r="H56" s="424"/>
      <c r="I56" s="424"/>
      <c r="J56" s="311" t="str">
        <f>VLOOKUP(A56,MATERIALES!A10:D648,2,FALSE)</f>
        <v>u</v>
      </c>
      <c r="K56" s="396">
        <v>8.0000000000000002E-3</v>
      </c>
      <c r="L56" s="420"/>
      <c r="M56" s="401">
        <f>VLOOKUP(A56,MATERIALES!A6:D398,4,FALSE)</f>
        <v>34736.270153984922</v>
      </c>
      <c r="N56" s="271">
        <f t="shared" si="1"/>
        <v>277.8901612318794</v>
      </c>
    </row>
    <row r="57" spans="1:14">
      <c r="A57" s="161" t="s">
        <v>664</v>
      </c>
      <c r="B57" s="43" t="str">
        <f>VLOOKUP(A57,MATERIALES!A6:D373,3,FALSE)</f>
        <v>Soldadura en PVC 1/8 de galón (anclajes)</v>
      </c>
      <c r="C57" s="424"/>
      <c r="D57" s="424"/>
      <c r="E57" s="424"/>
      <c r="F57" s="424"/>
      <c r="G57" s="424"/>
      <c r="H57" s="424"/>
      <c r="I57" s="424"/>
      <c r="J57" s="311" t="str">
        <f>VLOOKUP(A57,MATERIALES!A11:D649,2,FALSE)</f>
        <v>u</v>
      </c>
      <c r="K57" s="396">
        <v>2.1999999999999999E-2</v>
      </c>
      <c r="L57" s="420"/>
      <c r="M57" s="401">
        <f>VLOOKUP(A57,MATERIALES!A6:D399,4,FALSE)</f>
        <v>43675.121630640089</v>
      </c>
      <c r="N57" s="271">
        <f t="shared" si="1"/>
        <v>960.85267587408191</v>
      </c>
    </row>
    <row r="58" spans="1:14">
      <c r="A58" s="161" t="s">
        <v>731</v>
      </c>
      <c r="B58" s="43" t="str">
        <f>VLOOKUP(A58,MATERIALES!A7:D373,3,FALSE)</f>
        <v>Unión en PVC RD21 de 1´´ (para anclajes)</v>
      </c>
      <c r="C58" s="424"/>
      <c r="D58" s="424"/>
      <c r="E58" s="424"/>
      <c r="F58" s="424"/>
      <c r="G58" s="424"/>
      <c r="H58" s="424"/>
      <c r="I58" s="424"/>
      <c r="J58" s="311" t="str">
        <f>VLOOKUP(A58,MATERIALES!A11:D650,2,FALSE)</f>
        <v>u</v>
      </c>
      <c r="K58" s="396">
        <v>0.3</v>
      </c>
      <c r="L58" s="420"/>
      <c r="M58" s="401">
        <f>VLOOKUP(A58,MATERIALES!A7:D400,4,FALSE)</f>
        <v>920.48942241006262</v>
      </c>
      <c r="N58" s="271">
        <f t="shared" si="1"/>
        <v>276.14682672301876</v>
      </c>
    </row>
    <row r="59" spans="1:14">
      <c r="A59" s="161" t="s">
        <v>684</v>
      </c>
      <c r="B59" s="43" t="str">
        <f>VLOOKUP(A59,MATERIALES!A8:D373,3,FALSE)</f>
        <v>Tapón en PVC RD21 de 1´´ (para anclaje)</v>
      </c>
      <c r="C59" s="424"/>
      <c r="D59" s="424"/>
      <c r="E59" s="424"/>
      <c r="F59" s="424"/>
      <c r="G59" s="424"/>
      <c r="H59" s="424"/>
      <c r="I59" s="424"/>
      <c r="J59" s="311" t="str">
        <f>VLOOKUP(A59,MATERIALES!A12:D651,2,FALSE)</f>
        <v>u</v>
      </c>
      <c r="K59" s="396">
        <v>0.1</v>
      </c>
      <c r="L59" s="420"/>
      <c r="M59" s="401">
        <f>VLOOKUP(A59,MATERIALES!A8:D401,4,FALSE)</f>
        <v>1068.3508454668827</v>
      </c>
      <c r="N59" s="271">
        <f t="shared" si="1"/>
        <v>106.83508454668828</v>
      </c>
    </row>
    <row r="60" spans="1:14">
      <c r="A60" s="161" t="s">
        <v>432</v>
      </c>
      <c r="B60" s="43" t="str">
        <f>VLOOKUP(A60,MATERIALES!A9:D373,3,FALSE)</f>
        <v>Anclajes o Cuñas para el tensionamiento</v>
      </c>
      <c r="C60" s="424"/>
      <c r="D60" s="424"/>
      <c r="E60" s="424"/>
      <c r="F60" s="424"/>
      <c r="G60" s="424"/>
      <c r="H60" s="424"/>
      <c r="I60" s="424"/>
      <c r="J60" s="311" t="str">
        <f>VLOOKUP(A60,MATERIALES!A13:D652,2,FALSE)</f>
        <v>u</v>
      </c>
      <c r="K60" s="396">
        <v>0.5</v>
      </c>
      <c r="L60" s="420"/>
      <c r="M60" s="401">
        <f>VLOOKUP(A60,MATERIALES!A9:D402,4,FALSE)</f>
        <v>11266.07528449356</v>
      </c>
      <c r="N60" s="271">
        <f t="shared" si="1"/>
        <v>5633.0376422467798</v>
      </c>
    </row>
    <row r="61" spans="1:14">
      <c r="A61" s="161" t="s">
        <v>702</v>
      </c>
      <c r="B61" s="43" t="str">
        <f>VLOOKUP(A61,MATERIALES!A10:D373,3,FALSE)</f>
        <v>Trompetas de 12 torones (tensionamiento)</v>
      </c>
      <c r="C61" s="424"/>
      <c r="D61" s="424"/>
      <c r="E61" s="424"/>
      <c r="F61" s="424"/>
      <c r="G61" s="424"/>
      <c r="H61" s="424"/>
      <c r="I61" s="424"/>
      <c r="J61" s="311" t="s">
        <v>92</v>
      </c>
      <c r="K61" s="396">
        <v>0.1</v>
      </c>
      <c r="L61" s="420"/>
      <c r="M61" s="401">
        <f>VLOOKUP(A61,MATERIALES!A10:D403,4,FALSE)</f>
        <v>50434.821569676424</v>
      </c>
      <c r="N61" s="271">
        <f t="shared" si="1"/>
        <v>5043.4821569676424</v>
      </c>
    </row>
    <row r="62" spans="1:14">
      <c r="A62" s="161" t="s">
        <v>492</v>
      </c>
      <c r="B62" s="43" t="str">
        <f>VLOOKUP(A62,MATERIALES!A11:D373,3,FALSE)</f>
        <v>Lechada Para Ductos (Acero De Preesfuerzo)</v>
      </c>
      <c r="C62" s="424"/>
      <c r="D62" s="424"/>
      <c r="E62" s="424"/>
      <c r="F62" s="424"/>
      <c r="G62" s="424"/>
      <c r="H62" s="424"/>
      <c r="I62" s="424"/>
      <c r="J62" s="311" t="s">
        <v>422</v>
      </c>
      <c r="K62" s="396">
        <v>10</v>
      </c>
      <c r="L62" s="420"/>
      <c r="M62" s="401">
        <f>VLOOKUP(A62,MATERIALES!A11:D404,4,FALSE)</f>
        <v>790.68246555787118</v>
      </c>
      <c r="N62" s="271">
        <f t="shared" si="1"/>
        <v>7906.8246555787118</v>
      </c>
    </row>
    <row r="63" spans="1:14">
      <c r="A63" s="161" t="s">
        <v>445</v>
      </c>
      <c r="B63" s="43" t="str">
        <f>VLOOKUP(A63,MATERIALES!A11:D373,3,FALSE)</f>
        <v>Ductos para tensionimiento</v>
      </c>
      <c r="C63" s="424"/>
      <c r="D63" s="424"/>
      <c r="E63" s="424"/>
      <c r="F63" s="424"/>
      <c r="G63" s="424"/>
      <c r="H63" s="424"/>
      <c r="I63" s="424"/>
      <c r="J63" s="311" t="str">
        <f>VLOOKUP(A63,MATERIALES!A14:D655,2,FALSE)</f>
        <v>m</v>
      </c>
      <c r="K63" s="396">
        <v>1</v>
      </c>
      <c r="L63" s="420"/>
      <c r="M63" s="401">
        <f>VLOOKUP(A63,MATERIALES!A11:D405,4,FALSE)</f>
        <v>11351.830725983507</v>
      </c>
      <c r="N63" s="271">
        <f t="shared" si="1"/>
        <v>11351.830725983507</v>
      </c>
    </row>
    <row r="64" spans="1:14">
      <c r="A64" s="161" t="s">
        <v>591</v>
      </c>
      <c r="B64" s="43" t="str">
        <f>VLOOKUP(A64,MATERIALES!A12:D373,3,FALSE)</f>
        <v>Oxigeno industrial</v>
      </c>
      <c r="C64" s="424"/>
      <c r="D64" s="424"/>
      <c r="E64" s="424"/>
      <c r="F64" s="424"/>
      <c r="G64" s="424"/>
      <c r="H64" s="424"/>
      <c r="I64" s="424"/>
      <c r="J64" s="311" t="str">
        <f>VLOOKUP(A64,MATERIALES!A15:D656,2,FALSE)</f>
        <v>kg</v>
      </c>
      <c r="K64" s="396">
        <v>0.5</v>
      </c>
      <c r="L64" s="420"/>
      <c r="M64" s="401">
        <f>VLOOKUP(A64,MATERIALES!A12:D406,4,FALSE)</f>
        <v>10514.714720077505</v>
      </c>
      <c r="N64" s="271">
        <f t="shared" si="1"/>
        <v>5257.3573600387526</v>
      </c>
    </row>
    <row r="65" spans="1:14">
      <c r="A65" s="161" t="s">
        <v>507</v>
      </c>
      <c r="B65" s="43" t="str">
        <f>VLOOKUP(A65,MATERIALES!A13:D374,3,FALSE)</f>
        <v>Manguera de polietileno de 3´´</v>
      </c>
      <c r="C65" s="424"/>
      <c r="D65" s="424"/>
      <c r="E65" s="424"/>
      <c r="F65" s="424"/>
      <c r="G65" s="424"/>
      <c r="H65" s="424"/>
      <c r="I65" s="424"/>
      <c r="J65" s="311" t="str">
        <f>VLOOKUP(A65,MATERIALES!A16:D657,2,FALSE)</f>
        <v>m</v>
      </c>
      <c r="K65" s="396">
        <v>0.55000000000000004</v>
      </c>
      <c r="L65" s="420"/>
      <c r="M65" s="401">
        <f>VLOOKUP(A65,MATERIALES!A13:D407,4,FALSE)</f>
        <v>6884.0020906735454</v>
      </c>
      <c r="N65" s="271">
        <f t="shared" si="1"/>
        <v>3786.2011498704501</v>
      </c>
    </row>
    <row r="66" spans="1:14">
      <c r="A66" s="161" t="s">
        <v>898</v>
      </c>
      <c r="B66" s="43" t="str">
        <f>VLOOKUP(A66,MATERIALES!A13:D375,3,FALSE)</f>
        <v>Alambre Negro Para Amarre</v>
      </c>
      <c r="C66" s="424"/>
      <c r="D66" s="424"/>
      <c r="E66" s="424"/>
      <c r="F66" s="424"/>
      <c r="G66" s="424"/>
      <c r="H66" s="424"/>
      <c r="I66" s="424"/>
      <c r="J66" s="311" t="str">
        <f>VLOOKUP(A66,MATERIALES!A17:D658,2,FALSE)</f>
        <v>kg</v>
      </c>
      <c r="K66" s="396">
        <v>0.05</v>
      </c>
      <c r="L66" s="420"/>
      <c r="M66" s="401">
        <f>VLOOKUP(A66,MATERIALES!A13:D408,4,FALSE)</f>
        <v>4998.1326103713809</v>
      </c>
      <c r="N66" s="271">
        <f t="shared" si="1"/>
        <v>249.90663051856905</v>
      </c>
    </row>
    <row r="67" spans="1:14">
      <c r="A67" s="161" t="s">
        <v>706</v>
      </c>
      <c r="B67" s="43" t="str">
        <f>VLOOKUP(A67,MATERIALES!A13:D376,3,FALSE)</f>
        <v>Tubería PVC RD21 de 1´´ (para anclajes)</v>
      </c>
      <c r="C67" s="424"/>
      <c r="D67" s="424"/>
      <c r="E67" s="424"/>
      <c r="F67" s="424"/>
      <c r="G67" s="424"/>
      <c r="H67" s="424"/>
      <c r="I67" s="424"/>
      <c r="J67" s="311" t="str">
        <f>VLOOKUP(A67,MATERIALES!A18:D659,2,FALSE)</f>
        <v>m</v>
      </c>
      <c r="K67" s="396">
        <v>1</v>
      </c>
      <c r="L67" s="420"/>
      <c r="M67" s="401">
        <f>VLOOKUP(A67,MATERIALES!A13:D409,4,FALSE)</f>
        <v>4253.6191069514771</v>
      </c>
      <c r="N67" s="271">
        <f t="shared" si="1"/>
        <v>4253.6191069514771</v>
      </c>
    </row>
    <row r="68" spans="1:14" ht="15.75" thickBot="1">
      <c r="B68" s="43"/>
      <c r="C68" s="309"/>
      <c r="D68" s="309"/>
      <c r="E68" s="309"/>
      <c r="F68" s="309"/>
      <c r="G68" s="309"/>
      <c r="H68" s="309"/>
      <c r="I68" s="309"/>
      <c r="J68" s="434"/>
      <c r="K68" s="126"/>
      <c r="L68" s="324"/>
      <c r="M68" s="401"/>
      <c r="N68" s="271"/>
    </row>
    <row r="69" spans="1:14" ht="15.75" thickBot="1">
      <c r="B69" s="827" t="s">
        <v>953</v>
      </c>
      <c r="C69" s="828"/>
      <c r="D69" s="828"/>
      <c r="E69" s="828"/>
      <c r="F69" s="828"/>
      <c r="G69" s="828"/>
      <c r="H69" s="828"/>
      <c r="I69" s="828"/>
      <c r="J69" s="828"/>
      <c r="K69" s="828"/>
      <c r="L69" s="828"/>
      <c r="M69" s="829"/>
      <c r="N69" s="393">
        <f>SUM(N54:N68)</f>
        <v>70540.625013467376</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2" t="s">
        <v>957</v>
      </c>
      <c r="C73" s="313"/>
      <c r="D73" s="313"/>
      <c r="E73" s="313"/>
      <c r="F73" s="313"/>
      <c r="G73" s="313"/>
      <c r="H73" s="73" t="s">
        <v>945</v>
      </c>
      <c r="I73" s="74" t="s">
        <v>958</v>
      </c>
      <c r="J73" s="75" t="s">
        <v>959</v>
      </c>
      <c r="K73" s="73" t="s">
        <v>960</v>
      </c>
      <c r="L73" s="830" t="s">
        <v>961</v>
      </c>
      <c r="M73" s="803"/>
      <c r="N73" s="76" t="s">
        <v>951</v>
      </c>
    </row>
    <row r="74" spans="1:14">
      <c r="B74" s="46"/>
      <c r="C74" s="316"/>
      <c r="D74" s="316"/>
      <c r="E74" s="316"/>
      <c r="F74" s="316"/>
      <c r="G74" s="316"/>
      <c r="H74" s="310"/>
      <c r="I74" s="278"/>
      <c r="J74" s="285"/>
      <c r="K74" s="278"/>
      <c r="L74" s="831"/>
      <c r="M74" s="832"/>
      <c r="N74" s="286"/>
    </row>
    <row r="75" spans="1:14">
      <c r="B75" s="46"/>
      <c r="C75" s="47"/>
      <c r="D75" s="47"/>
      <c r="E75" s="47"/>
      <c r="F75" s="47"/>
      <c r="G75" s="47"/>
      <c r="H75" s="310"/>
      <c r="I75" s="278"/>
      <c r="J75" s="285"/>
      <c r="K75" s="278"/>
      <c r="L75" s="831"/>
      <c r="M75" s="832"/>
      <c r="N75" s="286"/>
    </row>
    <row r="76" spans="1:14">
      <c r="B76" s="46"/>
      <c r="C76" s="47"/>
      <c r="D76" s="47"/>
      <c r="E76" s="47"/>
      <c r="F76" s="47"/>
      <c r="G76" s="47"/>
      <c r="H76" s="310"/>
      <c r="I76" s="278"/>
      <c r="J76" s="285"/>
      <c r="K76" s="278"/>
      <c r="L76" s="831"/>
      <c r="M76" s="832"/>
      <c r="N76" s="286"/>
    </row>
    <row r="77" spans="1:14">
      <c r="B77" s="46"/>
      <c r="C77" s="47"/>
      <c r="D77" s="47"/>
      <c r="E77" s="47"/>
      <c r="F77" s="47"/>
      <c r="G77" s="47"/>
      <c r="H77" s="310"/>
      <c r="I77" s="278"/>
      <c r="J77" s="285"/>
      <c r="K77" s="278"/>
      <c r="L77" s="831"/>
      <c r="M77" s="832"/>
      <c r="N77" s="286"/>
    </row>
    <row r="78" spans="1:14">
      <c r="B78" s="46"/>
      <c r="C78" s="47"/>
      <c r="D78" s="47"/>
      <c r="E78" s="47"/>
      <c r="F78" s="47"/>
      <c r="G78" s="47"/>
      <c r="H78" s="287"/>
      <c r="I78" s="278"/>
      <c r="J78" s="278"/>
      <c r="K78" s="278"/>
      <c r="L78" s="288"/>
      <c r="M78" s="289"/>
      <c r="N78" s="290"/>
    </row>
    <row r="79" spans="1:14" ht="15.75" thickBot="1">
      <c r="B79" s="446"/>
      <c r="C79" s="447"/>
      <c r="D79" s="447"/>
      <c r="E79" s="447"/>
      <c r="F79" s="447"/>
      <c r="G79" s="447"/>
      <c r="H79" s="48"/>
      <c r="I79" s="126"/>
      <c r="J79" s="126"/>
      <c r="K79" s="126"/>
      <c r="L79" s="816"/>
      <c r="M79" s="817"/>
      <c r="N79" s="127"/>
    </row>
    <row r="80" spans="1:14" ht="15.75" thickBot="1">
      <c r="B80" s="833" t="s">
        <v>953</v>
      </c>
      <c r="C80" s="834"/>
      <c r="D80" s="834"/>
      <c r="E80" s="834"/>
      <c r="F80" s="834"/>
      <c r="G80" s="834"/>
      <c r="H80" s="834"/>
      <c r="I80" s="834"/>
      <c r="J80" s="834"/>
      <c r="K80" s="834"/>
      <c r="L80" s="834"/>
      <c r="M80" s="835"/>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53" t="s">
        <v>963</v>
      </c>
      <c r="C84" s="854"/>
      <c r="D84" s="854"/>
      <c r="E84" s="854"/>
      <c r="F84" s="854"/>
      <c r="G84" s="854"/>
      <c r="H84" s="854"/>
      <c r="I84" s="73" t="s">
        <v>964</v>
      </c>
      <c r="J84" s="75" t="s">
        <v>1410</v>
      </c>
      <c r="K84" s="74" t="s">
        <v>966</v>
      </c>
      <c r="L84" s="855" t="s">
        <v>950</v>
      </c>
      <c r="M84" s="856"/>
      <c r="N84" s="98" t="s">
        <v>951</v>
      </c>
    </row>
    <row r="85" spans="1:15">
      <c r="A85" s="162" t="s">
        <v>11</v>
      </c>
      <c r="B85" s="49" t="str">
        <f>VLOOKUP(A85,'MANO DE OBRA'!A8:D68,3,FALSE)</f>
        <v>Obrero (4)</v>
      </c>
      <c r="C85" s="47"/>
      <c r="D85" s="47"/>
      <c r="E85" s="47"/>
      <c r="F85" s="47"/>
      <c r="G85" s="47"/>
      <c r="H85" s="47"/>
      <c r="I85" s="291">
        <f>K85/J85*100</f>
        <v>117040.00000000001</v>
      </c>
      <c r="J85" s="292">
        <v>185</v>
      </c>
      <c r="K85" s="293">
        <f>VLOOKUP(A85,'MANO DE OBRA'!A8:D99,4,FALSE)</f>
        <v>216524</v>
      </c>
      <c r="L85" s="50"/>
      <c r="M85" s="433">
        <v>10.4</v>
      </c>
      <c r="N85" s="394">
        <f>K85/M85</f>
        <v>20819.615384615383</v>
      </c>
      <c r="O85" s="106"/>
    </row>
    <row r="86" spans="1:15">
      <c r="A86" s="162" t="s">
        <v>32</v>
      </c>
      <c r="B86" s="49" t="str">
        <f>VLOOKUP(A86,'MANO DE OBRA'!A8:D69,3,FALSE)</f>
        <v>Oficial (2)</v>
      </c>
      <c r="C86" s="47"/>
      <c r="D86" s="47"/>
      <c r="E86" s="47"/>
      <c r="F86" s="47"/>
      <c r="G86" s="47"/>
      <c r="H86" s="47"/>
      <c r="I86" s="291">
        <f>K86/J86*100</f>
        <v>115336.47958314378</v>
      </c>
      <c r="J86" s="292">
        <v>185</v>
      </c>
      <c r="K86" s="293">
        <f>VLOOKUP(A86,'MANO DE OBRA'!A8:D100,4,FALSE)</f>
        <v>213372.48722881597</v>
      </c>
      <c r="L86" s="50"/>
      <c r="M86" s="430">
        <v>10.4</v>
      </c>
      <c r="N86" s="394">
        <f>K86/M86</f>
        <v>20516.585310463073</v>
      </c>
    </row>
    <row r="87" spans="1:15">
      <c r="B87" s="49"/>
      <c r="C87" s="47"/>
      <c r="D87" s="47"/>
      <c r="E87" s="47"/>
      <c r="F87" s="47"/>
      <c r="G87" s="47"/>
      <c r="H87" s="47"/>
      <c r="I87" s="291"/>
      <c r="J87" s="292"/>
      <c r="K87" s="293"/>
      <c r="L87" s="50"/>
      <c r="M87" s="431"/>
      <c r="N87" s="394"/>
    </row>
    <row r="88" spans="1:15">
      <c r="B88" s="49"/>
      <c r="C88" s="47"/>
      <c r="D88" s="47"/>
      <c r="E88" s="47"/>
      <c r="F88" s="47"/>
      <c r="G88" s="47"/>
      <c r="H88" s="47"/>
      <c r="I88" s="278"/>
      <c r="J88" s="296"/>
      <c r="K88" s="297"/>
      <c r="L88" s="317"/>
      <c r="M88" s="299"/>
      <c r="N88" s="295"/>
    </row>
    <row r="89" spans="1:15">
      <c r="B89" s="49"/>
      <c r="C89" s="47"/>
      <c r="D89" s="47"/>
      <c r="E89" s="47"/>
      <c r="F89" s="47"/>
      <c r="G89" s="47"/>
      <c r="H89" s="47"/>
      <c r="I89" s="278"/>
      <c r="J89" s="296"/>
      <c r="K89" s="297"/>
      <c r="L89" s="317"/>
      <c r="M89" s="299"/>
      <c r="N89" s="295"/>
    </row>
    <row r="90" spans="1:15" ht="15.75" thickBot="1">
      <c r="B90" s="814"/>
      <c r="C90" s="815"/>
      <c r="D90" s="815"/>
      <c r="E90" s="815"/>
      <c r="F90" s="815"/>
      <c r="G90" s="815"/>
      <c r="H90" s="815"/>
      <c r="I90" s="126"/>
      <c r="J90" s="126"/>
      <c r="K90" s="126"/>
      <c r="L90" s="915"/>
      <c r="M90" s="915"/>
      <c r="N90" s="45"/>
    </row>
    <row r="91" spans="1:15" ht="15.75" thickBot="1">
      <c r="B91" s="833" t="s">
        <v>953</v>
      </c>
      <c r="C91" s="834"/>
      <c r="D91" s="834"/>
      <c r="E91" s="834"/>
      <c r="F91" s="834"/>
      <c r="G91" s="834"/>
      <c r="H91" s="834"/>
      <c r="I91" s="834"/>
      <c r="J91" s="834"/>
      <c r="K91" s="834"/>
      <c r="L91" s="834"/>
      <c r="M91" s="835"/>
      <c r="N91" s="300">
        <f>SUM(N85:N90)</f>
        <v>41336.200695078456</v>
      </c>
    </row>
    <row r="92" spans="1:15" ht="15.75" thickBot="1">
      <c r="B92" s="33"/>
      <c r="C92" s="34"/>
      <c r="D92" s="34"/>
      <c r="E92" s="34"/>
      <c r="F92" s="34"/>
      <c r="G92" s="34"/>
      <c r="H92" s="34"/>
      <c r="I92" s="34"/>
      <c r="J92" s="34"/>
      <c r="K92" s="34"/>
      <c r="L92" s="34"/>
      <c r="M92" s="34"/>
      <c r="N92" s="35"/>
    </row>
    <row r="93" spans="1:15" ht="15.75" thickBot="1">
      <c r="B93" s="827" t="s">
        <v>967</v>
      </c>
      <c r="C93" s="828"/>
      <c r="D93" s="828"/>
      <c r="E93" s="828"/>
      <c r="F93" s="828"/>
      <c r="G93" s="828"/>
      <c r="H93" s="828"/>
      <c r="I93" s="828"/>
      <c r="J93" s="828"/>
      <c r="K93" s="828"/>
      <c r="L93" s="828"/>
      <c r="M93" s="829"/>
      <c r="N93" s="99">
        <f>N49+N69+N80+N91</f>
        <v>274239.88279315154</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18" t="s">
        <v>969</v>
      </c>
      <c r="C97" s="819"/>
      <c r="D97" s="819"/>
      <c r="E97" s="819"/>
      <c r="F97" s="819"/>
      <c r="G97" s="819"/>
      <c r="H97" s="819"/>
      <c r="I97" s="313"/>
      <c r="J97" s="333"/>
      <c r="K97" s="301" t="s">
        <v>970</v>
      </c>
      <c r="L97" s="857" t="s">
        <v>971</v>
      </c>
      <c r="M97" s="858"/>
      <c r="N97" s="302"/>
    </row>
    <row r="98" spans="1:14">
      <c r="B98" s="859" t="s">
        <v>972</v>
      </c>
      <c r="C98" s="860"/>
      <c r="D98" s="860"/>
      <c r="E98" s="860"/>
      <c r="F98" s="860"/>
      <c r="G98" s="860"/>
      <c r="H98" s="860"/>
      <c r="I98" s="87"/>
      <c r="J98" s="88"/>
      <c r="K98" s="303">
        <v>0.2</v>
      </c>
      <c r="L98" s="861">
        <f>N93*K98</f>
        <v>54847.976558630311</v>
      </c>
      <c r="M98" s="862"/>
      <c r="N98" s="51"/>
    </row>
    <row r="99" spans="1:14">
      <c r="B99" s="89" t="s">
        <v>973</v>
      </c>
      <c r="C99" s="90"/>
      <c r="D99" s="90"/>
      <c r="E99" s="90"/>
      <c r="F99" s="90"/>
      <c r="G99" s="90"/>
      <c r="H99" s="90"/>
      <c r="I99" s="87"/>
      <c r="J99" s="88"/>
      <c r="K99" s="303">
        <v>0.05</v>
      </c>
      <c r="L99" s="861">
        <f>N93*K99</f>
        <v>13711.994139657578</v>
      </c>
      <c r="M99" s="862"/>
      <c r="N99" s="51"/>
    </row>
    <row r="100" spans="1:14" ht="15.75" thickBot="1">
      <c r="B100" s="91" t="s">
        <v>974</v>
      </c>
      <c r="C100" s="92"/>
      <c r="D100" s="92"/>
      <c r="E100" s="92"/>
      <c r="F100" s="92"/>
      <c r="G100" s="92"/>
      <c r="H100" s="92"/>
      <c r="I100" s="93"/>
      <c r="J100" s="94"/>
      <c r="K100" s="304">
        <v>0.05</v>
      </c>
      <c r="L100" s="863">
        <f>N93*K100</f>
        <v>13711.994139657578</v>
      </c>
      <c r="M100" s="864"/>
      <c r="N100" s="51"/>
    </row>
    <row r="101" spans="1:14" ht="15.75" thickBot="1">
      <c r="B101" s="827" t="s">
        <v>953</v>
      </c>
      <c r="C101" s="828"/>
      <c r="D101" s="828"/>
      <c r="E101" s="828"/>
      <c r="F101" s="828"/>
      <c r="G101" s="828"/>
      <c r="H101" s="828"/>
      <c r="I101" s="828"/>
      <c r="J101" s="828"/>
      <c r="K101" s="828"/>
      <c r="L101" s="828"/>
      <c r="M101" s="829"/>
      <c r="N101" s="52">
        <f>L98+L99+L100</f>
        <v>82271.964837945459</v>
      </c>
    </row>
    <row r="102" spans="1:14" ht="15.75" thickBot="1">
      <c r="B102" s="33"/>
      <c r="C102" s="34"/>
      <c r="D102" s="34"/>
      <c r="E102" s="34"/>
      <c r="F102" s="34"/>
      <c r="G102" s="34"/>
      <c r="H102" s="34"/>
      <c r="I102" s="34"/>
      <c r="J102" s="34"/>
      <c r="K102" s="34"/>
      <c r="L102" s="34"/>
      <c r="M102" s="34"/>
      <c r="N102" s="35"/>
    </row>
    <row r="103" spans="1:14" ht="15.75" thickBot="1">
      <c r="A103" t="s">
        <v>2016</v>
      </c>
      <c r="B103" s="827" t="s">
        <v>975</v>
      </c>
      <c r="C103" s="828"/>
      <c r="D103" s="828"/>
      <c r="E103" s="828"/>
      <c r="F103" s="828"/>
      <c r="G103" s="828"/>
      <c r="H103" s="828"/>
      <c r="I103" s="828"/>
      <c r="J103" s="828"/>
      <c r="K103" s="828"/>
      <c r="L103" s="828"/>
      <c r="M103" s="829"/>
      <c r="N103" s="187">
        <f>N93+N101</f>
        <v>356511.84763109701</v>
      </c>
    </row>
    <row r="104" spans="1:14">
      <c r="B104" s="238"/>
      <c r="C104" s="239"/>
      <c r="D104" s="239"/>
      <c r="E104" s="239"/>
      <c r="F104" s="239"/>
      <c r="G104" s="239"/>
      <c r="H104" s="239"/>
      <c r="I104" s="239"/>
      <c r="J104" s="239"/>
      <c r="K104" s="239"/>
      <c r="L104" s="239"/>
      <c r="M104" s="239"/>
      <c r="N104" s="240"/>
    </row>
    <row r="105" spans="1:14">
      <c r="B105" s="241"/>
      <c r="C105" s="242"/>
      <c r="D105" s="242"/>
      <c r="E105" s="242"/>
      <c r="F105" s="242"/>
      <c r="G105" s="242"/>
      <c r="H105" s="242"/>
      <c r="I105" s="242"/>
      <c r="J105" s="242"/>
      <c r="K105" s="242"/>
      <c r="L105" s="242"/>
      <c r="M105" s="242"/>
      <c r="N105" s="243"/>
    </row>
    <row r="106" spans="1:14">
      <c r="B106" s="241"/>
      <c r="C106" s="242"/>
      <c r="D106" s="242"/>
      <c r="E106" s="242"/>
      <c r="F106" s="242"/>
      <c r="G106" s="242"/>
      <c r="H106" s="242"/>
      <c r="I106" s="242"/>
      <c r="J106" s="242"/>
      <c r="K106" s="242"/>
      <c r="L106" s="242"/>
      <c r="M106" s="242"/>
      <c r="N106" s="243"/>
    </row>
    <row r="107" spans="1:14">
      <c r="B107" s="241"/>
      <c r="C107" s="242"/>
      <c r="D107" s="242"/>
      <c r="E107" s="242"/>
      <c r="F107" s="242"/>
      <c r="G107" s="242"/>
      <c r="H107" s="242"/>
      <c r="I107" s="242"/>
      <c r="J107" s="242"/>
      <c r="K107" s="242"/>
      <c r="L107" s="242"/>
      <c r="M107" s="242"/>
      <c r="N107" s="243"/>
    </row>
    <row r="108" spans="1:14">
      <c r="B108" s="241"/>
      <c r="C108" s="242"/>
      <c r="D108" s="242"/>
      <c r="E108" s="416" t="s">
        <v>976</v>
      </c>
      <c r="F108" s="416"/>
      <c r="G108" s="416"/>
      <c r="H108" s="416"/>
      <c r="I108" s="416"/>
      <c r="J108" s="416"/>
      <c r="K108" s="242"/>
      <c r="L108" s="242"/>
      <c r="M108" s="242"/>
      <c r="N108" s="243"/>
    </row>
    <row r="109" spans="1:14">
      <c r="B109" s="241"/>
      <c r="C109" s="242"/>
      <c r="D109" s="242"/>
      <c r="E109" s="242" t="s">
        <v>977</v>
      </c>
      <c r="F109" s="242"/>
      <c r="G109" s="242"/>
      <c r="H109" s="242"/>
      <c r="I109" s="242"/>
      <c r="J109" s="242"/>
      <c r="K109" s="242"/>
      <c r="L109" s="242"/>
      <c r="M109" s="242"/>
      <c r="N109" s="243"/>
    </row>
    <row r="110" spans="1:14">
      <c r="B110" s="241"/>
      <c r="C110" s="242"/>
      <c r="D110" s="242"/>
      <c r="E110" s="242" t="s">
        <v>978</v>
      </c>
      <c r="F110" s="242"/>
      <c r="G110" s="242"/>
      <c r="H110" s="242"/>
      <c r="I110" s="242"/>
      <c r="J110" s="242"/>
      <c r="K110" s="242"/>
      <c r="L110" s="242"/>
      <c r="M110" s="242"/>
      <c r="N110" s="243"/>
    </row>
    <row r="111" spans="1:14">
      <c r="B111" s="241"/>
      <c r="C111" s="242"/>
      <c r="D111" s="242"/>
      <c r="E111" s="242" t="s">
        <v>979</v>
      </c>
      <c r="F111" s="242"/>
      <c r="G111" s="242"/>
      <c r="H111" s="242"/>
      <c r="I111" s="242"/>
      <c r="J111" s="242"/>
      <c r="K111" s="242"/>
      <c r="L111" s="242"/>
      <c r="M111" s="242"/>
      <c r="N111" s="243"/>
    </row>
    <row r="112" spans="1:14" ht="15.75" thickBot="1">
      <c r="B112" s="241"/>
      <c r="C112" s="242"/>
      <c r="D112" s="242"/>
      <c r="E112" s="242"/>
      <c r="F112" s="242" t="s">
        <v>980</v>
      </c>
      <c r="G112" s="242"/>
      <c r="H112" s="242"/>
      <c r="I112" s="242"/>
      <c r="J112" s="242"/>
      <c r="K112" s="242"/>
      <c r="L112" s="242"/>
      <c r="M112" s="242"/>
      <c r="N112" s="243"/>
    </row>
    <row r="113" spans="2:14">
      <c r="B113" s="226" t="s">
        <v>2216</v>
      </c>
      <c r="C113" s="227"/>
      <c r="D113" s="227"/>
      <c r="E113" s="227"/>
      <c r="F113" s="227"/>
      <c r="G113" s="227"/>
      <c r="H113" s="227"/>
      <c r="I113" s="227"/>
      <c r="J113" s="227"/>
      <c r="K113" s="227"/>
      <c r="L113" s="227"/>
      <c r="M113" s="227"/>
      <c r="N113" s="228"/>
    </row>
    <row r="114" spans="2:14">
      <c r="B114" s="244"/>
      <c r="C114" s="245"/>
      <c r="D114" s="245"/>
      <c r="E114" s="245"/>
      <c r="F114" s="245"/>
      <c r="G114" s="245"/>
      <c r="H114" s="245"/>
      <c r="I114" s="245"/>
      <c r="J114" s="245"/>
      <c r="K114" s="245"/>
      <c r="L114" s="245"/>
      <c r="M114" s="245"/>
      <c r="N114" s="246"/>
    </row>
    <row r="115" spans="2:14">
      <c r="B115" s="244"/>
      <c r="C115" s="245"/>
      <c r="D115" s="245"/>
      <c r="E115" s="245"/>
      <c r="F115" s="245"/>
      <c r="G115" s="245"/>
      <c r="H115" s="245"/>
      <c r="I115" s="245"/>
      <c r="J115" s="245"/>
      <c r="K115" s="245"/>
      <c r="L115" s="245"/>
      <c r="M115" s="245"/>
      <c r="N115" s="246"/>
    </row>
    <row r="116" spans="2:14">
      <c r="B116" s="244"/>
      <c r="C116" s="245"/>
      <c r="D116" s="245"/>
      <c r="E116" s="245"/>
      <c r="F116" s="245"/>
      <c r="G116" s="245"/>
      <c r="H116" s="245"/>
      <c r="I116" s="245"/>
      <c r="J116" s="245"/>
      <c r="K116" s="245"/>
      <c r="L116" s="245"/>
      <c r="M116" s="245"/>
      <c r="N116" s="246"/>
    </row>
    <row r="117" spans="2:14" ht="15.75" thickBot="1">
      <c r="B117" s="247"/>
      <c r="C117" s="248"/>
      <c r="D117" s="248"/>
      <c r="E117" s="248"/>
      <c r="F117" s="248"/>
      <c r="G117" s="248"/>
      <c r="H117" s="248"/>
      <c r="I117" s="248"/>
      <c r="J117" s="248"/>
      <c r="K117" s="248"/>
      <c r="L117" s="248"/>
      <c r="M117" s="248"/>
      <c r="N117" s="249"/>
    </row>
    <row r="118" spans="2:14">
      <c r="B118" s="250"/>
      <c r="C118" s="251"/>
      <c r="D118" s="251"/>
      <c r="E118" s="251"/>
      <c r="F118" s="251"/>
      <c r="G118" s="251"/>
      <c r="H118" s="251"/>
      <c r="I118" s="251"/>
      <c r="J118" s="251"/>
      <c r="K118" s="251"/>
      <c r="L118" s="251"/>
      <c r="M118" s="251"/>
      <c r="N118" s="252"/>
    </row>
    <row r="119" spans="2:14">
      <c r="B119" s="253" t="s">
        <v>2217</v>
      </c>
      <c r="C119" s="254"/>
      <c r="D119" s="254"/>
      <c r="E119" s="254"/>
      <c r="F119" s="254"/>
      <c r="G119" s="254"/>
      <c r="H119" s="254"/>
      <c r="I119" s="254"/>
      <c r="J119" s="254"/>
      <c r="K119" s="254"/>
      <c r="L119" s="254"/>
      <c r="M119" s="254"/>
      <c r="N119" s="255"/>
    </row>
    <row r="120" spans="2:14" ht="15" customHeight="1">
      <c r="B120" s="969" t="s">
        <v>2218</v>
      </c>
      <c r="C120" s="970"/>
      <c r="D120" s="970"/>
      <c r="E120" s="970"/>
      <c r="F120" s="970"/>
      <c r="G120" s="970"/>
      <c r="H120" s="970"/>
      <c r="I120" s="970"/>
      <c r="J120" s="970"/>
      <c r="K120" s="970"/>
      <c r="L120" s="970"/>
      <c r="M120" s="970"/>
      <c r="N120" s="971"/>
    </row>
    <row r="121" spans="2:14" ht="15" customHeight="1">
      <c r="B121" s="969"/>
      <c r="C121" s="970"/>
      <c r="D121" s="970"/>
      <c r="E121" s="970"/>
      <c r="F121" s="970"/>
      <c r="G121" s="970"/>
      <c r="H121" s="970"/>
      <c r="I121" s="970"/>
      <c r="J121" s="970"/>
      <c r="K121" s="970"/>
      <c r="L121" s="970"/>
      <c r="M121" s="970"/>
      <c r="N121" s="971"/>
    </row>
    <row r="122" spans="2:14" ht="30" customHeight="1">
      <c r="B122" s="972" t="s">
        <v>2219</v>
      </c>
      <c r="C122" s="973"/>
      <c r="D122" s="973"/>
      <c r="E122" s="973"/>
      <c r="F122" s="973"/>
      <c r="G122" s="973"/>
      <c r="H122" s="973"/>
      <c r="I122" s="973"/>
      <c r="J122" s="973"/>
      <c r="K122" s="973"/>
      <c r="L122" s="973"/>
      <c r="M122" s="973"/>
      <c r="N122" s="974"/>
    </row>
    <row r="123" spans="2:14">
      <c r="B123" s="972"/>
      <c r="C123" s="973"/>
      <c r="D123" s="973"/>
      <c r="E123" s="973"/>
      <c r="F123" s="973"/>
      <c r="G123" s="973"/>
      <c r="H123" s="973"/>
      <c r="I123" s="973"/>
      <c r="J123" s="973"/>
      <c r="K123" s="973"/>
      <c r="L123" s="973"/>
      <c r="M123" s="973"/>
      <c r="N123" s="974"/>
    </row>
    <row r="124" spans="2:14">
      <c r="B124" s="338"/>
      <c r="C124" s="339"/>
      <c r="D124" s="339"/>
      <c r="E124" s="339"/>
      <c r="F124" s="339"/>
      <c r="G124" s="339"/>
      <c r="H124" s="339"/>
      <c r="I124" s="339"/>
      <c r="J124" s="339"/>
      <c r="K124" s="339"/>
      <c r="L124" s="339"/>
      <c r="M124" s="339"/>
      <c r="N124" s="340"/>
    </row>
    <row r="125" spans="2:14">
      <c r="B125" s="338"/>
      <c r="C125" s="339"/>
      <c r="D125" s="339"/>
      <c r="E125" s="339"/>
      <c r="F125" s="339"/>
      <c r="G125" s="339"/>
      <c r="H125" s="339"/>
      <c r="I125" s="339"/>
      <c r="J125" s="339"/>
      <c r="K125" s="339"/>
      <c r="L125" s="339"/>
      <c r="M125" s="339"/>
      <c r="N125" s="340"/>
    </row>
    <row r="126" spans="2:14">
      <c r="B126" s="338"/>
      <c r="C126" s="339"/>
      <c r="D126" s="339"/>
      <c r="E126" s="339"/>
      <c r="F126" s="339"/>
      <c r="G126" s="339"/>
      <c r="H126" s="339"/>
      <c r="I126" s="339"/>
      <c r="J126" s="339"/>
      <c r="K126" s="339"/>
      <c r="L126" s="339"/>
      <c r="M126" s="339"/>
      <c r="N126" s="340"/>
    </row>
    <row r="127" spans="2:14">
      <c r="B127" s="253"/>
      <c r="C127" s="254"/>
      <c r="D127" s="254"/>
      <c r="E127" s="254"/>
      <c r="F127" s="254"/>
      <c r="G127" s="254"/>
      <c r="H127" s="254"/>
      <c r="I127" s="254"/>
      <c r="J127" s="254"/>
      <c r="K127" s="254"/>
      <c r="L127" s="254"/>
      <c r="M127" s="254"/>
      <c r="N127" s="255"/>
    </row>
    <row r="128" spans="2:14">
      <c r="B128" s="241"/>
      <c r="C128" s="242"/>
      <c r="D128" s="242"/>
      <c r="E128" s="242" t="s">
        <v>976</v>
      </c>
      <c r="F128" s="416"/>
      <c r="G128" s="416"/>
      <c r="H128" s="242"/>
      <c r="I128" s="242"/>
      <c r="J128" s="242"/>
      <c r="K128" s="242"/>
      <c r="L128" s="242"/>
      <c r="M128" s="242"/>
      <c r="N128" s="243"/>
    </row>
    <row r="129" spans="2:14">
      <c r="B129" s="241"/>
      <c r="C129" s="242"/>
      <c r="D129" s="242"/>
      <c r="E129" s="417" t="s">
        <v>977</v>
      </c>
      <c r="F129" s="242"/>
      <c r="G129" s="242"/>
      <c r="H129" s="417"/>
      <c r="I129" s="417"/>
      <c r="J129" s="417"/>
      <c r="K129" s="242"/>
      <c r="L129" s="242"/>
      <c r="M129" s="242"/>
      <c r="N129" s="243"/>
    </row>
    <row r="130" spans="2:14">
      <c r="B130" s="241"/>
      <c r="C130" s="242"/>
      <c r="D130" s="242"/>
      <c r="E130" s="256" t="s">
        <v>981</v>
      </c>
      <c r="F130" s="242"/>
      <c r="G130" s="242"/>
      <c r="H130" s="256"/>
      <c r="I130" s="256"/>
      <c r="J130" s="256"/>
      <c r="K130" s="242"/>
      <c r="L130" s="242"/>
      <c r="M130" s="242"/>
      <c r="N130" s="243"/>
    </row>
    <row r="131" spans="2:14">
      <c r="B131" s="257"/>
      <c r="C131" s="254"/>
      <c r="D131" s="254"/>
      <c r="E131" s="242" t="s">
        <v>979</v>
      </c>
      <c r="F131" s="242"/>
      <c r="G131" s="242"/>
      <c r="H131" s="242"/>
      <c r="I131" s="242"/>
      <c r="J131" s="242"/>
      <c r="K131" s="254"/>
      <c r="L131" s="254"/>
      <c r="M131" s="254"/>
      <c r="N131" s="255"/>
    </row>
    <row r="132" spans="2:14">
      <c r="B132" s="257"/>
      <c r="C132" s="254"/>
      <c r="D132" s="254"/>
      <c r="E132" s="254"/>
      <c r="F132" s="242"/>
      <c r="G132" s="242"/>
      <c r="H132" s="242"/>
      <c r="I132" s="242"/>
      <c r="J132" s="242"/>
      <c r="K132" s="254"/>
      <c r="L132" s="254"/>
      <c r="M132" s="254"/>
      <c r="N132" s="255"/>
    </row>
    <row r="133" spans="2:14">
      <c r="B133" s="257" t="s">
        <v>2220</v>
      </c>
      <c r="C133" s="256"/>
      <c r="D133" s="256"/>
      <c r="E133" s="242"/>
      <c r="F133" s="242"/>
      <c r="G133" s="242"/>
      <c r="H133" s="242"/>
      <c r="I133" s="242"/>
      <c r="J133" s="975"/>
      <c r="K133" s="975"/>
      <c r="L133" s="975"/>
      <c r="M133" s="975"/>
      <c r="N133" s="976"/>
    </row>
    <row r="134" spans="2:14" ht="15.75" thickBot="1">
      <c r="B134" s="418" t="s">
        <v>2221</v>
      </c>
      <c r="C134" s="419"/>
      <c r="D134" s="419"/>
      <c r="E134" s="258"/>
      <c r="F134" s="258"/>
      <c r="G134" s="258"/>
      <c r="H134" s="258"/>
      <c r="I134" s="258"/>
      <c r="J134" s="977"/>
      <c r="K134" s="977"/>
      <c r="L134" s="977"/>
      <c r="M134" s="977"/>
      <c r="N134" s="978"/>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7.25" customHeight="1" thickBot="1">
      <c r="A31" t="s">
        <v>1845</v>
      </c>
      <c r="B31" s="80" t="s">
        <v>1111</v>
      </c>
      <c r="C31" s="81" t="s">
        <v>2106</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224</v>
      </c>
      <c r="B36" s="840" t="str">
        <f>VLOOKUP(A36,EQUIPOS!A6:D154,3,FALSE)</f>
        <v>Equipo de Medición (Deformimetros Eléctricos, Mecánicos, Celdas de Carga,  Etc.)</v>
      </c>
      <c r="C36" s="841"/>
      <c r="D36" s="841"/>
      <c r="E36" s="841"/>
      <c r="F36" s="841"/>
      <c r="G36" s="841"/>
      <c r="H36" s="842"/>
      <c r="I36" s="266"/>
      <c r="J36" s="267"/>
      <c r="K36" s="268">
        <f>VLOOKUP(A36,EQUIPOS!A6:D163,4,FALSE)</f>
        <v>156606.72703106236</v>
      </c>
      <c r="L36" s="269"/>
      <c r="M36" s="335">
        <v>3.3333333330000001</v>
      </c>
      <c r="N36" s="271">
        <f>K36/M36</f>
        <v>46982.018114016908</v>
      </c>
    </row>
    <row r="37" spans="1:14">
      <c r="A37" s="113" t="s">
        <v>125</v>
      </c>
      <c r="B37" s="840" t="str">
        <f>VLOOKUP(A37,EQUIPOS!A7:D154,3,FALSE)</f>
        <v>Bomba para gato de tensionamiento</v>
      </c>
      <c r="C37" s="841"/>
      <c r="D37" s="841"/>
      <c r="E37" s="841"/>
      <c r="F37" s="841"/>
      <c r="G37" s="841"/>
      <c r="H37" s="842"/>
      <c r="I37" s="420"/>
      <c r="J37" s="421"/>
      <c r="K37" s="268">
        <f>VLOOKUP(A37,EQUIPOS!A7:D164,4,FALSE)</f>
        <v>35593.372284869271</v>
      </c>
      <c r="L37" s="334"/>
      <c r="M37" s="335">
        <v>0.1</v>
      </c>
      <c r="N37" s="271">
        <f>K37/M37</f>
        <v>355933.72284869268</v>
      </c>
    </row>
    <row r="38" spans="1:14">
      <c r="A38" s="113" t="s">
        <v>240</v>
      </c>
      <c r="B38" s="840" t="str">
        <f>VLOOKUP(A38,EQUIPOS!A8:D154,3,FALSE)</f>
        <v>Gato para tensionamiento, fuerza Max 200 ton, área de tensión 314 cm2.</v>
      </c>
      <c r="C38" s="841"/>
      <c r="D38" s="841"/>
      <c r="E38" s="841"/>
      <c r="F38" s="841"/>
      <c r="G38" s="841"/>
      <c r="H38" s="842"/>
      <c r="I38" s="327"/>
      <c r="J38" s="329"/>
      <c r="K38" s="268">
        <f>VLOOKUP(A38,EQUIPOS!A8:D165,4,FALSE)</f>
        <v>108450.15206301458</v>
      </c>
      <c r="L38" s="422"/>
      <c r="M38" s="423">
        <v>0.1</v>
      </c>
      <c r="N38" s="271">
        <f>K38/M38</f>
        <v>1084501.5206301457</v>
      </c>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1487417.2615928552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1"/>
      <c r="B48" s="43"/>
      <c r="C48" s="280"/>
      <c r="D48" s="280"/>
      <c r="E48" s="280"/>
      <c r="F48" s="280"/>
      <c r="G48" s="280"/>
      <c r="H48" s="280"/>
      <c r="I48" s="267"/>
      <c r="J48" s="223"/>
      <c r="K48" s="281"/>
      <c r="L48" s="266"/>
      <c r="M48" s="401"/>
      <c r="N48" s="271"/>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7" t="s">
        <v>953</v>
      </c>
      <c r="C55" s="828"/>
      <c r="D55" s="828"/>
      <c r="E55" s="828"/>
      <c r="F55" s="828"/>
      <c r="G55" s="828"/>
      <c r="H55" s="828"/>
      <c r="I55" s="828"/>
      <c r="J55" s="828"/>
      <c r="K55" s="828"/>
      <c r="L55" s="828"/>
      <c r="M55" s="829"/>
      <c r="N55" s="393"/>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1393</v>
      </c>
      <c r="B60" s="46" t="str">
        <f>VLOOKUP(A60,TRANSPORTE!A2:D117,3,FALSE)</f>
        <v>Transporte de equipos</v>
      </c>
      <c r="C60" s="316"/>
      <c r="D60" s="316"/>
      <c r="E60" s="316"/>
      <c r="F60" s="316"/>
      <c r="G60" s="316"/>
      <c r="H60" s="310" t="s">
        <v>339</v>
      </c>
      <c r="I60" s="278">
        <v>15</v>
      </c>
      <c r="J60" s="285">
        <v>1</v>
      </c>
      <c r="K60" s="278">
        <f>I60*J60</f>
        <v>15</v>
      </c>
      <c r="L60" s="831">
        <f>VLOOKUP(A60,TRANSPORTE!A2:D117,4,FALSE)</f>
        <v>5342.7383907913472</v>
      </c>
      <c r="M60" s="832"/>
      <c r="N60" s="286">
        <f>K60*L60</f>
        <v>80141.075861870209</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80141.075861870209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4</v>
      </c>
      <c r="B71" s="49" t="str">
        <f>VLOOKUP(A71,'MANO DE OBRA'!A8:D68,3,FALSE)</f>
        <v>Inspector de fabricación y montaje</v>
      </c>
      <c r="C71" s="47"/>
      <c r="D71" s="47"/>
      <c r="E71" s="47"/>
      <c r="F71" s="47"/>
      <c r="G71" s="47"/>
      <c r="H71" s="47"/>
      <c r="I71" s="291">
        <f>K71/J71*100</f>
        <v>87942.625377371514</v>
      </c>
      <c r="J71" s="292">
        <v>185</v>
      </c>
      <c r="K71" s="293">
        <f>VLOOKUP(A71,'MANO DE OBRA'!A8:D99,4,FALSE)</f>
        <v>162693.85694813728</v>
      </c>
      <c r="L71" s="50"/>
      <c r="M71" s="433">
        <v>26.666666664000001</v>
      </c>
      <c r="N71" s="394">
        <f>K71/M71</f>
        <v>6101.0196361652497</v>
      </c>
      <c r="O71" s="106"/>
    </row>
    <row r="72" spans="1:15">
      <c r="A72" s="162"/>
      <c r="B72" s="49"/>
      <c r="C72" s="47"/>
      <c r="D72" s="47"/>
      <c r="E72" s="47"/>
      <c r="F72" s="47"/>
      <c r="G72" s="47"/>
      <c r="H72" s="47"/>
      <c r="I72" s="291"/>
      <c r="J72" s="292"/>
      <c r="K72" s="293"/>
      <c r="L72" s="50"/>
      <c r="M72" s="430"/>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6101.0196361652497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1573659.3570908909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314731.8714181782</v>
      </c>
      <c r="M84" s="862"/>
      <c r="N84" s="51"/>
    </row>
    <row r="85" spans="1:14">
      <c r="B85" s="89" t="s">
        <v>973</v>
      </c>
      <c r="C85" s="90"/>
      <c r="D85" s="90"/>
      <c r="E85" s="90"/>
      <c r="F85" s="90"/>
      <c r="G85" s="90"/>
      <c r="H85" s="90"/>
      <c r="I85" s="87"/>
      <c r="J85" s="88"/>
      <c r="K85" s="303">
        <v>0.05</v>
      </c>
      <c r="L85" s="861">
        <f>N79*K85</f>
        <v>78682.967854544549</v>
      </c>
      <c r="M85" s="862"/>
      <c r="N85" s="51"/>
    </row>
    <row r="86" spans="1:14" ht="15.75" thickBot="1">
      <c r="B86" s="91" t="s">
        <v>974</v>
      </c>
      <c r="C86" s="92"/>
      <c r="D86" s="92"/>
      <c r="E86" s="92"/>
      <c r="F86" s="92"/>
      <c r="G86" s="92"/>
      <c r="H86" s="92"/>
      <c r="I86" s="93"/>
      <c r="J86" s="94"/>
      <c r="K86" s="304">
        <v>0.05</v>
      </c>
      <c r="L86" s="863">
        <f>N79*K86</f>
        <v>78682.967854544549</v>
      </c>
      <c r="M86" s="864"/>
      <c r="N86" s="51"/>
    </row>
    <row r="87" spans="1:14" ht="15.75" thickBot="1">
      <c r="B87" s="827" t="s">
        <v>953</v>
      </c>
      <c r="C87" s="828"/>
      <c r="D87" s="828"/>
      <c r="E87" s="828"/>
      <c r="F87" s="828"/>
      <c r="G87" s="828"/>
      <c r="H87" s="828"/>
      <c r="I87" s="828"/>
      <c r="J87" s="828"/>
      <c r="K87" s="828"/>
      <c r="L87" s="828"/>
      <c r="M87" s="829"/>
      <c r="N87" s="52">
        <f>L84+L85+L86</f>
        <v>472097.80712726724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2045757.164218158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8.75" customHeight="1" thickBot="1">
      <c r="A31" t="s">
        <v>1845</v>
      </c>
      <c r="B31" s="80" t="s">
        <v>1112</v>
      </c>
      <c r="C31" s="81" t="s">
        <v>2107</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112</v>
      </c>
      <c r="B36" s="840" t="str">
        <f>VLOOKUP(A36,EQUIPOS!A6:D154,3,FALSE)</f>
        <v xml:space="preserve">Aspersor manual
</v>
      </c>
      <c r="C36" s="841"/>
      <c r="D36" s="841"/>
      <c r="E36" s="841"/>
      <c r="F36" s="841"/>
      <c r="G36" s="841"/>
      <c r="H36" s="842"/>
      <c r="I36" s="266"/>
      <c r="J36" s="267"/>
      <c r="K36" s="268">
        <f>VLOOKUP(A36,EQUIPOS!A6:D163,4,FALSE)</f>
        <v>20344.249987197905</v>
      </c>
      <c r="L36" s="269"/>
      <c r="M36" s="335">
        <v>2</v>
      </c>
      <c r="N36" s="271">
        <f>K36/M36</f>
        <v>10172.124993598953</v>
      </c>
    </row>
    <row r="37" spans="1:14">
      <c r="A37" s="113" t="s">
        <v>363</v>
      </c>
      <c r="B37" s="840" t="str">
        <f>VLOOKUP(A37,EQUIPOS!A7:D154,3,FALSE)</f>
        <v>Vibrador de concreto, Motor de 3 hp a 18.000 rpm Mangueras de 4 mt</v>
      </c>
      <c r="C37" s="841"/>
      <c r="D37" s="841"/>
      <c r="E37" s="841"/>
      <c r="F37" s="841"/>
      <c r="G37" s="841"/>
      <c r="H37" s="842"/>
      <c r="I37" s="420"/>
      <c r="J37" s="421"/>
      <c r="K37" s="268">
        <f>VLOOKUP(A37,EQUIPOS!A7:D164,4,FALSE)</f>
        <v>5350.7243538898847</v>
      </c>
      <c r="L37" s="334"/>
      <c r="M37" s="335">
        <v>2</v>
      </c>
      <c r="N37" s="271">
        <f>K37/M37</f>
        <v>2675.3621769449423</v>
      </c>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1681.7452725900498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14529.232443133944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1" t="s">
        <v>590</v>
      </c>
      <c r="B48" s="43" t="str">
        <f>VLOOKUP(A48,MATERIALES!A5:D373,3,FALSE)</f>
        <v>Obra falsa concreto clase A y B (puntal de 3m metálico)</v>
      </c>
      <c r="C48" s="280"/>
      <c r="D48" s="280"/>
      <c r="E48" s="280"/>
      <c r="F48" s="280"/>
      <c r="G48" s="280"/>
      <c r="H48" s="280"/>
      <c r="I48" s="280"/>
      <c r="J48" s="310" t="str">
        <f>VLOOKUP(A48,MATERIALES!A4:D640,2,FALSE)</f>
        <v>m2</v>
      </c>
      <c r="K48" s="281">
        <v>4.5999999999999996</v>
      </c>
      <c r="L48" s="266"/>
      <c r="M48" s="401">
        <f>VLOOKUP(A48,MATERIALES!A5:D396,4,FALSE)</f>
        <v>35749.173461937447</v>
      </c>
      <c r="N48" s="271">
        <f>K48*M48</f>
        <v>164446.19792491224</v>
      </c>
    </row>
    <row r="49" spans="1:14">
      <c r="A49" s="161" t="s">
        <v>778</v>
      </c>
      <c r="B49" s="43" t="str">
        <f>VLOOKUP(A49,MATERIALES!A6:D373,3,FALSE)</f>
        <v>Antisol blanco (presentación 20 kg)</v>
      </c>
      <c r="C49" s="424"/>
      <c r="D49" s="424"/>
      <c r="E49" s="424"/>
      <c r="F49" s="424"/>
      <c r="G49" s="424"/>
      <c r="H49" s="424"/>
      <c r="I49" s="424"/>
      <c r="J49" s="311" t="str">
        <f>VLOOKUP(A49,MATERIALES!A5:D641,2,FALSE)</f>
        <v>kg</v>
      </c>
      <c r="K49" s="396">
        <v>1</v>
      </c>
      <c r="L49" s="420"/>
      <c r="M49" s="401">
        <f>VLOOKUP(A49,MATERIALES!A6:D397,4,FALSE)</f>
        <v>5470.8726531023403</v>
      </c>
      <c r="N49" s="271">
        <f>K49*M49</f>
        <v>5470.8726531023403</v>
      </c>
    </row>
    <row r="50" spans="1:14">
      <c r="A50" s="161" t="s">
        <v>830</v>
      </c>
      <c r="B50" s="43" t="str">
        <f>VLOOKUP(A50,MATERIALES!A6:D373,3,FALSE)</f>
        <v>Concreto Resistencia  35 (Mpa)</v>
      </c>
      <c r="C50" s="424"/>
      <c r="D50" s="424"/>
      <c r="E50" s="424"/>
      <c r="F50" s="424"/>
      <c r="G50" s="424"/>
      <c r="H50" s="424"/>
      <c r="I50" s="424"/>
      <c r="J50" s="311" t="str">
        <f>VLOOKUP(A50,MATERIALES!A6:D642,2,FALSE)</f>
        <v>m3</v>
      </c>
      <c r="K50" s="396">
        <v>1</v>
      </c>
      <c r="L50" s="420"/>
      <c r="M50" s="401">
        <f>VLOOKUP(A50,MATERIALES!A6:D398,4,FALSE)</f>
        <v>398312.76672770933</v>
      </c>
      <c r="N50" s="271">
        <f>K50*M50</f>
        <v>398312.76672770933</v>
      </c>
    </row>
    <row r="51" spans="1:14">
      <c r="A51" s="161" t="s">
        <v>873</v>
      </c>
      <c r="B51" s="43" t="str">
        <f>VLOOKUP(A51,MATERIALES!A6:D373,3,FALSE)</f>
        <v>FORMALETA (Depende para que sea el Concreto)</v>
      </c>
      <c r="C51" s="424"/>
      <c r="D51" s="424"/>
      <c r="E51" s="424"/>
      <c r="F51" s="424"/>
      <c r="G51" s="424"/>
      <c r="H51" s="424"/>
      <c r="I51" s="424"/>
      <c r="J51" s="311" t="str">
        <f>VLOOKUP(A51,MATERIALES!A6:D643,2,FALSE)</f>
        <v>m2</v>
      </c>
      <c r="K51" s="396">
        <v>4.5999999999999996</v>
      </c>
      <c r="L51" s="420"/>
      <c r="M51" s="401">
        <f>VLOOKUP(A51,MATERIALES!A6:D399,4,FALSE)</f>
        <v>11267.879924198056</v>
      </c>
      <c r="N51" s="271">
        <f>K51*M51</f>
        <v>51832.247651311052</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7" t="s">
        <v>953</v>
      </c>
      <c r="C55" s="828"/>
      <c r="D55" s="828"/>
      <c r="E55" s="828"/>
      <c r="F55" s="828"/>
      <c r="G55" s="828"/>
      <c r="H55" s="828"/>
      <c r="I55" s="828"/>
      <c r="J55" s="828"/>
      <c r="K55" s="828"/>
      <c r="L55" s="828"/>
      <c r="M55" s="829"/>
      <c r="N55" s="393">
        <f>SUM(N48:N54)</f>
        <v>620062.08495703503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1239</v>
      </c>
      <c r="B60" s="46" t="str">
        <f>VLOOKUP(A60,TRANSPORTE!A2:D117,3,FALSE)</f>
        <v>Transporte de concreto</v>
      </c>
      <c r="C60" s="316"/>
      <c r="D60" s="316"/>
      <c r="E60" s="316"/>
      <c r="F60" s="316"/>
      <c r="G60" s="316"/>
      <c r="H60" s="310" t="s">
        <v>339</v>
      </c>
      <c r="I60" s="278">
        <v>1</v>
      </c>
      <c r="J60" s="285">
        <v>1</v>
      </c>
      <c r="K60" s="278">
        <f>I60*J60</f>
        <v>1</v>
      </c>
      <c r="L60" s="831">
        <f>VLOOKUP(A60,TRANSPORTE!A2:D117,4,FALSE)</f>
        <v>1581.4554263093744</v>
      </c>
      <c r="M60" s="832"/>
      <c r="N60" s="286">
        <f>K60*L60</f>
        <v>1581.4554263093744</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1581.4554263093744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15</v>
      </c>
      <c r="B71" s="49" t="str">
        <f>VLOOKUP(A71,'MANO DE OBRA'!A8:D68,3,FALSE)</f>
        <v>Obrero (6)</v>
      </c>
      <c r="C71" s="47"/>
      <c r="D71" s="47"/>
      <c r="E71" s="47"/>
      <c r="F71" s="47"/>
      <c r="G71" s="47"/>
      <c r="H71" s="47"/>
      <c r="I71" s="291">
        <f>K71/J71*100</f>
        <v>175560</v>
      </c>
      <c r="J71" s="292">
        <v>185</v>
      </c>
      <c r="K71" s="293">
        <f>VLOOKUP(A71,'MANO DE OBRA'!A8:D99,4,FALSE)</f>
        <v>324786</v>
      </c>
      <c r="L71" s="50"/>
      <c r="M71" s="433">
        <v>16</v>
      </c>
      <c r="N71" s="394">
        <f>K71/M71</f>
        <v>20299.125</v>
      </c>
      <c r="O71" s="106"/>
    </row>
    <row r="72" spans="1:15">
      <c r="A72" s="162" t="s">
        <v>32</v>
      </c>
      <c r="B72" s="49" t="str">
        <f>VLOOKUP(A72,'MANO DE OBRA'!A8:D69,3,FALSE)</f>
        <v>Oficial (2)</v>
      </c>
      <c r="C72" s="47"/>
      <c r="D72" s="47"/>
      <c r="E72" s="47"/>
      <c r="F72" s="47"/>
      <c r="G72" s="47"/>
      <c r="H72" s="47"/>
      <c r="I72" s="291">
        <f>K72/J72*100</f>
        <v>115336.47958314378</v>
      </c>
      <c r="J72" s="292">
        <v>185</v>
      </c>
      <c r="K72" s="293">
        <f>VLOOKUP(A72,'MANO DE OBRA'!A8:D100,4,FALSE)</f>
        <v>213372.48722881597</v>
      </c>
      <c r="L72" s="50"/>
      <c r="M72" s="433">
        <v>16</v>
      </c>
      <c r="N72" s="394">
        <f>K72/M72</f>
        <v>13335.780451800998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59">
        <f>SUM(N71:N76)</f>
        <v>33634.905451800994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669807.67827827937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133961.53565565587</v>
      </c>
      <c r="M84" s="862"/>
      <c r="N84" s="51"/>
    </row>
    <row r="85" spans="1:14">
      <c r="B85" s="89" t="s">
        <v>973</v>
      </c>
      <c r="C85" s="90"/>
      <c r="D85" s="90"/>
      <c r="E85" s="90"/>
      <c r="F85" s="90"/>
      <c r="G85" s="90"/>
      <c r="H85" s="90"/>
      <c r="I85" s="87"/>
      <c r="J85" s="88"/>
      <c r="K85" s="303">
        <v>0.05</v>
      </c>
      <c r="L85" s="861">
        <f>N79*K85</f>
        <v>33490.383913913967</v>
      </c>
      <c r="M85" s="862"/>
      <c r="N85" s="51"/>
    </row>
    <row r="86" spans="1:14" ht="15.75" thickBot="1">
      <c r="B86" s="91" t="s">
        <v>974</v>
      </c>
      <c r="C86" s="92"/>
      <c r="D86" s="92"/>
      <c r="E86" s="92"/>
      <c r="F86" s="92"/>
      <c r="G86" s="92"/>
      <c r="H86" s="92"/>
      <c r="I86" s="93"/>
      <c r="J86" s="94"/>
      <c r="K86" s="304">
        <v>0.05</v>
      </c>
      <c r="L86" s="863">
        <f>N79*K86</f>
        <v>33490.383913913967</v>
      </c>
      <c r="M86" s="864"/>
      <c r="N86" s="51"/>
    </row>
    <row r="87" spans="1:14" ht="15.75" thickBot="1">
      <c r="B87" s="827" t="s">
        <v>953</v>
      </c>
      <c r="C87" s="828"/>
      <c r="D87" s="828"/>
      <c r="E87" s="828"/>
      <c r="F87" s="828"/>
      <c r="G87" s="828"/>
      <c r="H87" s="828"/>
      <c r="I87" s="828"/>
      <c r="J87" s="828"/>
      <c r="K87" s="828"/>
      <c r="L87" s="828"/>
      <c r="M87" s="829"/>
      <c r="N87" s="52">
        <f>L84+L85+L86</f>
        <v>200942.30348348382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870749.98176176322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22.5" customHeight="1" thickBot="1">
      <c r="A31" t="s">
        <v>1845</v>
      </c>
      <c r="B31" s="80" t="s">
        <v>1113</v>
      </c>
      <c r="C31" s="81" t="s">
        <v>2108</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112</v>
      </c>
      <c r="B36" s="840" t="str">
        <f>VLOOKUP(A36,EQUIPOS!A6:D154,3,FALSE)</f>
        <v xml:space="preserve">Aspersor manual
</v>
      </c>
      <c r="C36" s="841"/>
      <c r="D36" s="841"/>
      <c r="E36" s="841"/>
      <c r="F36" s="841"/>
      <c r="G36" s="841"/>
      <c r="H36" s="842"/>
      <c r="I36" s="266"/>
      <c r="J36" s="267"/>
      <c r="K36" s="268">
        <f>VLOOKUP(A36,EQUIPOS!A6:D163,4,FALSE)</f>
        <v>20344.249987197905</v>
      </c>
      <c r="L36" s="269"/>
      <c r="M36" s="335">
        <v>2</v>
      </c>
      <c r="N36" s="271">
        <f>K36/M36</f>
        <v>10172.124993598953</v>
      </c>
    </row>
    <row r="37" spans="1:14">
      <c r="A37" s="113" t="s">
        <v>363</v>
      </c>
      <c r="B37" s="840" t="str">
        <f>VLOOKUP(A37,EQUIPOS!A7:D154,3,FALSE)</f>
        <v>Vibrador de concreto, Motor de 3 hp a 18.000 rpm Mangueras de 4 mt</v>
      </c>
      <c r="C37" s="841"/>
      <c r="D37" s="841"/>
      <c r="E37" s="841"/>
      <c r="F37" s="841"/>
      <c r="G37" s="841"/>
      <c r="H37" s="842"/>
      <c r="I37" s="420"/>
      <c r="J37" s="421"/>
      <c r="K37" s="268">
        <f>VLOOKUP(A37,EQUIPOS!A7:D164,4,FALSE)</f>
        <v>5350.7243538898847</v>
      </c>
      <c r="L37" s="334"/>
      <c r="M37" s="335">
        <v>2</v>
      </c>
      <c r="N37" s="271">
        <f>K37/M37</f>
        <v>2675.3621769449423</v>
      </c>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1348.350761295025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14195.83793183892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1" t="s">
        <v>590</v>
      </c>
      <c r="B48" s="43" t="str">
        <f>VLOOKUP(A48,MATERIALES!A5:D373,3,FALSE)</f>
        <v>Obra falsa concreto clase A y B (puntal de 3m metálico)</v>
      </c>
      <c r="C48" s="280"/>
      <c r="D48" s="280"/>
      <c r="E48" s="280"/>
      <c r="F48" s="280"/>
      <c r="G48" s="280"/>
      <c r="H48" s="280"/>
      <c r="I48" s="280"/>
      <c r="J48" s="310" t="str">
        <f>VLOOKUP(A48,MATERIALES!A4:D640,2,FALSE)</f>
        <v>m2</v>
      </c>
      <c r="K48" s="281">
        <v>4.5999999999999996</v>
      </c>
      <c r="L48" s="266"/>
      <c r="M48" s="401">
        <f>VLOOKUP(A48,MATERIALES!A5:D396,4,FALSE)</f>
        <v>35749.173461937447</v>
      </c>
      <c r="N48" s="271">
        <f>K48*M48</f>
        <v>164446.19792491224</v>
      </c>
    </row>
    <row r="49" spans="1:14">
      <c r="A49" s="161" t="s">
        <v>778</v>
      </c>
      <c r="B49" s="43" t="str">
        <f>VLOOKUP(A49,MATERIALES!A6:D373,3,FALSE)</f>
        <v>Antisol blanco (presentación 20 kg)</v>
      </c>
      <c r="C49" s="424"/>
      <c r="D49" s="424"/>
      <c r="E49" s="424"/>
      <c r="F49" s="424"/>
      <c r="G49" s="424"/>
      <c r="H49" s="424"/>
      <c r="I49" s="424"/>
      <c r="J49" s="311" t="str">
        <f>VLOOKUP(A49,MATERIALES!A5:D641,2,FALSE)</f>
        <v>kg</v>
      </c>
      <c r="K49" s="396">
        <v>1</v>
      </c>
      <c r="L49" s="420"/>
      <c r="M49" s="401">
        <f>VLOOKUP(A49,MATERIALES!A6:D397,4,FALSE)</f>
        <v>5470.8726531023403</v>
      </c>
      <c r="N49" s="271">
        <f>K49*M49</f>
        <v>5470.8726531023403</v>
      </c>
    </row>
    <row r="50" spans="1:14">
      <c r="A50" s="161" t="s">
        <v>831</v>
      </c>
      <c r="B50" s="43" t="str">
        <f>VLOOKUP(A50,MATERIALES!A6:D373,3,FALSE)</f>
        <v>Concreto Resistencia  32 (Mpa)</v>
      </c>
      <c r="C50" s="424"/>
      <c r="D50" s="424"/>
      <c r="E50" s="424"/>
      <c r="F50" s="424"/>
      <c r="G50" s="424"/>
      <c r="H50" s="424"/>
      <c r="I50" s="424"/>
      <c r="J50" s="311" t="str">
        <f>VLOOKUP(A50,MATERIALES!A6:D642,2,FALSE)</f>
        <v>m3</v>
      </c>
      <c r="K50" s="396">
        <v>1</v>
      </c>
      <c r="L50" s="420"/>
      <c r="M50" s="401">
        <f>VLOOKUP(A50,MATERIALES!A6:D398,4,FALSE)</f>
        <v>384974.87499698752</v>
      </c>
      <c r="N50" s="271">
        <f>K50*M50</f>
        <v>384974.87499698752</v>
      </c>
    </row>
    <row r="51" spans="1:14">
      <c r="A51" s="161" t="s">
        <v>873</v>
      </c>
      <c r="B51" s="43" t="str">
        <f>VLOOKUP(A51,MATERIALES!A6:D373,3,FALSE)</f>
        <v>FORMALETA (Depende para que sea el Concreto)</v>
      </c>
      <c r="C51" s="424"/>
      <c r="D51" s="424"/>
      <c r="E51" s="424"/>
      <c r="F51" s="424"/>
      <c r="G51" s="424"/>
      <c r="H51" s="424"/>
      <c r="I51" s="424"/>
      <c r="J51" s="311" t="str">
        <f>VLOOKUP(A51,MATERIALES!A6:D643,2,FALSE)</f>
        <v>m2</v>
      </c>
      <c r="K51" s="396">
        <v>4.5999999999999996</v>
      </c>
      <c r="L51" s="420"/>
      <c r="M51" s="401">
        <f>VLOOKUP(A51,MATERIALES!A6:D399,4,FALSE)</f>
        <v>11267.879924198056</v>
      </c>
      <c r="N51" s="271">
        <f>K51*M51</f>
        <v>51832.247651311052</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7" t="s">
        <v>953</v>
      </c>
      <c r="C55" s="828"/>
      <c r="D55" s="828"/>
      <c r="E55" s="828"/>
      <c r="F55" s="828"/>
      <c r="G55" s="828"/>
      <c r="H55" s="828"/>
      <c r="I55" s="828"/>
      <c r="J55" s="828"/>
      <c r="K55" s="828"/>
      <c r="L55" s="828"/>
      <c r="M55" s="829"/>
      <c r="N55" s="393">
        <f>SUM(N48:N54)</f>
        <v>606724.19322631322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1239</v>
      </c>
      <c r="B60" s="46" t="str">
        <f>VLOOKUP(A60,TRANSPORTE!A2:D117,3,FALSE)</f>
        <v>Transporte de concreto</v>
      </c>
      <c r="C60" s="316"/>
      <c r="D60" s="316"/>
      <c r="E60" s="316"/>
      <c r="F60" s="316"/>
      <c r="G60" s="316"/>
      <c r="H60" s="310" t="s">
        <v>339</v>
      </c>
      <c r="I60" s="278">
        <v>1</v>
      </c>
      <c r="J60" s="285">
        <v>1</v>
      </c>
      <c r="K60" s="278">
        <f>I60*J60</f>
        <v>1</v>
      </c>
      <c r="L60" s="831">
        <f>VLOOKUP(A60,TRANSPORTE!A2:D117,4,FALSE)</f>
        <v>1581.4554263093744</v>
      </c>
      <c r="M60" s="832"/>
      <c r="N60" s="286">
        <f>K60*L60</f>
        <v>1581.4554263093744</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1581.4554263093744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15</v>
      </c>
      <c r="B71" s="49" t="str">
        <f>VLOOKUP(A71,'MANO DE OBRA'!A8:D68,3,FALSE)</f>
        <v>Obrero (6)</v>
      </c>
      <c r="C71" s="47"/>
      <c r="D71" s="47"/>
      <c r="E71" s="47"/>
      <c r="F71" s="47"/>
      <c r="G71" s="47"/>
      <c r="H71" s="47"/>
      <c r="I71" s="291">
        <f>K71/J71*100</f>
        <v>175560</v>
      </c>
      <c r="J71" s="292">
        <v>185</v>
      </c>
      <c r="K71" s="293">
        <f>VLOOKUP(A71,'MANO DE OBRA'!A8:D99,4,FALSE)</f>
        <v>324786</v>
      </c>
      <c r="L71" s="50"/>
      <c r="M71" s="433">
        <v>16</v>
      </c>
      <c r="N71" s="394">
        <f>K71/M71</f>
        <v>20299.125</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16</v>
      </c>
      <c r="N72" s="394">
        <f>K72/M72</f>
        <v>6667.890225900499</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26967.015225900497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649468.50181036198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129893.7003620724</v>
      </c>
      <c r="M84" s="862"/>
      <c r="N84" s="51"/>
    </row>
    <row r="85" spans="1:14">
      <c r="B85" s="89" t="s">
        <v>973</v>
      </c>
      <c r="C85" s="90"/>
      <c r="D85" s="90"/>
      <c r="E85" s="90"/>
      <c r="F85" s="90"/>
      <c r="G85" s="90"/>
      <c r="H85" s="90"/>
      <c r="I85" s="87"/>
      <c r="J85" s="88"/>
      <c r="K85" s="303">
        <v>0.05</v>
      </c>
      <c r="L85" s="861">
        <f>N79*K85</f>
        <v>32473.4250905181</v>
      </c>
      <c r="M85" s="862"/>
      <c r="N85" s="51"/>
    </row>
    <row r="86" spans="1:14" ht="15.75" thickBot="1">
      <c r="B86" s="91" t="s">
        <v>974</v>
      </c>
      <c r="C86" s="92"/>
      <c r="D86" s="92"/>
      <c r="E86" s="92"/>
      <c r="F86" s="92"/>
      <c r="G86" s="92"/>
      <c r="H86" s="92"/>
      <c r="I86" s="93"/>
      <c r="J86" s="94"/>
      <c r="K86" s="304">
        <v>0.05</v>
      </c>
      <c r="L86" s="863">
        <f>N79*K86</f>
        <v>32473.4250905181</v>
      </c>
      <c r="M86" s="864"/>
      <c r="N86" s="51"/>
    </row>
    <row r="87" spans="1:14" ht="15.75" thickBot="1">
      <c r="B87" s="827" t="s">
        <v>953</v>
      </c>
      <c r="C87" s="828"/>
      <c r="D87" s="828"/>
      <c r="E87" s="828"/>
      <c r="F87" s="828"/>
      <c r="G87" s="828"/>
      <c r="H87" s="828"/>
      <c r="I87" s="828"/>
      <c r="J87" s="828"/>
      <c r="K87" s="828"/>
      <c r="L87" s="828"/>
      <c r="M87" s="829"/>
      <c r="N87" s="52">
        <f>L84+L85+L86</f>
        <v>194840.55054310861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844309.05235347059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20.25" customHeight="1" thickBot="1">
      <c r="A31" t="s">
        <v>1845</v>
      </c>
      <c r="B31" s="80" t="s">
        <v>1114</v>
      </c>
      <c r="C31" s="81" t="s">
        <v>2109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112</v>
      </c>
      <c r="B36" s="840" t="str">
        <f>VLOOKUP(A36,EQUIPOS!A6:D154,3,FALSE)</f>
        <v xml:space="preserve">Aspersor manual
</v>
      </c>
      <c r="C36" s="841"/>
      <c r="D36" s="841"/>
      <c r="E36" s="841"/>
      <c r="F36" s="841"/>
      <c r="G36" s="841"/>
      <c r="H36" s="842"/>
      <c r="I36" s="266"/>
      <c r="J36" s="267"/>
      <c r="K36" s="268">
        <f>VLOOKUP(A36,EQUIPOS!A6:D163,4,FALSE)</f>
        <v>20344.249987197905</v>
      </c>
      <c r="L36" s="269"/>
      <c r="M36" s="335">
        <v>2</v>
      </c>
      <c r="N36" s="271">
        <f>K36/M36</f>
        <v>10172.124993598953</v>
      </c>
    </row>
    <row r="37" spans="1:14">
      <c r="A37" s="113" t="s">
        <v>363</v>
      </c>
      <c r="B37" s="840" t="str">
        <f>VLOOKUP(A37,EQUIPOS!A7:D154,3,FALSE)</f>
        <v>Vibrador de concreto, Motor de 3 hp a 18.000 rpm Mangueras de 4 mt</v>
      </c>
      <c r="C37" s="841"/>
      <c r="D37" s="841"/>
      <c r="E37" s="841"/>
      <c r="F37" s="841"/>
      <c r="G37" s="841"/>
      <c r="H37" s="842"/>
      <c r="I37" s="420"/>
      <c r="J37" s="421"/>
      <c r="K37" s="268">
        <f>VLOOKUP(A37,EQUIPOS!A7:D164,4,FALSE)</f>
        <v>5350.7243538898847</v>
      </c>
      <c r="L37" s="334"/>
      <c r="M37" s="335">
        <v>2</v>
      </c>
      <c r="N37" s="271">
        <f>K37/M37</f>
        <v>2675.3621769449423</v>
      </c>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1348.350761295025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14195.83793183892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1" t="s">
        <v>829</v>
      </c>
      <c r="B48" s="43" t="str">
        <f>VLOOKUP(A48,MATERIALES!A5:D373,3,FALSE)</f>
        <v>Concreto Resistencia  28 (Mpa)</v>
      </c>
      <c r="C48" s="280"/>
      <c r="D48" s="280"/>
      <c r="E48" s="280"/>
      <c r="F48" s="280"/>
      <c r="G48" s="280"/>
      <c r="H48" s="280"/>
      <c r="I48" s="280"/>
      <c r="J48" s="310" t="str">
        <f>VLOOKUP(A48,MATERIALES!A4:D640,2,FALSE)</f>
        <v>m3</v>
      </c>
      <c r="K48" s="281">
        <v>1</v>
      </c>
      <c r="L48" s="266"/>
      <c r="M48" s="401">
        <f>VLOOKUP(A48,MATERIALES!A5:D396,4,FALSE)</f>
        <v>371636.98326626571</v>
      </c>
      <c r="N48" s="271">
        <f>K48*M48</f>
        <v>371636.98326626571</v>
      </c>
    </row>
    <row r="49" spans="1:14">
      <c r="A49" s="161" t="s">
        <v>778</v>
      </c>
      <c r="B49" s="43" t="str">
        <f>VLOOKUP(A49,MATERIALES!A6:D373,3,FALSE)</f>
        <v>Antisol blanco (presentación 20 kg)</v>
      </c>
      <c r="C49" s="424"/>
      <c r="D49" s="424"/>
      <c r="E49" s="424"/>
      <c r="F49" s="424"/>
      <c r="G49" s="424"/>
      <c r="H49" s="424"/>
      <c r="I49" s="424"/>
      <c r="J49" s="311" t="str">
        <f>VLOOKUP(A49,MATERIALES!A5:D641,2,FALSE)</f>
        <v>kg</v>
      </c>
      <c r="K49" s="396">
        <v>1</v>
      </c>
      <c r="L49" s="420"/>
      <c r="M49" s="401">
        <f>VLOOKUP(A49,MATERIALES!A6:D397,4,FALSE)</f>
        <v>5470.8726531023403</v>
      </c>
      <c r="N49" s="271">
        <f>K49*M49</f>
        <v>5470.8726531023403</v>
      </c>
    </row>
    <row r="50" spans="1:14">
      <c r="A50" s="161" t="s">
        <v>873</v>
      </c>
      <c r="B50" s="43" t="str">
        <f>VLOOKUP(A50,MATERIALES!A6:D373,3,FALSE)</f>
        <v>FORMALETA (Depende para que sea el Concreto)</v>
      </c>
      <c r="C50" s="424"/>
      <c r="D50" s="424"/>
      <c r="E50" s="424"/>
      <c r="F50" s="424"/>
      <c r="G50" s="424"/>
      <c r="H50" s="424"/>
      <c r="I50" s="424"/>
      <c r="J50" s="311" t="str">
        <f>VLOOKUP(A50,MATERIALES!A6:D642,2,FALSE)</f>
        <v>m2</v>
      </c>
      <c r="K50" s="396">
        <v>4.5999999999999996</v>
      </c>
      <c r="L50" s="420"/>
      <c r="M50" s="401">
        <f>VLOOKUP(A50,MATERIALES!A6:D398,4,FALSE)</f>
        <v>11267.879924198056</v>
      </c>
      <c r="N50" s="271">
        <f>K50*M50</f>
        <v>51832.247651311052</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7" t="s">
        <v>953</v>
      </c>
      <c r="C55" s="828"/>
      <c r="D55" s="828"/>
      <c r="E55" s="828"/>
      <c r="F55" s="828"/>
      <c r="G55" s="828"/>
      <c r="H55" s="828"/>
      <c r="I55" s="828"/>
      <c r="J55" s="828"/>
      <c r="K55" s="828"/>
      <c r="L55" s="828"/>
      <c r="M55" s="829"/>
      <c r="N55" s="393">
        <f>SUM(N48:N54)</f>
        <v>428940.10357067909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1239</v>
      </c>
      <c r="B60" s="46" t="str">
        <f>VLOOKUP(A60,TRANSPORTE!A2:D117,3,FALSE)</f>
        <v>Transporte de concreto</v>
      </c>
      <c r="C60" s="316"/>
      <c r="D60" s="316"/>
      <c r="E60" s="316"/>
      <c r="F60" s="316"/>
      <c r="G60" s="316"/>
      <c r="H60" s="310" t="s">
        <v>339</v>
      </c>
      <c r="I60" s="278">
        <v>1</v>
      </c>
      <c r="J60" s="285">
        <v>1</v>
      </c>
      <c r="K60" s="278">
        <f>I60*J60</f>
        <v>1</v>
      </c>
      <c r="L60" s="831">
        <f>VLOOKUP(A60,TRANSPORTE!A2:D117,4,FALSE)</f>
        <v>1581.4554263093744</v>
      </c>
      <c r="M60" s="832"/>
      <c r="N60" s="286">
        <f>K60*L60</f>
        <v>1581.4554263093744</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1581.4554263093744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15</v>
      </c>
      <c r="B71" s="49" t="str">
        <f>VLOOKUP(A71,'MANO DE OBRA'!A8:D68,3,FALSE)</f>
        <v>Obrero (6)</v>
      </c>
      <c r="C71" s="47"/>
      <c r="D71" s="47"/>
      <c r="E71" s="47"/>
      <c r="F71" s="47"/>
      <c r="G71" s="47"/>
      <c r="H71" s="47"/>
      <c r="I71" s="291">
        <f>K71/J71*100</f>
        <v>175560</v>
      </c>
      <c r="J71" s="292">
        <v>185</v>
      </c>
      <c r="K71" s="293">
        <f>VLOOKUP(A71,'MANO DE OBRA'!A8:D99,4,FALSE)</f>
        <v>324786</v>
      </c>
      <c r="L71" s="50"/>
      <c r="M71" s="433">
        <v>16</v>
      </c>
      <c r="N71" s="394">
        <f>K71/M71</f>
        <v>20299.125</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16</v>
      </c>
      <c r="N72" s="394">
        <f>K72/M72</f>
        <v>6667.890225900499</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59">
        <f>SUM(N71:N76)</f>
        <v>26967.015225900497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471684.41215472791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94336.882430945581</v>
      </c>
      <c r="M84" s="862"/>
      <c r="N84" s="51"/>
    </row>
    <row r="85" spans="1:14">
      <c r="B85" s="89" t="s">
        <v>973</v>
      </c>
      <c r="C85" s="90"/>
      <c r="D85" s="90"/>
      <c r="E85" s="90"/>
      <c r="F85" s="90"/>
      <c r="G85" s="90"/>
      <c r="H85" s="90"/>
      <c r="I85" s="87"/>
      <c r="J85" s="88"/>
      <c r="K85" s="303">
        <v>0.05</v>
      </c>
      <c r="L85" s="861">
        <f>N79*K85</f>
        <v>23584.220607736395</v>
      </c>
      <c r="M85" s="862"/>
      <c r="N85" s="51"/>
    </row>
    <row r="86" spans="1:14" ht="15.75" thickBot="1">
      <c r="B86" s="91" t="s">
        <v>974</v>
      </c>
      <c r="C86" s="92"/>
      <c r="D86" s="92"/>
      <c r="E86" s="92"/>
      <c r="F86" s="92"/>
      <c r="G86" s="92"/>
      <c r="H86" s="92"/>
      <c r="I86" s="93"/>
      <c r="J86" s="94"/>
      <c r="K86" s="304">
        <v>0.05</v>
      </c>
      <c r="L86" s="863">
        <f>N79*K86</f>
        <v>23584.220607736395</v>
      </c>
      <c r="M86" s="864"/>
      <c r="N86" s="51"/>
    </row>
    <row r="87" spans="1:14" ht="15.75" thickBot="1">
      <c r="B87" s="827" t="s">
        <v>953</v>
      </c>
      <c r="C87" s="828"/>
      <c r="D87" s="828"/>
      <c r="E87" s="828"/>
      <c r="F87" s="828"/>
      <c r="G87" s="828"/>
      <c r="H87" s="828"/>
      <c r="I87" s="828"/>
      <c r="J87" s="828"/>
      <c r="K87" s="828"/>
      <c r="L87" s="828"/>
      <c r="M87" s="829"/>
      <c r="N87" s="52">
        <f>L84+L85+L86</f>
        <v>141505.32364641837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613189.73580114625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1115</v>
      </c>
      <c r="C31" s="81" t="s">
        <v>2110</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112</v>
      </c>
      <c r="B36" s="840" t="str">
        <f>VLOOKUP(A36,EQUIPOS!A6:D154,3,FALSE)</f>
        <v xml:space="preserve">Aspersor manual
</v>
      </c>
      <c r="C36" s="841"/>
      <c r="D36" s="841"/>
      <c r="E36" s="841"/>
      <c r="F36" s="841"/>
      <c r="G36" s="841"/>
      <c r="H36" s="842"/>
      <c r="I36" s="266"/>
      <c r="J36" s="267"/>
      <c r="K36" s="268">
        <f>VLOOKUP(A36,EQUIPOS!A6:D163,4,FALSE)</f>
        <v>20344.249987197905</v>
      </c>
      <c r="L36" s="269"/>
      <c r="M36" s="335">
        <v>2</v>
      </c>
      <c r="N36" s="271">
        <f>K36/M36</f>
        <v>10172.124993598953</v>
      </c>
    </row>
    <row r="37" spans="1:14">
      <c r="A37" s="113" t="s">
        <v>363</v>
      </c>
      <c r="B37" s="840" t="str">
        <f>VLOOKUP(A37,EQUIPOS!A7:D154,3,FALSE)</f>
        <v>Vibrador de concreto, Motor de 3 hp a 18.000 rpm Mangueras de 4 mt</v>
      </c>
      <c r="C37" s="841"/>
      <c r="D37" s="841"/>
      <c r="E37" s="841"/>
      <c r="F37" s="841"/>
      <c r="G37" s="841"/>
      <c r="H37" s="842"/>
      <c r="I37" s="420"/>
      <c r="J37" s="421"/>
      <c r="K37" s="268">
        <f>VLOOKUP(A37,EQUIPOS!A7:D164,4,FALSE)</f>
        <v>5350.7243538898847</v>
      </c>
      <c r="L37" s="334"/>
      <c r="M37" s="335">
        <v>2</v>
      </c>
      <c r="N37" s="271">
        <f>K37/M37</f>
        <v>2675.3621769449423</v>
      </c>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1348.350761295025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14195.83793183892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1" t="s">
        <v>832</v>
      </c>
      <c r="B48" s="43" t="str">
        <f>VLOOKUP(A48,MATERIALES!A5:D373,3,FALSE)</f>
        <v>Concreto Resistencia  21 (Mpa)</v>
      </c>
      <c r="C48" s="280"/>
      <c r="D48" s="280"/>
      <c r="E48" s="280"/>
      <c r="F48" s="280"/>
      <c r="G48" s="280"/>
      <c r="H48" s="280"/>
      <c r="I48" s="280"/>
      <c r="J48" s="310" t="str">
        <f>VLOOKUP(A48,MATERIALES!A4:D640,2,FALSE)</f>
        <v>m3</v>
      </c>
      <c r="K48" s="281">
        <v>1</v>
      </c>
      <c r="L48" s="266"/>
      <c r="M48" s="401">
        <f>VLOOKUP(A48,MATERIALES!A5:D396,4,FALSE)</f>
        <v>344847.20073020057</v>
      </c>
      <c r="N48" s="271">
        <f>K48*M48</f>
        <v>344847.20073020057</v>
      </c>
    </row>
    <row r="49" spans="1:14">
      <c r="A49" s="161" t="s">
        <v>778</v>
      </c>
      <c r="B49" s="43" t="str">
        <f>VLOOKUP(A49,MATERIALES!A6:D373,3,FALSE)</f>
        <v>Antisol blanco (presentación 20 kg)</v>
      </c>
      <c r="C49" s="424"/>
      <c r="D49" s="424"/>
      <c r="E49" s="424"/>
      <c r="F49" s="424"/>
      <c r="G49" s="424"/>
      <c r="H49" s="424"/>
      <c r="I49" s="424"/>
      <c r="J49" s="311" t="str">
        <f>VLOOKUP(A49,MATERIALES!A5:D641,2,FALSE)</f>
        <v>kg</v>
      </c>
      <c r="K49" s="396">
        <v>1</v>
      </c>
      <c r="L49" s="420"/>
      <c r="M49" s="401">
        <f>VLOOKUP(A49,MATERIALES!A6:D397,4,FALSE)</f>
        <v>5470.8726531023403</v>
      </c>
      <c r="N49" s="271">
        <f>K49*M49</f>
        <v>5470.8726531023403</v>
      </c>
    </row>
    <row r="50" spans="1:14">
      <c r="A50" s="161"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4.5999999999999996</v>
      </c>
      <c r="L50" s="420"/>
      <c r="M50" s="401">
        <f>VLOOKUP(A50,MATERIALES!A6:D398,4,FALSE)</f>
        <v>4903.1378473691757</v>
      </c>
      <c r="N50" s="271">
        <f>K50*M50</f>
        <v>22554.434097898207</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7" t="s">
        <v>953</v>
      </c>
      <c r="C55" s="828"/>
      <c r="D55" s="828"/>
      <c r="E55" s="828"/>
      <c r="F55" s="828"/>
      <c r="G55" s="828"/>
      <c r="H55" s="828"/>
      <c r="I55" s="828"/>
      <c r="J55" s="828"/>
      <c r="K55" s="828"/>
      <c r="L55" s="828"/>
      <c r="M55" s="829"/>
      <c r="N55" s="393">
        <f>SUM(N48:N54)</f>
        <v>372872.50748120109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1239</v>
      </c>
      <c r="B60" s="46" t="str">
        <f>VLOOKUP(A60,TRANSPORTE!A2:D117,3,FALSE)</f>
        <v>Transporte de concreto</v>
      </c>
      <c r="C60" s="316"/>
      <c r="D60" s="316"/>
      <c r="E60" s="316"/>
      <c r="F60" s="316"/>
      <c r="G60" s="316"/>
      <c r="H60" s="310" t="s">
        <v>339</v>
      </c>
      <c r="I60" s="278">
        <v>1</v>
      </c>
      <c r="J60" s="285">
        <v>1</v>
      </c>
      <c r="K60" s="278">
        <f>I60*J60</f>
        <v>1</v>
      </c>
      <c r="L60" s="831">
        <f>VLOOKUP(A60,TRANSPORTE!A2:D117,4,FALSE)</f>
        <v>1581.4554263093744</v>
      </c>
      <c r="M60" s="832"/>
      <c r="N60" s="286">
        <f>K60*L60</f>
        <v>1581.4554263093744</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1581.4554263093744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15</v>
      </c>
      <c r="B71" s="49" t="str">
        <f>VLOOKUP(A71,'MANO DE OBRA'!A8:D68,3,FALSE)</f>
        <v>Obrero (6)</v>
      </c>
      <c r="C71" s="47"/>
      <c r="D71" s="47"/>
      <c r="E71" s="47"/>
      <c r="F71" s="47"/>
      <c r="G71" s="47"/>
      <c r="H71" s="47"/>
      <c r="I71" s="291">
        <f>K71/J71*100</f>
        <v>175560</v>
      </c>
      <c r="J71" s="292">
        <v>185</v>
      </c>
      <c r="K71" s="293">
        <f>VLOOKUP(A71,'MANO DE OBRA'!A8:D99,4,FALSE)</f>
        <v>324786</v>
      </c>
      <c r="L71" s="50"/>
      <c r="M71" s="433">
        <v>16</v>
      </c>
      <c r="N71" s="394">
        <f>K71/M71</f>
        <v>20299.125</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16</v>
      </c>
      <c r="N72" s="394">
        <f>K72/M72</f>
        <v>6667.890225900499</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59">
        <f>SUM(N71:N76)</f>
        <v>26967.015225900497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415616.81606524991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83123.36321304999</v>
      </c>
      <c r="M84" s="862"/>
      <c r="N84" s="51"/>
    </row>
    <row r="85" spans="1:14">
      <c r="B85" s="89" t="s">
        <v>973</v>
      </c>
      <c r="C85" s="90"/>
      <c r="D85" s="90"/>
      <c r="E85" s="90"/>
      <c r="F85" s="90"/>
      <c r="G85" s="90"/>
      <c r="H85" s="90"/>
      <c r="I85" s="87"/>
      <c r="J85" s="88"/>
      <c r="K85" s="303">
        <v>0.05</v>
      </c>
      <c r="L85" s="861">
        <f>N79*K85</f>
        <v>20780.840803262498</v>
      </c>
      <c r="M85" s="862"/>
      <c r="N85" s="51"/>
    </row>
    <row r="86" spans="1:14" ht="15.75" thickBot="1">
      <c r="B86" s="91" t="s">
        <v>974</v>
      </c>
      <c r="C86" s="92"/>
      <c r="D86" s="92"/>
      <c r="E86" s="92"/>
      <c r="F86" s="92"/>
      <c r="G86" s="92"/>
      <c r="H86" s="92"/>
      <c r="I86" s="93"/>
      <c r="J86" s="94"/>
      <c r="K86" s="304">
        <v>0.05</v>
      </c>
      <c r="L86" s="863">
        <f>N79*K86</f>
        <v>20780.840803262498</v>
      </c>
      <c r="M86" s="864"/>
      <c r="N86" s="51"/>
    </row>
    <row r="87" spans="1:14" ht="15.75" thickBot="1">
      <c r="B87" s="827" t="s">
        <v>953</v>
      </c>
      <c r="C87" s="828"/>
      <c r="D87" s="828"/>
      <c r="E87" s="828"/>
      <c r="F87" s="828"/>
      <c r="G87" s="828"/>
      <c r="H87" s="828"/>
      <c r="I87" s="828"/>
      <c r="J87" s="828"/>
      <c r="K87" s="828"/>
      <c r="L87" s="828"/>
      <c r="M87" s="829"/>
      <c r="N87" s="52">
        <f>L84+L85+L86</f>
        <v>124685.04481957499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540301.86088482488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ht="25.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1116</v>
      </c>
      <c r="C31" s="81" t="s">
        <v>2111</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257</v>
      </c>
      <c r="B36" s="840" t="str">
        <f>VLOOKUP(A36,EQUIPOS!A6:D154,3,FALSE)</f>
        <v>Mezcladora de concreto 1 bulto</v>
      </c>
      <c r="C36" s="841"/>
      <c r="D36" s="841"/>
      <c r="E36" s="841"/>
      <c r="F36" s="841"/>
      <c r="G36" s="841"/>
      <c r="H36" s="842"/>
      <c r="I36" s="266"/>
      <c r="J36" s="267"/>
      <c r="K36" s="268">
        <f>VLOOKUP(A36,EQUIPOS!A6:D163,4,FALSE)</f>
        <v>15258.187490398428</v>
      </c>
      <c r="L36" s="269"/>
      <c r="M36" s="335">
        <v>1</v>
      </c>
      <c r="N36" s="271">
        <f>K36/M36</f>
        <v>15258.187490398428</v>
      </c>
    </row>
    <row r="37" spans="1:14">
      <c r="A37" s="113" t="s">
        <v>363</v>
      </c>
      <c r="B37" s="840" t="str">
        <f>VLOOKUP(A37,EQUIPOS!A7:D154,3,FALSE)</f>
        <v>Vibrador de concreto, Motor de 3 hp a 18.000 rpm Mangueras de 4 mt</v>
      </c>
      <c r="C37" s="841"/>
      <c r="D37" s="841"/>
      <c r="E37" s="841"/>
      <c r="F37" s="841"/>
      <c r="G37" s="841"/>
      <c r="H37" s="842"/>
      <c r="I37" s="420"/>
      <c r="J37" s="421"/>
      <c r="K37" s="268">
        <f>VLOOKUP(A37,EQUIPOS!A7:D164,4,FALSE)</f>
        <v>5350.7243538898847</v>
      </c>
      <c r="L37" s="334"/>
      <c r="M37" s="335">
        <v>1</v>
      </c>
      <c r="N37" s="271">
        <f>K37/M37</f>
        <v>5350.7243538898847</v>
      </c>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N81*M41</f>
        <v>3373.3390225900498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23982.250866878363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1" t="s">
        <v>757</v>
      </c>
      <c r="B48" s="43" t="str">
        <f>VLOOKUP(A48,MATERIALES!A5:D373,3,FALSE)</f>
        <v>Agregado para concreto hidráulico</v>
      </c>
      <c r="C48" s="280"/>
      <c r="D48" s="280"/>
      <c r="E48" s="280"/>
      <c r="F48" s="280"/>
      <c r="G48" s="280"/>
      <c r="H48" s="280"/>
      <c r="I48" s="280"/>
      <c r="J48" s="310" t="str">
        <f>VLOOKUP(A48,MATERIALES!A4:D640,2,FALSE)</f>
        <v>m3</v>
      </c>
      <c r="K48" s="281">
        <v>0.95</v>
      </c>
      <c r="L48" s="266"/>
      <c r="M48" s="401">
        <f>VLOOKUP(A48,MATERIALES!A5:D396,4,FALSE)</f>
        <v>62476.657629642257</v>
      </c>
      <c r="N48" s="271">
        <f>K48*M48</f>
        <v>59352.824748160143</v>
      </c>
    </row>
    <row r="49" spans="1:14">
      <c r="A49" s="161" t="s">
        <v>774</v>
      </c>
      <c r="B49" s="43" t="str">
        <f>VLOOKUP(A49,MATERIALES!A6:D373,3,FALSE)</f>
        <v>Agua</v>
      </c>
      <c r="C49" s="424"/>
      <c r="D49" s="424"/>
      <c r="E49" s="424"/>
      <c r="F49" s="424"/>
      <c r="G49" s="424"/>
      <c r="H49" s="424"/>
      <c r="I49" s="424"/>
      <c r="J49" s="311" t="str">
        <f>VLOOKUP(A49,MATERIALES!A5:D641,2,FALSE)</f>
        <v>lt</v>
      </c>
      <c r="K49" s="396">
        <v>170</v>
      </c>
      <c r="L49" s="420"/>
      <c r="M49" s="401">
        <f>VLOOKUP(A49,MATERIALES!A6:D397,4,FALSE)</f>
        <v>43.73366034074958</v>
      </c>
      <c r="N49" s="271">
        <f>K49*M49</f>
        <v>7434.7222579274285</v>
      </c>
    </row>
    <row r="50" spans="1:14">
      <c r="A50" s="161" t="s">
        <v>802</v>
      </c>
      <c r="B50" s="43" t="str">
        <f>VLOOKUP(A50,MATERIALES!A6:D373,3,FALSE)</f>
        <v>Arena lavada</v>
      </c>
      <c r="C50" s="424"/>
      <c r="D50" s="424"/>
      <c r="E50" s="424"/>
      <c r="F50" s="424"/>
      <c r="G50" s="424"/>
      <c r="H50" s="424"/>
      <c r="I50" s="424"/>
      <c r="J50" s="311" t="str">
        <f>VLOOKUP(A50,MATERIALES!A6:D642,2,FALSE)</f>
        <v>m3</v>
      </c>
      <c r="K50" s="396">
        <v>0.55000000000000004</v>
      </c>
      <c r="L50" s="420"/>
      <c r="M50" s="401">
        <f>VLOOKUP(A50,MATERIALES!A6:D398,4,FALSE)</f>
        <v>47086.574300207045</v>
      </c>
      <c r="N50" s="271">
        <f>K50*M50</f>
        <v>25897.615865113876</v>
      </c>
    </row>
    <row r="51" spans="1:14">
      <c r="A51" s="161" t="s">
        <v>804</v>
      </c>
      <c r="B51" s="43" t="str">
        <f>VLOOKUP(A51,MATERIALES!A6:D373,3,FALSE)</f>
        <v>Cemento gris</v>
      </c>
      <c r="C51" s="424"/>
      <c r="D51" s="424"/>
      <c r="E51" s="424"/>
      <c r="F51" s="424"/>
      <c r="G51" s="424"/>
      <c r="H51" s="424"/>
      <c r="I51" s="424"/>
      <c r="J51" s="311" t="str">
        <f>VLOOKUP(A51,MATERIALES!A6:D643,2,FALSE)</f>
        <v>kg</v>
      </c>
      <c r="K51" s="396">
        <v>300</v>
      </c>
      <c r="L51" s="420"/>
      <c r="M51" s="401">
        <f>VLOOKUP(A51,MATERIALES!A6:D399,4,FALSE)</f>
        <v>561.24864103961966</v>
      </c>
      <c r="N51" s="271">
        <f>K51*M51</f>
        <v>168374.59231188591</v>
      </c>
    </row>
    <row r="52" spans="1:14">
      <c r="A52" s="161" t="s">
        <v>867</v>
      </c>
      <c r="B52" s="43" t="str">
        <f>VLOOKUP(A52,MATERIALES!A7:D373,3,FALSE)</f>
        <v>Formaleta (gaviones, juntas de bordillos, juntas de cunetas, muros, concretos clase D,E, F y G)</v>
      </c>
      <c r="C52" s="424"/>
      <c r="D52" s="424"/>
      <c r="E52" s="424"/>
      <c r="F52" s="424"/>
      <c r="G52" s="424"/>
      <c r="H52" s="424"/>
      <c r="I52" s="424"/>
      <c r="J52" s="311" t="str">
        <f>VLOOKUP(A52,MATERIALES!A6:D644,2,FALSE)</f>
        <v>m2</v>
      </c>
      <c r="K52" s="396">
        <v>3.1</v>
      </c>
      <c r="L52" s="420"/>
      <c r="M52" s="401">
        <f>VLOOKUP(A52,MATERIALES!A7:D400,4,FALSE)</f>
        <v>4903.1378473691757</v>
      </c>
      <c r="N52" s="271">
        <f>K52*M52</f>
        <v>15199.727326844444</v>
      </c>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c r="A57" s="161"/>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27" t="s">
        <v>953</v>
      </c>
      <c r="C59" s="828"/>
      <c r="D59" s="828"/>
      <c r="E59" s="828"/>
      <c r="F59" s="828"/>
      <c r="G59" s="828"/>
      <c r="H59" s="828"/>
      <c r="I59" s="828"/>
      <c r="J59" s="828"/>
      <c r="K59" s="828"/>
      <c r="L59" s="828"/>
      <c r="M59" s="829"/>
      <c r="N59" s="393">
        <f>SUM(N48:N58)</f>
        <v>276259.48250993178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0" t="s">
        <v>961</v>
      </c>
      <c r="M63" s="803"/>
      <c r="N63" s="76" t="s">
        <v>951</v>
      </c>
    </row>
    <row r="64" spans="1:14">
      <c r="A64" t="s">
        <v>1229</v>
      </c>
      <c r="B64" s="46" t="str">
        <f>VLOOKUP(A64,TRANSPORTE!A2:D117,3,FALSE)</f>
        <v>Transporte de arena</v>
      </c>
      <c r="C64" s="316"/>
      <c r="D64" s="316"/>
      <c r="E64" s="316"/>
      <c r="F64" s="316"/>
      <c r="G64" s="316"/>
      <c r="H64" s="310" t="s">
        <v>339</v>
      </c>
      <c r="I64" s="278">
        <v>0.55000000000000004</v>
      </c>
      <c r="J64" s="285">
        <v>1</v>
      </c>
      <c r="K64" s="278">
        <f>I64*J64</f>
        <v>0.55000000000000004</v>
      </c>
      <c r="L64" s="831">
        <f>VLOOKUP(A64,TRANSPORTE!A2:D117,4,FALSE)</f>
        <v>812.88531247861022</v>
      </c>
      <c r="M64" s="832"/>
      <c r="N64" s="286">
        <f>K64*L64</f>
        <v>447.08692186323566</v>
      </c>
    </row>
    <row r="65" spans="1:15">
      <c r="A65" t="s">
        <v>1281</v>
      </c>
      <c r="B65" s="46" t="str">
        <f>VLOOKUP(A65,TRANSPORTE!A3:D117,3,FALSE)</f>
        <v>Transporte de material triturado</v>
      </c>
      <c r="C65" s="47"/>
      <c r="D65" s="47"/>
      <c r="E65" s="47"/>
      <c r="F65" s="47"/>
      <c r="G65" s="47"/>
      <c r="H65" s="310" t="s">
        <v>339</v>
      </c>
      <c r="I65" s="278">
        <v>0.95</v>
      </c>
      <c r="J65" s="285">
        <v>1</v>
      </c>
      <c r="K65" s="278">
        <f>I65*J65</f>
        <v>0.95</v>
      </c>
      <c r="L65" s="831">
        <f>VLOOKUP(A65,TRANSPORTE!A3:D117,4,FALSE)</f>
        <v>812.88531247861022</v>
      </c>
      <c r="M65" s="832"/>
      <c r="N65" s="286">
        <f>K65*L65</f>
        <v>772.24104685467967</v>
      </c>
    </row>
    <row r="66" spans="1:15">
      <c r="B66" s="46"/>
      <c r="C66" s="47"/>
      <c r="D66" s="47"/>
      <c r="E66" s="47"/>
      <c r="F66" s="47"/>
      <c r="G66" s="47"/>
      <c r="H66" s="310"/>
      <c r="I66" s="278"/>
      <c r="J66" s="285"/>
      <c r="K66" s="278"/>
      <c r="L66" s="831"/>
      <c r="M66" s="832"/>
      <c r="N66" s="286"/>
    </row>
    <row r="67" spans="1:15">
      <c r="B67" s="46"/>
      <c r="C67" s="47"/>
      <c r="D67" s="47"/>
      <c r="E67" s="47"/>
      <c r="F67" s="47"/>
      <c r="G67" s="47"/>
      <c r="H67" s="310"/>
      <c r="I67" s="278"/>
      <c r="J67" s="285"/>
      <c r="K67" s="278"/>
      <c r="L67" s="831"/>
      <c r="M67" s="832"/>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1219.3279687179154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s="162"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433">
        <v>8</v>
      </c>
      <c r="N75" s="394">
        <f>K75/M75</f>
        <v>54131</v>
      </c>
      <c r="O75" s="106"/>
    </row>
    <row r="76" spans="1:15">
      <c r="A76" s="162"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433">
        <v>8</v>
      </c>
      <c r="N76" s="394">
        <f>K76/M76</f>
        <v>13335.780451800998</v>
      </c>
    </row>
    <row r="77" spans="1:15">
      <c r="B77" s="49"/>
      <c r="C77" s="47"/>
      <c r="D77" s="47"/>
      <c r="E77" s="47"/>
      <c r="F77" s="47"/>
      <c r="G77" s="47"/>
      <c r="H77" s="47"/>
      <c r="I77" s="291"/>
      <c r="J77" s="292"/>
      <c r="K77" s="293"/>
      <c r="L77" s="50"/>
      <c r="M77" s="431"/>
      <c r="N77" s="394"/>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0">
        <f>SUM(N75:N80)</f>
        <v>67466.780451800994</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N43+N59+N70+N81</f>
        <v>368927.84179732902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3"/>
      <c r="J87" s="333"/>
      <c r="K87" s="301" t="s">
        <v>970</v>
      </c>
      <c r="L87" s="857" t="s">
        <v>971</v>
      </c>
      <c r="M87" s="858"/>
      <c r="N87" s="302"/>
    </row>
    <row r="88" spans="1:14">
      <c r="B88" s="859" t="s">
        <v>972</v>
      </c>
      <c r="C88" s="860"/>
      <c r="D88" s="860"/>
      <c r="E88" s="860"/>
      <c r="F88" s="860"/>
      <c r="G88" s="860"/>
      <c r="H88" s="860"/>
      <c r="I88" s="87"/>
      <c r="J88" s="88"/>
      <c r="K88" s="303">
        <v>0.2</v>
      </c>
      <c r="L88" s="861">
        <f>N83*K88</f>
        <v>73785.568359465804</v>
      </c>
      <c r="M88" s="862"/>
      <c r="N88" s="51"/>
    </row>
    <row r="89" spans="1:14">
      <c r="B89" s="89" t="s">
        <v>973</v>
      </c>
      <c r="C89" s="90"/>
      <c r="D89" s="90"/>
      <c r="E89" s="90"/>
      <c r="F89" s="90"/>
      <c r="G89" s="90"/>
      <c r="H89" s="90"/>
      <c r="I89" s="87"/>
      <c r="J89" s="88"/>
      <c r="K89" s="303">
        <v>0.05</v>
      </c>
      <c r="L89" s="861">
        <f>N83*K89</f>
        <v>18446.392089866451</v>
      </c>
      <c r="M89" s="862"/>
      <c r="N89" s="51"/>
    </row>
    <row r="90" spans="1:14" ht="15.75" thickBot="1">
      <c r="B90" s="91" t="s">
        <v>974</v>
      </c>
      <c r="C90" s="92"/>
      <c r="D90" s="92"/>
      <c r="E90" s="92"/>
      <c r="F90" s="92"/>
      <c r="G90" s="92"/>
      <c r="H90" s="92"/>
      <c r="I90" s="93"/>
      <c r="J90" s="94"/>
      <c r="K90" s="304">
        <v>0.05</v>
      </c>
      <c r="L90" s="863">
        <f>N83*K90</f>
        <v>18446.392089866451</v>
      </c>
      <c r="M90" s="864"/>
      <c r="N90" s="51"/>
    </row>
    <row r="91" spans="1:14" ht="15.75" thickBot="1">
      <c r="B91" s="827" t="s">
        <v>953</v>
      </c>
      <c r="C91" s="828"/>
      <c r="D91" s="828"/>
      <c r="E91" s="828"/>
      <c r="F91" s="828"/>
      <c r="G91" s="828"/>
      <c r="H91" s="828"/>
      <c r="I91" s="828"/>
      <c r="J91" s="828"/>
      <c r="K91" s="828"/>
      <c r="L91" s="828"/>
      <c r="M91" s="829"/>
      <c r="N91" s="52">
        <f>L88+L89+L90</f>
        <v>110678.35253919871</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7">
        <f>N83+N91</f>
        <v>479606.19433652773</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5"/>
      <c r="K123" s="975"/>
      <c r="L123" s="975"/>
      <c r="M123" s="975"/>
      <c r="N123" s="976"/>
    </row>
    <row r="124" spans="2:14" ht="15.75" thickBot="1">
      <c r="B124" s="418" t="s">
        <v>2221</v>
      </c>
      <c r="C124" s="419"/>
      <c r="D124" s="419"/>
      <c r="E124" s="258"/>
      <c r="F124" s="258"/>
      <c r="G124" s="258"/>
      <c r="H124" s="258"/>
      <c r="I124" s="258"/>
      <c r="J124" s="977"/>
      <c r="K124" s="977"/>
      <c r="L124" s="977"/>
      <c r="M124" s="977"/>
      <c r="N124"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thickBo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1117</v>
      </c>
      <c r="C31" s="81" t="s">
        <v>2112</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257</v>
      </c>
      <c r="B36" s="840" t="str">
        <f>VLOOKUP(A36,EQUIPOS!A6:D154,3,FALSE)</f>
        <v>Mezcladora de concreto 1 bulto</v>
      </c>
      <c r="C36" s="841"/>
      <c r="D36" s="841"/>
      <c r="E36" s="841"/>
      <c r="F36" s="841"/>
      <c r="G36" s="841"/>
      <c r="H36" s="842"/>
      <c r="I36" s="266"/>
      <c r="J36" s="267"/>
      <c r="K36" s="268">
        <f>VLOOKUP(A36,EQUIPOS!A6:D163,4,FALSE)</f>
        <v>15258.187490398428</v>
      </c>
      <c r="L36" s="269"/>
      <c r="M36" s="335">
        <v>1</v>
      </c>
      <c r="N36" s="271">
        <f>K36/M36</f>
        <v>15258.187490398428</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N81*M41</f>
        <v>3373.3390225900498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18631.526512988479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1" t="s">
        <v>757</v>
      </c>
      <c r="B48" s="43" t="str">
        <f>VLOOKUP(A48,MATERIALES!A5:D373,3,FALSE)</f>
        <v>Agregado para concreto hidráulico</v>
      </c>
      <c r="C48" s="280"/>
      <c r="D48" s="280"/>
      <c r="E48" s="280"/>
      <c r="F48" s="280"/>
      <c r="G48" s="280"/>
      <c r="H48" s="280"/>
      <c r="I48" s="280"/>
      <c r="J48" s="310" t="str">
        <f>VLOOKUP(A48,MATERIALES!A4:D640,2,FALSE)</f>
        <v>m3</v>
      </c>
      <c r="K48" s="281">
        <v>0.84</v>
      </c>
      <c r="L48" s="266"/>
      <c r="M48" s="401">
        <f>VLOOKUP(A48,MATERIALES!A5:D396,4,FALSE)</f>
        <v>62476.657629642257</v>
      </c>
      <c r="N48" s="271">
        <f>K48*M48</f>
        <v>52480.392408899497</v>
      </c>
    </row>
    <row r="49" spans="1:14">
      <c r="A49" s="161" t="s">
        <v>774</v>
      </c>
      <c r="B49" s="43" t="str">
        <f>VLOOKUP(A49,MATERIALES!A6:D373,3,FALSE)</f>
        <v>Agua</v>
      </c>
      <c r="C49" s="424"/>
      <c r="D49" s="424"/>
      <c r="E49" s="424"/>
      <c r="F49" s="424"/>
      <c r="G49" s="424"/>
      <c r="H49" s="424"/>
      <c r="I49" s="424"/>
      <c r="J49" s="311" t="str">
        <f>VLOOKUP(A49,MATERIALES!A5:D641,2,FALSE)</f>
        <v>lt</v>
      </c>
      <c r="K49" s="396">
        <v>185</v>
      </c>
      <c r="L49" s="420"/>
      <c r="M49" s="401">
        <f>VLOOKUP(A49,MATERIALES!A6:D397,4,FALSE)</f>
        <v>43.73366034074958</v>
      </c>
      <c r="N49" s="271">
        <f>K49*M49</f>
        <v>8090.7271630386722</v>
      </c>
    </row>
    <row r="50" spans="1:14">
      <c r="A50" s="161" t="s">
        <v>802</v>
      </c>
      <c r="B50" s="43" t="str">
        <f>VLOOKUP(A50,MATERIALES!A6:D373,3,FALSE)</f>
        <v>Arena lavada</v>
      </c>
      <c r="C50" s="424"/>
      <c r="D50" s="424"/>
      <c r="E50" s="424"/>
      <c r="F50" s="424"/>
      <c r="G50" s="424"/>
      <c r="H50" s="424"/>
      <c r="I50" s="424"/>
      <c r="J50" s="311" t="str">
        <f>VLOOKUP(A50,MATERIALES!A6:D642,2,FALSE)</f>
        <v>m3</v>
      </c>
      <c r="K50" s="396">
        <v>0.63</v>
      </c>
      <c r="L50" s="420"/>
      <c r="M50" s="401">
        <f>VLOOKUP(A50,MATERIALES!A6:D398,4,FALSE)</f>
        <v>47086.574300207045</v>
      </c>
      <c r="N50" s="271">
        <f>K50*M50</f>
        <v>29664.541809130438</v>
      </c>
    </row>
    <row r="51" spans="1:14">
      <c r="A51" s="161" t="s">
        <v>804</v>
      </c>
      <c r="B51" s="43" t="str">
        <f>VLOOKUP(A51,MATERIALES!A6:D373,3,FALSE)</f>
        <v>Cemento gris</v>
      </c>
      <c r="C51" s="424"/>
      <c r="D51" s="424"/>
      <c r="E51" s="424"/>
      <c r="F51" s="424"/>
      <c r="G51" s="424"/>
      <c r="H51" s="424"/>
      <c r="I51" s="424"/>
      <c r="J51" s="311" t="str">
        <f>VLOOKUP(A51,MATERIALES!A6:D643,2,FALSE)</f>
        <v>kg</v>
      </c>
      <c r="K51" s="396">
        <v>260</v>
      </c>
      <c r="L51" s="420"/>
      <c r="M51" s="401">
        <f>VLOOKUP(A51,MATERIALES!A6:D399,4,FALSE)</f>
        <v>561.24864103961966</v>
      </c>
      <c r="N51" s="271">
        <f>K51*M51</f>
        <v>145924.64667030112</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c r="A57" s="161"/>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27" t="s">
        <v>953</v>
      </c>
      <c r="C59" s="828"/>
      <c r="D59" s="828"/>
      <c r="E59" s="828"/>
      <c r="F59" s="828"/>
      <c r="G59" s="828"/>
      <c r="H59" s="828"/>
      <c r="I59" s="828"/>
      <c r="J59" s="828"/>
      <c r="K59" s="828"/>
      <c r="L59" s="828"/>
      <c r="M59" s="829"/>
      <c r="N59" s="393">
        <f>SUM(N48:N58)</f>
        <v>236160.30805136974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0" t="s">
        <v>961</v>
      </c>
      <c r="M63" s="803"/>
      <c r="N63" s="76" t="s">
        <v>951</v>
      </c>
    </row>
    <row r="64" spans="1:14">
      <c r="A64" t="s">
        <v>1229</v>
      </c>
      <c r="B64" s="46" t="str">
        <f>VLOOKUP(A64,TRANSPORTE!A2:D117,3,FALSE)</f>
        <v>Transporte de arena</v>
      </c>
      <c r="C64" s="316"/>
      <c r="D64" s="316"/>
      <c r="E64" s="316"/>
      <c r="F64" s="316"/>
      <c r="G64" s="316"/>
      <c r="H64" s="310" t="s">
        <v>339</v>
      </c>
      <c r="I64" s="278">
        <v>0.63</v>
      </c>
      <c r="J64" s="285">
        <v>1</v>
      </c>
      <c r="K64" s="278">
        <f>I64*J64</f>
        <v>0.63</v>
      </c>
      <c r="L64" s="831">
        <f>VLOOKUP(A64,TRANSPORTE!A2:D117,4,FALSE)</f>
        <v>812.88531247861022</v>
      </c>
      <c r="M64" s="832"/>
      <c r="N64" s="286">
        <f>K64*L64</f>
        <v>512.11774686152444</v>
      </c>
    </row>
    <row r="65" spans="1:15">
      <c r="A65" t="s">
        <v>1281</v>
      </c>
      <c r="B65" s="46" t="str">
        <f>VLOOKUP(A65,TRANSPORTE!A3:D117,3,FALSE)</f>
        <v>Transporte de material triturado</v>
      </c>
      <c r="C65" s="47"/>
      <c r="D65" s="47"/>
      <c r="E65" s="47"/>
      <c r="F65" s="47"/>
      <c r="G65" s="47"/>
      <c r="H65" s="310" t="s">
        <v>339</v>
      </c>
      <c r="I65" s="278">
        <v>0.84</v>
      </c>
      <c r="J65" s="285">
        <v>1</v>
      </c>
      <c r="K65" s="278">
        <f>I65*J65</f>
        <v>0.84</v>
      </c>
      <c r="L65" s="831">
        <f>VLOOKUP(A65,TRANSPORTE!A3:D117,4,FALSE)</f>
        <v>812.88531247861022</v>
      </c>
      <c r="M65" s="832"/>
      <c r="N65" s="286">
        <f>K65*L65</f>
        <v>682.82366248203255</v>
      </c>
    </row>
    <row r="66" spans="1:15">
      <c r="B66" s="46"/>
      <c r="C66" s="47"/>
      <c r="D66" s="47"/>
      <c r="E66" s="47"/>
      <c r="F66" s="47"/>
      <c r="G66" s="47"/>
      <c r="H66" s="310"/>
      <c r="I66" s="278"/>
      <c r="J66" s="285"/>
      <c r="K66" s="278"/>
      <c r="L66" s="831"/>
      <c r="M66" s="832"/>
      <c r="N66" s="286"/>
    </row>
    <row r="67" spans="1:15">
      <c r="B67" s="46"/>
      <c r="C67" s="47"/>
      <c r="D67" s="47"/>
      <c r="E67" s="47"/>
      <c r="F67" s="47"/>
      <c r="G67" s="47"/>
      <c r="H67" s="310"/>
      <c r="I67" s="278"/>
      <c r="J67" s="285"/>
      <c r="K67" s="278"/>
      <c r="L67" s="831"/>
      <c r="M67" s="832"/>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1194.9414093435571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s="162"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433">
        <v>8</v>
      </c>
      <c r="N75" s="394">
        <f>K75/M75</f>
        <v>54131</v>
      </c>
      <c r="O75" s="106"/>
    </row>
    <row r="76" spans="1:15">
      <c r="A76" s="162"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433">
        <v>8</v>
      </c>
      <c r="N76" s="394">
        <f>K76/M76</f>
        <v>13335.780451800998</v>
      </c>
    </row>
    <row r="77" spans="1:15">
      <c r="B77" s="49"/>
      <c r="C77" s="47"/>
      <c r="D77" s="47"/>
      <c r="E77" s="47"/>
      <c r="F77" s="47"/>
      <c r="G77" s="47"/>
      <c r="H77" s="47"/>
      <c r="I77" s="291"/>
      <c r="J77" s="292"/>
      <c r="K77" s="293"/>
      <c r="L77" s="50"/>
      <c r="M77" s="431"/>
      <c r="N77" s="394"/>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0">
        <f>SUM(N75:N80)</f>
        <v>67466.780451800994</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N43+N59+N70+N81</f>
        <v>323453.55642550276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3"/>
      <c r="J87" s="333"/>
      <c r="K87" s="301" t="s">
        <v>970</v>
      </c>
      <c r="L87" s="857" t="s">
        <v>971</v>
      </c>
      <c r="M87" s="858"/>
      <c r="N87" s="302"/>
    </row>
    <row r="88" spans="1:14">
      <c r="B88" s="859" t="s">
        <v>972</v>
      </c>
      <c r="C88" s="860"/>
      <c r="D88" s="860"/>
      <c r="E88" s="860"/>
      <c r="F88" s="860"/>
      <c r="G88" s="860"/>
      <c r="H88" s="860"/>
      <c r="I88" s="87"/>
      <c r="J88" s="88"/>
      <c r="K88" s="303">
        <v>0.2</v>
      </c>
      <c r="L88" s="861">
        <f>N83*K88</f>
        <v>64690.711285100551</v>
      </c>
      <c r="M88" s="862"/>
      <c r="N88" s="51"/>
    </row>
    <row r="89" spans="1:14">
      <c r="B89" s="89" t="s">
        <v>973</v>
      </c>
      <c r="C89" s="90"/>
      <c r="D89" s="90"/>
      <c r="E89" s="90"/>
      <c r="F89" s="90"/>
      <c r="G89" s="90"/>
      <c r="H89" s="90"/>
      <c r="I89" s="87"/>
      <c r="J89" s="88"/>
      <c r="K89" s="303">
        <v>0.05</v>
      </c>
      <c r="L89" s="861">
        <f>N83*K89</f>
        <v>16172.677821275138</v>
      </c>
      <c r="M89" s="862"/>
      <c r="N89" s="51"/>
    </row>
    <row r="90" spans="1:14" ht="15.75" thickBot="1">
      <c r="B90" s="91" t="s">
        <v>974</v>
      </c>
      <c r="C90" s="92"/>
      <c r="D90" s="92"/>
      <c r="E90" s="92"/>
      <c r="F90" s="92"/>
      <c r="G90" s="92"/>
      <c r="H90" s="92"/>
      <c r="I90" s="93"/>
      <c r="J90" s="94"/>
      <c r="K90" s="304">
        <v>0.05</v>
      </c>
      <c r="L90" s="863">
        <f>N83*K90</f>
        <v>16172.677821275138</v>
      </c>
      <c r="M90" s="864"/>
      <c r="N90" s="51"/>
    </row>
    <row r="91" spans="1:14" ht="15.75" thickBot="1">
      <c r="B91" s="827" t="s">
        <v>953</v>
      </c>
      <c r="C91" s="828"/>
      <c r="D91" s="828"/>
      <c r="E91" s="828"/>
      <c r="F91" s="828"/>
      <c r="G91" s="828"/>
      <c r="H91" s="828"/>
      <c r="I91" s="828"/>
      <c r="J91" s="828"/>
      <c r="K91" s="828"/>
      <c r="L91" s="828"/>
      <c r="M91" s="829"/>
      <c r="N91" s="52">
        <f>L88+L89+L90</f>
        <v>97036.066927650827</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7">
        <f>N83+N91</f>
        <v>420489.62335315358</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5"/>
      <c r="K123" s="975"/>
      <c r="L123" s="975"/>
      <c r="M123" s="975"/>
      <c r="N123" s="976"/>
    </row>
    <row r="124" spans="2:14" ht="15.75" thickBot="1">
      <c r="B124" s="418" t="s">
        <v>2221</v>
      </c>
      <c r="C124" s="419"/>
      <c r="D124" s="419"/>
      <c r="E124" s="258"/>
      <c r="F124" s="258"/>
      <c r="G124" s="258"/>
      <c r="H124" s="258"/>
      <c r="I124" s="258"/>
      <c r="J124" s="977"/>
      <c r="K124" s="977"/>
      <c r="L124" s="977"/>
      <c r="M124" s="977"/>
      <c r="N124"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1118</v>
      </c>
      <c r="C31" s="81" t="s">
        <v>2113</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257</v>
      </c>
      <c r="B36" s="840" t="str">
        <f>VLOOKUP(A36,EQUIPOS!A6:D154,3,FALSE)</f>
        <v>Mezcladora de concreto 1 bulto</v>
      </c>
      <c r="C36" s="841"/>
      <c r="D36" s="841"/>
      <c r="E36" s="841"/>
      <c r="F36" s="841"/>
      <c r="G36" s="841"/>
      <c r="H36" s="842"/>
      <c r="I36" s="266"/>
      <c r="J36" s="267"/>
      <c r="K36" s="268">
        <f>VLOOKUP(A36,EQUIPOS!A6:D163,4,FALSE)</f>
        <v>15258.187490398428</v>
      </c>
      <c r="L36" s="269"/>
      <c r="M36" s="335">
        <v>1</v>
      </c>
      <c r="N36" s="271">
        <f>K36/M36</f>
        <v>15258.187490398428</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N81*M41</f>
        <v>2698.6712180720406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17956.85870847047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1" t="s">
        <v>757</v>
      </c>
      <c r="B48" s="43" t="str">
        <f>VLOOKUP(A48,MATERIALES!A5:D373,3,FALSE)</f>
        <v>Agregado para concreto hidráulico</v>
      </c>
      <c r="C48" s="280"/>
      <c r="D48" s="280"/>
      <c r="E48" s="280"/>
      <c r="F48" s="280"/>
      <c r="G48" s="280"/>
      <c r="H48" s="280"/>
      <c r="I48" s="280"/>
      <c r="J48" s="310" t="str">
        <f>VLOOKUP(A48,MATERIALES!A4:D640,2,FALSE)</f>
        <v>m3</v>
      </c>
      <c r="K48" s="281">
        <v>0.504</v>
      </c>
      <c r="L48" s="266"/>
      <c r="M48" s="401">
        <f>VLOOKUP(A48,MATERIALES!A5:D396,4,FALSE)</f>
        <v>62476.657629642257</v>
      </c>
      <c r="N48" s="271">
        <f>K48*M48</f>
        <v>31488.235445339698</v>
      </c>
    </row>
    <row r="49" spans="1:14">
      <c r="A49" s="161" t="s">
        <v>774</v>
      </c>
      <c r="B49" s="43" t="str">
        <f>VLOOKUP(A49,MATERIALES!A6:D373,3,FALSE)</f>
        <v>Agua</v>
      </c>
      <c r="C49" s="424"/>
      <c r="D49" s="424"/>
      <c r="E49" s="424"/>
      <c r="F49" s="424"/>
      <c r="G49" s="424"/>
      <c r="H49" s="424"/>
      <c r="I49" s="424"/>
      <c r="J49" s="311" t="str">
        <f>VLOOKUP(A49,MATERIALES!A5:D641,2,FALSE)</f>
        <v>lt</v>
      </c>
      <c r="K49" s="396">
        <v>111</v>
      </c>
      <c r="L49" s="420"/>
      <c r="M49" s="401">
        <f>VLOOKUP(A49,MATERIALES!A6:D397,4,FALSE)</f>
        <v>43.73366034074958</v>
      </c>
      <c r="N49" s="271">
        <f>K49*M49</f>
        <v>4854.4362978232029</v>
      </c>
    </row>
    <row r="50" spans="1:14">
      <c r="A50" s="161" t="s">
        <v>598</v>
      </c>
      <c r="B50" s="43" t="str">
        <f>VLOOKUP(A50,MATERIALES!A6:D373,3,FALSE)</f>
        <v>Piedra para concreto ciclópeo (rajón o canto rodado)</v>
      </c>
      <c r="C50" s="424"/>
      <c r="D50" s="424"/>
      <c r="E50" s="424"/>
      <c r="F50" s="424"/>
      <c r="G50" s="424"/>
      <c r="H50" s="424"/>
      <c r="I50" s="424"/>
      <c r="J50" s="311" t="str">
        <f>VLOOKUP(A50,MATERIALES!A6:D642,2,FALSE)</f>
        <v>m3</v>
      </c>
      <c r="K50" s="396">
        <v>0.4</v>
      </c>
      <c r="L50" s="420"/>
      <c r="M50" s="401">
        <f>VLOOKUP(A50,MATERIALES!A6:D398,4,FALSE)</f>
        <v>31238.328814821129</v>
      </c>
      <c r="N50" s="271">
        <f>K50*M50</f>
        <v>12495.331525928452</v>
      </c>
    </row>
    <row r="51" spans="1:14">
      <c r="A51" s="161" t="s">
        <v>802</v>
      </c>
      <c r="B51" s="43" t="str">
        <f>VLOOKUP(A51,MATERIALES!A6:D373,3,FALSE)</f>
        <v>Arena lavada</v>
      </c>
      <c r="C51" s="424"/>
      <c r="D51" s="424"/>
      <c r="E51" s="424"/>
      <c r="F51" s="424"/>
      <c r="G51" s="424"/>
      <c r="H51" s="424"/>
      <c r="I51" s="424"/>
      <c r="J51" s="311" t="str">
        <f>VLOOKUP(A51,MATERIALES!A6:D643,2,FALSE)</f>
        <v>m3</v>
      </c>
      <c r="K51" s="396">
        <v>0.378</v>
      </c>
      <c r="L51" s="420"/>
      <c r="M51" s="401">
        <f>VLOOKUP(A51,MATERIALES!A6:D399,4,FALSE)</f>
        <v>47086.574300207045</v>
      </c>
      <c r="N51" s="271">
        <f>K51*M51</f>
        <v>17798.725085478261</v>
      </c>
    </row>
    <row r="52" spans="1:14">
      <c r="A52" s="161" t="s">
        <v>804</v>
      </c>
      <c r="B52" s="43" t="str">
        <f>VLOOKUP(A52,MATERIALES!A7:D373,3,FALSE)</f>
        <v>Cemento gris</v>
      </c>
      <c r="C52" s="424"/>
      <c r="D52" s="424"/>
      <c r="E52" s="424"/>
      <c r="F52" s="424"/>
      <c r="G52" s="424"/>
      <c r="H52" s="424"/>
      <c r="I52" s="424"/>
      <c r="J52" s="311" t="str">
        <f>VLOOKUP(A52,MATERIALES!A6:D644,2,FALSE)</f>
        <v>kg</v>
      </c>
      <c r="K52" s="396">
        <v>156</v>
      </c>
      <c r="L52" s="420"/>
      <c r="M52" s="401">
        <f>VLOOKUP(A52,MATERIALES!A7:D400,4,FALSE)</f>
        <v>561.24864103961966</v>
      </c>
      <c r="N52" s="271">
        <f>K52*M52</f>
        <v>87554.788002180663</v>
      </c>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c r="A57" s="161"/>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27" t="s">
        <v>953</v>
      </c>
      <c r="C59" s="828"/>
      <c r="D59" s="828"/>
      <c r="E59" s="828"/>
      <c r="F59" s="828"/>
      <c r="G59" s="828"/>
      <c r="H59" s="828"/>
      <c r="I59" s="828"/>
      <c r="J59" s="828"/>
      <c r="K59" s="828"/>
      <c r="L59" s="828"/>
      <c r="M59" s="829"/>
      <c r="N59" s="393">
        <f>SUM(N48:N58)</f>
        <v>154191.51635675028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0" t="s">
        <v>961</v>
      </c>
      <c r="M63" s="803"/>
      <c r="N63" s="76" t="s">
        <v>951</v>
      </c>
    </row>
    <row r="64" spans="1:14">
      <c r="A64" t="s">
        <v>1229</v>
      </c>
      <c r="B64" s="46" t="str">
        <f>VLOOKUP(A64,TRANSPORTE!A2:D117,3,FALSE)</f>
        <v>Transporte de arena</v>
      </c>
      <c r="C64" s="316"/>
      <c r="D64" s="316"/>
      <c r="E64" s="316"/>
      <c r="F64" s="316"/>
      <c r="G64" s="316"/>
      <c r="H64" s="310" t="s">
        <v>339</v>
      </c>
      <c r="I64" s="278">
        <v>0.378</v>
      </c>
      <c r="J64" s="285">
        <v>1</v>
      </c>
      <c r="K64" s="278">
        <f>I64*J64</f>
        <v>0.378</v>
      </c>
      <c r="L64" s="831">
        <f>VLOOKUP(A64,TRANSPORTE!A2:D117,4,FALSE)</f>
        <v>812.88531247861022</v>
      </c>
      <c r="M64" s="832"/>
      <c r="N64" s="286">
        <f>K64*L64</f>
        <v>307.27064811691469</v>
      </c>
    </row>
    <row r="65" spans="1:15">
      <c r="A65" t="s">
        <v>1281</v>
      </c>
      <c r="B65" s="46" t="str">
        <f>VLOOKUP(A65,TRANSPORTE!A3:D117,3,FALSE)</f>
        <v>Transporte de material triturado</v>
      </c>
      <c r="C65" s="47"/>
      <c r="D65" s="47"/>
      <c r="E65" s="47"/>
      <c r="F65" s="47"/>
      <c r="G65" s="47"/>
      <c r="H65" s="310" t="s">
        <v>339</v>
      </c>
      <c r="I65" s="278">
        <v>0.504</v>
      </c>
      <c r="J65" s="285">
        <v>1</v>
      </c>
      <c r="K65" s="278">
        <f>I65*J65</f>
        <v>0.504</v>
      </c>
      <c r="L65" s="831">
        <f>VLOOKUP(A65,TRANSPORTE!A3:D117,4,FALSE)</f>
        <v>812.88531247861022</v>
      </c>
      <c r="M65" s="832"/>
      <c r="N65" s="286">
        <f>K65*L65</f>
        <v>409.69419748921956</v>
      </c>
    </row>
    <row r="66" spans="1:15">
      <c r="A66" t="s">
        <v>1308</v>
      </c>
      <c r="B66" s="46" t="str">
        <f>VLOOKUP(A66,TRANSPORTE!A3:D117,3,FALSE)</f>
        <v>Transporte de piedra para Ciclópeo</v>
      </c>
      <c r="C66" s="47"/>
      <c r="D66" s="47"/>
      <c r="E66" s="47"/>
      <c r="F66" s="47"/>
      <c r="G66" s="47"/>
      <c r="H66" s="310" t="s">
        <v>339</v>
      </c>
      <c r="I66" s="278">
        <v>0.4</v>
      </c>
      <c r="J66" s="285">
        <v>1</v>
      </c>
      <c r="K66" s="278">
        <f>I66*J66</f>
        <v>0.4</v>
      </c>
      <c r="L66" s="831">
        <f>VLOOKUP(A66,TRANSPORTE!A3:D117,4,FALSE)</f>
        <v>812.88531247861022</v>
      </c>
      <c r="M66" s="832"/>
      <c r="N66" s="286">
        <f>K66*L66</f>
        <v>325.15412499144412</v>
      </c>
    </row>
    <row r="67" spans="1:15">
      <c r="B67" s="46"/>
      <c r="C67" s="47"/>
      <c r="D67" s="47"/>
      <c r="E67" s="47"/>
      <c r="F67" s="47"/>
      <c r="G67" s="47"/>
      <c r="H67" s="310"/>
      <c r="I67" s="278"/>
      <c r="J67" s="285"/>
      <c r="K67" s="278"/>
      <c r="L67" s="831"/>
      <c r="M67" s="832"/>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1042.1189705975785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s="162"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433">
        <v>10</v>
      </c>
      <c r="N75" s="394">
        <f>K75/M75</f>
        <v>43304.800000000003</v>
      </c>
      <c r="O75" s="106"/>
    </row>
    <row r="76" spans="1:15">
      <c r="A76" s="162"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433">
        <v>10</v>
      </c>
      <c r="N76" s="394">
        <f>K76/M76</f>
        <v>10668.624361440798</v>
      </c>
    </row>
    <row r="77" spans="1:15">
      <c r="B77" s="49"/>
      <c r="C77" s="47"/>
      <c r="D77" s="47"/>
      <c r="E77" s="47"/>
      <c r="F77" s="47"/>
      <c r="G77" s="47"/>
      <c r="H77" s="47"/>
      <c r="I77" s="291"/>
      <c r="J77" s="292"/>
      <c r="K77" s="293"/>
      <c r="L77" s="50"/>
      <c r="M77" s="431"/>
      <c r="N77" s="394"/>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0">
        <f>SUM(N75:N80)</f>
        <v>53973.424361440804</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N43+N59+N70+N81</f>
        <v>227163.91839725914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3"/>
      <c r="J87" s="333"/>
      <c r="K87" s="301" t="s">
        <v>970</v>
      </c>
      <c r="L87" s="857" t="s">
        <v>971</v>
      </c>
      <c r="M87" s="858"/>
      <c r="N87" s="302"/>
    </row>
    <row r="88" spans="1:14">
      <c r="B88" s="859" t="s">
        <v>972</v>
      </c>
      <c r="C88" s="860"/>
      <c r="D88" s="860"/>
      <c r="E88" s="860"/>
      <c r="F88" s="860"/>
      <c r="G88" s="860"/>
      <c r="H88" s="860"/>
      <c r="I88" s="87"/>
      <c r="J88" s="88"/>
      <c r="K88" s="303">
        <v>0.2</v>
      </c>
      <c r="L88" s="861">
        <f>N83*K88</f>
        <v>45432.78367945183</v>
      </c>
      <c r="M88" s="862"/>
      <c r="N88" s="51"/>
    </row>
    <row r="89" spans="1:14">
      <c r="B89" s="89" t="s">
        <v>973</v>
      </c>
      <c r="C89" s="90"/>
      <c r="D89" s="90"/>
      <c r="E89" s="90"/>
      <c r="F89" s="90"/>
      <c r="G89" s="90"/>
      <c r="H89" s="90"/>
      <c r="I89" s="87"/>
      <c r="J89" s="88"/>
      <c r="K89" s="303">
        <v>0.05</v>
      </c>
      <c r="L89" s="861">
        <f>N83*K89</f>
        <v>11358.195919862957</v>
      </c>
      <c r="M89" s="862"/>
      <c r="N89" s="51"/>
    </row>
    <row r="90" spans="1:14" ht="15.75" thickBot="1">
      <c r="B90" s="91" t="s">
        <v>974</v>
      </c>
      <c r="C90" s="92"/>
      <c r="D90" s="92"/>
      <c r="E90" s="92"/>
      <c r="F90" s="92"/>
      <c r="G90" s="92"/>
      <c r="H90" s="92"/>
      <c r="I90" s="93"/>
      <c r="J90" s="94"/>
      <c r="K90" s="304">
        <v>0.05</v>
      </c>
      <c r="L90" s="863">
        <f>N83*K90</f>
        <v>11358.195919862957</v>
      </c>
      <c r="M90" s="864"/>
      <c r="N90" s="51"/>
    </row>
    <row r="91" spans="1:14" ht="15.75" thickBot="1">
      <c r="B91" s="827" t="s">
        <v>953</v>
      </c>
      <c r="C91" s="828"/>
      <c r="D91" s="828"/>
      <c r="E91" s="828"/>
      <c r="F91" s="828"/>
      <c r="G91" s="828"/>
      <c r="H91" s="828"/>
      <c r="I91" s="828"/>
      <c r="J91" s="828"/>
      <c r="K91" s="828"/>
      <c r="L91" s="828"/>
      <c r="M91" s="829"/>
      <c r="N91" s="52">
        <f>L88+L89+L90</f>
        <v>68149.175519177748</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7">
        <f>N83+N91</f>
        <v>295313.09391643689</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5"/>
      <c r="K123" s="975"/>
      <c r="L123" s="975"/>
      <c r="M123" s="975"/>
      <c r="N123" s="976"/>
    </row>
    <row r="124" spans="2:14" ht="15.75" thickBot="1">
      <c r="B124" s="418" t="s">
        <v>2221</v>
      </c>
      <c r="C124" s="419"/>
      <c r="D124" s="419"/>
      <c r="E124" s="258"/>
      <c r="F124" s="258"/>
      <c r="G124" s="258"/>
      <c r="H124" s="258"/>
      <c r="I124" s="258"/>
      <c r="J124" s="977"/>
      <c r="K124" s="977"/>
      <c r="L124" s="977"/>
      <c r="M124" s="977"/>
      <c r="N124"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1119</v>
      </c>
      <c r="C31" s="81" t="s">
        <v>2232</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363</v>
      </c>
      <c r="B36" s="840" t="str">
        <f>VLOOKUP(A36,EQUIPOS!A6:D154,3,FALSE)</f>
        <v>Vibrador de concreto, Motor de 3 hp a 18.000 rpm Mangueras de 4 mt</v>
      </c>
      <c r="C36" s="841"/>
      <c r="D36" s="841"/>
      <c r="E36" s="841"/>
      <c r="F36" s="841"/>
      <c r="G36" s="841"/>
      <c r="H36" s="842"/>
      <c r="I36" s="266"/>
      <c r="J36" s="267"/>
      <c r="K36" s="268">
        <f>VLOOKUP(A36,EQUIPOS!A6:D163,4,FALSE)</f>
        <v>5350.7243538898847</v>
      </c>
      <c r="L36" s="269"/>
      <c r="M36" s="335">
        <v>1</v>
      </c>
      <c r="N36" s="271">
        <f>K36/M36</f>
        <v>5350.7243538898847</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0.02</v>
      </c>
      <c r="N41" s="343">
        <f>N78*M41</f>
        <v>1582.8190800847531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6933.543433974638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1" t="s">
        <v>745</v>
      </c>
      <c r="B48" s="43" t="str">
        <f>VLOOKUP(A48,MATERIALES!A5:D373,3,FALSE)</f>
        <v>Acero PDR-60</v>
      </c>
      <c r="C48" s="280"/>
      <c r="D48" s="280"/>
      <c r="E48" s="280"/>
      <c r="F48" s="280"/>
      <c r="G48" s="280"/>
      <c r="H48" s="280"/>
      <c r="I48" s="280"/>
      <c r="J48" s="310" t="str">
        <f>VLOOKUP(A48,MATERIALES!A4:D640,2,FALSE)</f>
        <v>kg</v>
      </c>
      <c r="K48" s="281">
        <v>34.112000000000002</v>
      </c>
      <c r="L48" s="266"/>
      <c r="M48" s="401">
        <f>VLOOKUP(A48,MATERIALES!A5:D396,4,FALSE)</f>
        <v>2863.5134746919366</v>
      </c>
      <c r="N48" s="271">
        <f>K48*M48</f>
        <v>97680.17164869135</v>
      </c>
    </row>
    <row r="49" spans="1:14">
      <c r="A49" s="161" t="s">
        <v>608</v>
      </c>
      <c r="B49" s="43" t="str">
        <f>VLOOKUP(A49,MATERIALES!A6:D373,3,FALSE)</f>
        <v>Pintura anticorrosiva</v>
      </c>
      <c r="C49" s="424"/>
      <c r="D49" s="424"/>
      <c r="E49" s="424"/>
      <c r="F49" s="424"/>
      <c r="G49" s="424"/>
      <c r="H49" s="424"/>
      <c r="I49" s="424"/>
      <c r="J49" s="311" t="str">
        <f>VLOOKUP(A49,MATERIALES!A5:D641,2,FALSE)</f>
        <v>gal</v>
      </c>
      <c r="K49" s="396">
        <v>0.15</v>
      </c>
      <c r="L49" s="420"/>
      <c r="M49" s="401">
        <f>VLOOKUP(A49,MATERIALES!A6:D397,4,FALSE)</f>
        <v>36340.589187908576</v>
      </c>
      <c r="N49" s="271">
        <f>K49*M49</f>
        <v>5451.0883781862858</v>
      </c>
    </row>
    <row r="50" spans="1:14">
      <c r="A50" s="161" t="s">
        <v>832</v>
      </c>
      <c r="B50" s="43" t="str">
        <f>VLOOKUP(A50,MATERIALES!A6:D373,3,FALSE)</f>
        <v>Concreto Resistencia  21 (Mpa)</v>
      </c>
      <c r="C50" s="424"/>
      <c r="D50" s="424"/>
      <c r="E50" s="424"/>
      <c r="F50" s="424"/>
      <c r="G50" s="424"/>
      <c r="H50" s="424"/>
      <c r="I50" s="424"/>
      <c r="J50" s="311" t="str">
        <f>VLOOKUP(A50,MATERIALES!A6:D642,2,FALSE)</f>
        <v>m3</v>
      </c>
      <c r="K50" s="396">
        <v>0.126</v>
      </c>
      <c r="L50" s="420"/>
      <c r="M50" s="401">
        <f>VLOOKUP(A50,MATERIALES!A6:D398,4,FALSE)</f>
        <v>344847.20073020057</v>
      </c>
      <c r="N50" s="271">
        <f>K50*M50</f>
        <v>43450.747292005275</v>
      </c>
    </row>
    <row r="51" spans="1:14">
      <c r="A51" s="161" t="s">
        <v>869</v>
      </c>
      <c r="B51" s="43" t="str">
        <f>VLOOKUP(A51,MATERIALES!A6:D373,3,FALSE)</f>
        <v>Formaleta para baranda de concreto</v>
      </c>
      <c r="C51" s="424"/>
      <c r="D51" s="424"/>
      <c r="E51" s="424"/>
      <c r="F51" s="424"/>
      <c r="G51" s="424"/>
      <c r="H51" s="424"/>
      <c r="I51" s="424"/>
      <c r="J51" s="311" t="str">
        <f>VLOOKUP(A51,MATERIALES!A6:D643,2,FALSE)</f>
        <v>m</v>
      </c>
      <c r="K51" s="396">
        <v>1</v>
      </c>
      <c r="L51" s="420"/>
      <c r="M51" s="401">
        <f>VLOOKUP(A51,MATERIALES!A6:D399,4,FALSE)</f>
        <v>19480.919314877938</v>
      </c>
      <c r="N51" s="271">
        <f>K51*M51</f>
        <v>19480.919314877938</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7" t="s">
        <v>953</v>
      </c>
      <c r="C56" s="828"/>
      <c r="D56" s="828"/>
      <c r="E56" s="828"/>
      <c r="F56" s="828"/>
      <c r="G56" s="828"/>
      <c r="H56" s="828"/>
      <c r="I56" s="828"/>
      <c r="J56" s="828"/>
      <c r="K56" s="828"/>
      <c r="L56" s="828"/>
      <c r="M56" s="829"/>
      <c r="N56" s="393">
        <f>SUM(N48:N55)</f>
        <v>166062.92663376086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0" t="s">
        <v>961</v>
      </c>
      <c r="M60" s="803"/>
      <c r="N60" s="76" t="s">
        <v>951</v>
      </c>
    </row>
    <row r="61" spans="1:14">
      <c r="A61" t="s">
        <v>1239</v>
      </c>
      <c r="B61" s="46" t="str">
        <f>VLOOKUP(A61,TRANSPORTE!A3:D117,3,FALSE)</f>
        <v>Transporte de concreto</v>
      </c>
      <c r="C61" s="316"/>
      <c r="D61" s="316"/>
      <c r="E61" s="316"/>
      <c r="F61" s="316"/>
      <c r="G61" s="316"/>
      <c r="H61" s="310" t="s">
        <v>339</v>
      </c>
      <c r="I61" s="278">
        <v>0.126</v>
      </c>
      <c r="J61" s="285">
        <v>1</v>
      </c>
      <c r="K61" s="278">
        <f>I61*J61</f>
        <v>0.126</v>
      </c>
      <c r="L61" s="831">
        <f>VLOOKUP(A61,TRANSPORTE!A3:D117,4,FALSE)</f>
        <v>1581.4554263093744</v>
      </c>
      <c r="M61" s="832"/>
      <c r="N61" s="286">
        <f>K61*L61</f>
        <v>199.26338371498119</v>
      </c>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310"/>
      <c r="I64" s="278"/>
      <c r="J64" s="285"/>
      <c r="K64" s="278"/>
      <c r="L64" s="831"/>
      <c r="M64" s="832"/>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f>N61+N62+N63+N64+N65</f>
        <v>199.26338371498119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979"/>
      <c r="N71" s="98" t="s">
        <v>951</v>
      </c>
    </row>
    <row r="72" spans="1:15">
      <c r="A72" s="162" t="s">
        <v>9</v>
      </c>
      <c r="B72" s="49" t="str">
        <f>VLOOKUP(A72,'MANO DE OBRA'!A8:D68,3,FALSE)</f>
        <v>Obrero (3)</v>
      </c>
      <c r="C72" s="47"/>
      <c r="D72" s="47"/>
      <c r="E72" s="47"/>
      <c r="F72" s="47"/>
      <c r="G72" s="47"/>
      <c r="H72" s="47"/>
      <c r="I72" s="291">
        <f>K72/J72*100</f>
        <v>87780</v>
      </c>
      <c r="J72" s="292">
        <v>185</v>
      </c>
      <c r="K72" s="293">
        <f>VLOOKUP(A72,'MANO DE OBRA'!A8:D99,4,FALSE)</f>
        <v>162393</v>
      </c>
      <c r="L72" s="50"/>
      <c r="M72" s="430">
        <v>3.4</v>
      </c>
      <c r="N72" s="394">
        <f>K72/M72</f>
        <v>47762.647058823532</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3.4</v>
      </c>
      <c r="N73" s="394">
        <f>K73/M73</f>
        <v>31378.306945414115</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4"/>
      <c r="C77" s="815"/>
      <c r="D77" s="815"/>
      <c r="E77" s="815"/>
      <c r="F77" s="815"/>
      <c r="G77" s="815"/>
      <c r="H77" s="815"/>
      <c r="I77" s="126"/>
      <c r="J77" s="126"/>
      <c r="K77" s="126"/>
      <c r="L77" s="915"/>
      <c r="M77" s="915"/>
      <c r="N77" s="45"/>
    </row>
    <row r="78" spans="1:15" ht="15.75" thickBot="1">
      <c r="B78" s="833" t="s">
        <v>953</v>
      </c>
      <c r="C78" s="834"/>
      <c r="D78" s="834"/>
      <c r="E78" s="834"/>
      <c r="F78" s="834"/>
      <c r="G78" s="834"/>
      <c r="H78" s="834"/>
      <c r="I78" s="834"/>
      <c r="J78" s="834"/>
      <c r="K78" s="834"/>
      <c r="L78" s="834"/>
      <c r="M78" s="835"/>
      <c r="N78" s="300">
        <f>SUM(N72:N77)</f>
        <v>79140.954004237647</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252336.68745568814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3"/>
      <c r="J84" s="333"/>
      <c r="K84" s="301" t="s">
        <v>970</v>
      </c>
      <c r="L84" s="857" t="s">
        <v>971</v>
      </c>
      <c r="M84" s="858"/>
      <c r="N84" s="302"/>
    </row>
    <row r="85" spans="1:14">
      <c r="B85" s="859" t="s">
        <v>972</v>
      </c>
      <c r="C85" s="860"/>
      <c r="D85" s="860"/>
      <c r="E85" s="860"/>
      <c r="F85" s="860"/>
      <c r="G85" s="860"/>
      <c r="H85" s="860"/>
      <c r="I85" s="87"/>
      <c r="J85" s="88"/>
      <c r="K85" s="303">
        <v>0.2</v>
      </c>
      <c r="L85" s="861">
        <f>N80*K85</f>
        <v>50467.33749113763</v>
      </c>
      <c r="M85" s="862"/>
      <c r="N85" s="51"/>
    </row>
    <row r="86" spans="1:14">
      <c r="B86" s="89" t="s">
        <v>973</v>
      </c>
      <c r="C86" s="90"/>
      <c r="D86" s="90"/>
      <c r="E86" s="90"/>
      <c r="F86" s="90"/>
      <c r="G86" s="90"/>
      <c r="H86" s="90"/>
      <c r="I86" s="87"/>
      <c r="J86" s="88"/>
      <c r="K86" s="303">
        <v>0.05</v>
      </c>
      <c r="L86" s="861">
        <f>N80*K86</f>
        <v>12616.834372784408</v>
      </c>
      <c r="M86" s="862"/>
      <c r="N86" s="51"/>
    </row>
    <row r="87" spans="1:14" ht="15.75" thickBot="1">
      <c r="B87" s="91" t="s">
        <v>974</v>
      </c>
      <c r="C87" s="92"/>
      <c r="D87" s="92"/>
      <c r="E87" s="92"/>
      <c r="F87" s="92"/>
      <c r="G87" s="92"/>
      <c r="H87" s="92"/>
      <c r="I87" s="93"/>
      <c r="J87" s="94"/>
      <c r="K87" s="304">
        <v>0.05</v>
      </c>
      <c r="L87" s="863">
        <f>N80*K87</f>
        <v>12616.834372784408</v>
      </c>
      <c r="M87" s="864"/>
      <c r="N87" s="51"/>
    </row>
    <row r="88" spans="1:14" ht="15.75" thickBot="1">
      <c r="B88" s="827" t="s">
        <v>953</v>
      </c>
      <c r="C88" s="828"/>
      <c r="D88" s="828"/>
      <c r="E88" s="828"/>
      <c r="F88" s="828"/>
      <c r="G88" s="828"/>
      <c r="H88" s="828"/>
      <c r="I88" s="828"/>
      <c r="J88" s="828"/>
      <c r="K88" s="828"/>
      <c r="L88" s="828"/>
      <c r="M88" s="829"/>
      <c r="N88" s="52">
        <f>L85+L86+L87</f>
        <v>75701.006236706438</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7">
        <f>N80+N88</f>
        <v>328037.69369239459</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5"/>
      <c r="K120" s="975"/>
      <c r="L120" s="975"/>
      <c r="M120" s="975"/>
      <c r="N120" s="976"/>
    </row>
    <row r="121" spans="2:14" ht="15.75" thickBot="1">
      <c r="B121" s="418" t="s">
        <v>2221</v>
      </c>
      <c r="C121" s="419"/>
      <c r="D121" s="419"/>
      <c r="E121" s="258"/>
      <c r="F121" s="258"/>
      <c r="G121" s="258"/>
      <c r="H121" s="258"/>
      <c r="I121" s="258"/>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1659</v>
      </c>
      <c r="C31" s="81" t="s">
        <v>1660</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363</v>
      </c>
      <c r="B36" s="840" t="str">
        <f>VLOOKUP(A36,EQUIPOS!A6:D154,3,FALSE)</f>
        <v>Vibrador de concreto, Motor de 3 hp a 18.000 rpm Mangueras de 4 mt</v>
      </c>
      <c r="C36" s="841"/>
      <c r="D36" s="841"/>
      <c r="E36" s="841"/>
      <c r="F36" s="841"/>
      <c r="G36" s="841"/>
      <c r="H36" s="842"/>
      <c r="I36" s="266"/>
      <c r="J36" s="267"/>
      <c r="K36" s="268">
        <f>VLOOKUP(A36,EQUIPOS!A6:D163,4,FALSE)</f>
        <v>5350.7243538898847</v>
      </c>
      <c r="L36" s="269"/>
      <c r="M36" s="335">
        <v>1</v>
      </c>
      <c r="N36" s="271">
        <f>K36/M36</f>
        <v>5350.7243538898847</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0.02</v>
      </c>
      <c r="N41" s="343">
        <f>N78*M41</f>
        <v>1582.8190800847531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6933.543433974638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1" t="s">
        <v>745</v>
      </c>
      <c r="B48" s="43" t="str">
        <f>VLOOKUP(A48,MATERIALES!A5:D373,3,FALSE)</f>
        <v>Acero PDR-60</v>
      </c>
      <c r="C48" s="280"/>
      <c r="D48" s="280"/>
      <c r="E48" s="280"/>
      <c r="F48" s="280"/>
      <c r="G48" s="280"/>
      <c r="H48" s="280"/>
      <c r="I48" s="280"/>
      <c r="J48" s="310" t="str">
        <f>VLOOKUP(A48,MATERIALES!A4:D640,2,FALSE)</f>
        <v>kg</v>
      </c>
      <c r="K48" s="281">
        <v>34.112000000000002</v>
      </c>
      <c r="L48" s="266"/>
      <c r="M48" s="401">
        <f>VLOOKUP(A48,MATERIALES!A5:D396,4,FALSE)</f>
        <v>2863.5134746919366</v>
      </c>
      <c r="N48" s="271">
        <f>K48*M48</f>
        <v>97680.17164869135</v>
      </c>
    </row>
    <row r="49" spans="1:14">
      <c r="A49" s="161" t="s">
        <v>608</v>
      </c>
      <c r="B49" s="43" t="str">
        <f>VLOOKUP(A49,MATERIALES!A6:D373,3,FALSE)</f>
        <v>Pintura anticorrosiva</v>
      </c>
      <c r="C49" s="424"/>
      <c r="D49" s="424"/>
      <c r="E49" s="424"/>
      <c r="F49" s="424"/>
      <c r="G49" s="424"/>
      <c r="H49" s="424"/>
      <c r="I49" s="424"/>
      <c r="J49" s="311" t="str">
        <f>VLOOKUP(A49,MATERIALES!A5:D641,2,FALSE)</f>
        <v>gal</v>
      </c>
      <c r="K49" s="396">
        <v>0.15</v>
      </c>
      <c r="L49" s="420"/>
      <c r="M49" s="401">
        <f>VLOOKUP(A49,MATERIALES!A6:D397,4,FALSE)</f>
        <v>36340.589187908576</v>
      </c>
      <c r="N49" s="271">
        <f>K49*M49</f>
        <v>5451.0883781862858</v>
      </c>
    </row>
    <row r="50" spans="1:14">
      <c r="A50" s="161" t="s">
        <v>1661</v>
      </c>
      <c r="B50" s="43" t="str">
        <f>VLOOKUP(A50,MATERIALES!A6:D373,3,FALSE)</f>
        <v>Concreto Resistencia  28 (Mpa)</v>
      </c>
      <c r="C50" s="424"/>
      <c r="D50" s="424"/>
      <c r="E50" s="424"/>
      <c r="F50" s="424"/>
      <c r="G50" s="424"/>
      <c r="H50" s="424"/>
      <c r="I50" s="424"/>
      <c r="J50" s="311" t="str">
        <f>VLOOKUP(A50,MATERIALES!A6:D642,2,FALSE)</f>
        <v>m3</v>
      </c>
      <c r="K50" s="396">
        <v>0.126</v>
      </c>
      <c r="L50" s="420"/>
      <c r="M50" s="401">
        <f>VLOOKUP(A50,MATERIALES!A6:D398,4,FALSE)</f>
        <v>371636.98326626571</v>
      </c>
      <c r="N50" s="271">
        <f>K50*M50</f>
        <v>46826.259891549482</v>
      </c>
    </row>
    <row r="51" spans="1:14">
      <c r="A51" s="161" t="s">
        <v>869</v>
      </c>
      <c r="B51" s="43" t="str">
        <f>VLOOKUP(A51,MATERIALES!A6:D373,3,FALSE)</f>
        <v>Formaleta para baranda de concreto</v>
      </c>
      <c r="C51" s="424"/>
      <c r="D51" s="424"/>
      <c r="E51" s="424"/>
      <c r="F51" s="424"/>
      <c r="G51" s="424"/>
      <c r="H51" s="424"/>
      <c r="I51" s="424"/>
      <c r="J51" s="311" t="str">
        <f>VLOOKUP(A51,MATERIALES!A6:D643,2,FALSE)</f>
        <v>m</v>
      </c>
      <c r="K51" s="396">
        <v>1</v>
      </c>
      <c r="L51" s="420"/>
      <c r="M51" s="401">
        <f>VLOOKUP(A51,MATERIALES!A6:D399,4,FALSE)</f>
        <v>19480.919314877938</v>
      </c>
      <c r="N51" s="271">
        <f>K51*M51</f>
        <v>19480.919314877938</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7" t="s">
        <v>953</v>
      </c>
      <c r="C56" s="828"/>
      <c r="D56" s="828"/>
      <c r="E56" s="828"/>
      <c r="F56" s="828"/>
      <c r="G56" s="828"/>
      <c r="H56" s="828"/>
      <c r="I56" s="828"/>
      <c r="J56" s="828"/>
      <c r="K56" s="828"/>
      <c r="L56" s="828"/>
      <c r="M56" s="829"/>
      <c r="N56" s="393">
        <f>SUM(N48:N55)</f>
        <v>169438.43923330505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0" t="s">
        <v>961</v>
      </c>
      <c r="M60" s="803"/>
      <c r="N60" s="76" t="s">
        <v>951</v>
      </c>
    </row>
    <row r="61" spans="1:14">
      <c r="A61" t="s">
        <v>1239</v>
      </c>
      <c r="B61" s="46" t="str">
        <f>VLOOKUP(A61,TRANSPORTE!A3:D117,3,FALSE)</f>
        <v>Transporte de concreto</v>
      </c>
      <c r="C61" s="316"/>
      <c r="D61" s="316"/>
      <c r="E61" s="316"/>
      <c r="F61" s="316"/>
      <c r="G61" s="316"/>
      <c r="H61" s="310" t="s">
        <v>339</v>
      </c>
      <c r="I61" s="412">
        <v>0.126</v>
      </c>
      <c r="J61" s="285">
        <v>1</v>
      </c>
      <c r="K61" s="412">
        <f>I61*J61</f>
        <v>0.126</v>
      </c>
      <c r="L61" s="831">
        <f>VLOOKUP(A61,TRANSPORTE!A3:D117,4,FALSE)</f>
        <v>1581.4554263093744</v>
      </c>
      <c r="M61" s="832"/>
      <c r="N61" s="286">
        <f>K61*L61</f>
        <v>199.26338371498119</v>
      </c>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310"/>
      <c r="I64" s="278"/>
      <c r="J64" s="285"/>
      <c r="K64" s="278"/>
      <c r="L64" s="831"/>
      <c r="M64" s="832"/>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f>N61+N62+N63+N64+N65</f>
        <v>199.26338371498119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979"/>
      <c r="N71" s="98" t="s">
        <v>951</v>
      </c>
    </row>
    <row r="72" spans="1:15">
      <c r="A72" s="162" t="s">
        <v>9</v>
      </c>
      <c r="B72" s="49" t="str">
        <f>VLOOKUP(A72,'MANO DE OBRA'!A8:D68,3,FALSE)</f>
        <v>Obrero (3)</v>
      </c>
      <c r="C72" s="47"/>
      <c r="D72" s="47"/>
      <c r="E72" s="47"/>
      <c r="F72" s="47"/>
      <c r="G72" s="47"/>
      <c r="H72" s="47"/>
      <c r="I72" s="291">
        <f>K72/J72*100</f>
        <v>87780</v>
      </c>
      <c r="J72" s="292">
        <v>185</v>
      </c>
      <c r="K72" s="293">
        <f>VLOOKUP(A72,'MANO DE OBRA'!A8:D99,4,FALSE)</f>
        <v>162393</v>
      </c>
      <c r="L72" s="50"/>
      <c r="M72" s="430">
        <v>3.4</v>
      </c>
      <c r="N72" s="394">
        <f>K72/M72</f>
        <v>47762.647058823532</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3.4</v>
      </c>
      <c r="N73" s="394">
        <f>K73/M73</f>
        <v>31378.306945414115</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4"/>
      <c r="C77" s="815"/>
      <c r="D77" s="815"/>
      <c r="E77" s="815"/>
      <c r="F77" s="815"/>
      <c r="G77" s="815"/>
      <c r="H77" s="815"/>
      <c r="I77" s="126"/>
      <c r="J77" s="126"/>
      <c r="K77" s="126"/>
      <c r="L77" s="915"/>
      <c r="M77" s="915"/>
      <c r="N77" s="127"/>
    </row>
    <row r="78" spans="1:15" ht="15.75" thickBot="1">
      <c r="B78" s="833" t="s">
        <v>953</v>
      </c>
      <c r="C78" s="834"/>
      <c r="D78" s="834"/>
      <c r="E78" s="834"/>
      <c r="F78" s="834"/>
      <c r="G78" s="834"/>
      <c r="H78" s="834"/>
      <c r="I78" s="834"/>
      <c r="J78" s="834"/>
      <c r="K78" s="834"/>
      <c r="L78" s="834"/>
      <c r="M78" s="835"/>
      <c r="N78" s="459">
        <f>SUM(N72:N77)</f>
        <v>79140.954004237647</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255712.20005523233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3"/>
      <c r="J84" s="333"/>
      <c r="K84" s="301" t="s">
        <v>970</v>
      </c>
      <c r="L84" s="857" t="s">
        <v>971</v>
      </c>
      <c r="M84" s="858"/>
      <c r="N84" s="302"/>
    </row>
    <row r="85" spans="1:14">
      <c r="B85" s="859" t="s">
        <v>972</v>
      </c>
      <c r="C85" s="860"/>
      <c r="D85" s="860"/>
      <c r="E85" s="860"/>
      <c r="F85" s="860"/>
      <c r="G85" s="860"/>
      <c r="H85" s="860"/>
      <c r="I85" s="87"/>
      <c r="J85" s="88"/>
      <c r="K85" s="303">
        <v>0.2</v>
      </c>
      <c r="L85" s="861">
        <f>N80*K85</f>
        <v>51142.44001104647</v>
      </c>
      <c r="M85" s="862"/>
      <c r="N85" s="51"/>
    </row>
    <row r="86" spans="1:14">
      <c r="B86" s="89" t="s">
        <v>973</v>
      </c>
      <c r="C86" s="90"/>
      <c r="D86" s="90"/>
      <c r="E86" s="90"/>
      <c r="F86" s="90"/>
      <c r="G86" s="90"/>
      <c r="H86" s="90"/>
      <c r="I86" s="87"/>
      <c r="J86" s="88"/>
      <c r="K86" s="303">
        <v>0.05</v>
      </c>
      <c r="L86" s="861">
        <f>N80*K86</f>
        <v>12785.610002761618</v>
      </c>
      <c r="M86" s="862"/>
      <c r="N86" s="51"/>
    </row>
    <row r="87" spans="1:14" ht="15.75" thickBot="1">
      <c r="B87" s="91" t="s">
        <v>974</v>
      </c>
      <c r="C87" s="92"/>
      <c r="D87" s="92"/>
      <c r="E87" s="92"/>
      <c r="F87" s="92"/>
      <c r="G87" s="92"/>
      <c r="H87" s="92"/>
      <c r="I87" s="93"/>
      <c r="J87" s="94"/>
      <c r="K87" s="304">
        <v>0.05</v>
      </c>
      <c r="L87" s="863">
        <f>N80*K87</f>
        <v>12785.610002761618</v>
      </c>
      <c r="M87" s="864"/>
      <c r="N87" s="51"/>
    </row>
    <row r="88" spans="1:14" ht="15.75" thickBot="1">
      <c r="B88" s="827" t="s">
        <v>953</v>
      </c>
      <c r="C88" s="828"/>
      <c r="D88" s="828"/>
      <c r="E88" s="828"/>
      <c r="F88" s="828"/>
      <c r="G88" s="828"/>
      <c r="H88" s="828"/>
      <c r="I88" s="828"/>
      <c r="J88" s="828"/>
      <c r="K88" s="828"/>
      <c r="L88" s="828"/>
      <c r="M88" s="829"/>
      <c r="N88" s="52">
        <f>L85+L86+L87</f>
        <v>76713.660016569702</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7">
        <f>N80+N88</f>
        <v>332425.86007180205</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5"/>
      <c r="K120" s="975"/>
      <c r="L120" s="975"/>
      <c r="M120" s="975"/>
      <c r="N120" s="976"/>
    </row>
    <row r="121" spans="2:14" ht="15.75" thickBot="1">
      <c r="B121" s="418" t="s">
        <v>2221</v>
      </c>
      <c r="C121" s="419"/>
      <c r="D121" s="419"/>
      <c r="E121" s="258"/>
      <c r="F121" s="258"/>
      <c r="G121" s="258"/>
      <c r="H121" s="258"/>
      <c r="I121" s="258"/>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6"/>
      <c r="C1" s="928"/>
      <c r="D1" s="929"/>
      <c r="E1" s="929"/>
      <c r="F1" s="929"/>
      <c r="G1" s="929"/>
      <c r="H1" s="929"/>
      <c r="I1" s="929"/>
      <c r="J1" s="930"/>
      <c r="K1" s="931" t="s">
        <v>933</v>
      </c>
      <c r="L1" s="933" t="s">
        <v>2198</v>
      </c>
      <c r="M1" s="934"/>
      <c r="N1" s="935"/>
    </row>
    <row r="2" spans="2:14" ht="2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1662</v>
      </c>
      <c r="C31" s="81" t="s">
        <v>2121</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156</v>
      </c>
      <c r="B36" s="840" t="str">
        <f>VLOOKUP(A36,EQUIPOS!A6:D154,3,FALSE)</f>
        <v>Cizalla manual de 90 cm.</v>
      </c>
      <c r="C36" s="841"/>
      <c r="D36" s="841"/>
      <c r="E36" s="841"/>
      <c r="F36" s="841"/>
      <c r="G36" s="841"/>
      <c r="H36" s="842"/>
      <c r="I36" s="266"/>
      <c r="J36" s="267"/>
      <c r="K36" s="268">
        <f>VLOOKUP(A36,EQUIPOS!A6:D163,4,FALSE)</f>
        <v>1028.7706775521792</v>
      </c>
      <c r="L36" s="269"/>
      <c r="M36" s="335">
        <v>37.5</v>
      </c>
      <c r="N36" s="271">
        <f>K36/M36</f>
        <v>27.433884734724778</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0.02</v>
      </c>
      <c r="N41" s="343">
        <f>N78*M41</f>
        <v>16.081724361440799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43.515609096165576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1" t="s">
        <v>745</v>
      </c>
      <c r="B48" s="43" t="str">
        <f>VLOOKUP(A48,MATERIALES!A5:D373,3,FALSE)</f>
        <v>Acero PDR-60</v>
      </c>
      <c r="C48" s="280"/>
      <c r="D48" s="280"/>
      <c r="E48" s="280"/>
      <c r="F48" s="280"/>
      <c r="G48" s="280"/>
      <c r="H48" s="280"/>
      <c r="I48" s="267"/>
      <c r="J48" s="223" t="str">
        <f>VLOOKUP(A48,MATERIALES!A4:D640,2,FALSE)</f>
        <v>kg</v>
      </c>
      <c r="K48" s="281">
        <v>1.05</v>
      </c>
      <c r="L48" s="266"/>
      <c r="M48" s="401">
        <f>VLOOKUP(A48,MATERIALES!A5:D396,4,FALSE)</f>
        <v>2863.5134746919366</v>
      </c>
      <c r="N48" s="271">
        <f>K48*M48</f>
        <v>3006.6891484265334</v>
      </c>
    </row>
    <row r="49" spans="1:14">
      <c r="A49" s="161" t="s">
        <v>898</v>
      </c>
      <c r="B49" s="43" t="str">
        <f>VLOOKUP(A49,MATERIALES!A6:D373,3,FALSE)</f>
        <v>Alambre Negro Para Amarre</v>
      </c>
      <c r="C49" s="424"/>
      <c r="D49" s="424"/>
      <c r="E49" s="424"/>
      <c r="F49" s="424"/>
      <c r="G49" s="424"/>
      <c r="H49" s="424"/>
      <c r="I49" s="424"/>
      <c r="J49" s="310" t="str">
        <f>VLOOKUP(A49,MATERIALES!A5:D641,2,FALSE)</f>
        <v>kg</v>
      </c>
      <c r="K49" s="396">
        <v>0.03</v>
      </c>
      <c r="L49" s="420"/>
      <c r="M49" s="401">
        <f>VLOOKUP(A49,MATERIALES!A6:D397,4,FALSE)</f>
        <v>4998.1326103713809</v>
      </c>
      <c r="N49" s="271">
        <f>K49*M49</f>
        <v>149.94397831114142</v>
      </c>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7" t="s">
        <v>953</v>
      </c>
      <c r="C56" s="828"/>
      <c r="D56" s="828"/>
      <c r="E56" s="828"/>
      <c r="F56" s="828"/>
      <c r="G56" s="828"/>
      <c r="H56" s="828"/>
      <c r="I56" s="828"/>
      <c r="J56" s="828"/>
      <c r="K56" s="828"/>
      <c r="L56" s="828"/>
      <c r="M56" s="829"/>
      <c r="N56" s="393">
        <f>SUM(N48:N55)</f>
        <v>3156.633126737675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0" t="s">
        <v>961</v>
      </c>
      <c r="M60" s="803"/>
      <c r="N60" s="76" t="s">
        <v>951</v>
      </c>
    </row>
    <row r="61" spans="1:14">
      <c r="A61" t="s">
        <v>1222</v>
      </c>
      <c r="B61" s="46" t="str">
        <f>VLOOKUP(A61,TRANSPORTE!A3:D117,3,FALSE)</f>
        <v>Transporte de acero</v>
      </c>
      <c r="C61" s="316"/>
      <c r="D61" s="316"/>
      <c r="E61" s="316"/>
      <c r="F61" s="316"/>
      <c r="G61" s="316"/>
      <c r="H61" s="310" t="s">
        <v>2044</v>
      </c>
      <c r="I61" s="278">
        <v>1.05</v>
      </c>
      <c r="J61" s="285">
        <v>1</v>
      </c>
      <c r="K61" s="278">
        <f>I61*J61</f>
        <v>1.05</v>
      </c>
      <c r="L61" s="831">
        <f>VLOOKUP(A61,TRANSPORTE!A3:D117,4,FALSE)</f>
        <v>0.45337102049344868</v>
      </c>
      <c r="M61" s="832"/>
      <c r="N61" s="286">
        <f>K61*L61</f>
        <v>0.47603957151812115</v>
      </c>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310"/>
      <c r="I64" s="278"/>
      <c r="J64" s="285"/>
      <c r="K64" s="278"/>
      <c r="L64" s="831"/>
      <c r="M64" s="832"/>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f>N61+N62+N63+N64+N65</f>
        <v>0.47603957151812115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s="162" t="s">
        <v>6</v>
      </c>
      <c r="B72" s="49" t="str">
        <f>VLOOKUP(A72,'MANO DE OBRA'!A8:D68,3,FALSE)</f>
        <v xml:space="preserve">Obrero </v>
      </c>
      <c r="C72" s="47"/>
      <c r="D72" s="47"/>
      <c r="E72" s="47"/>
      <c r="F72" s="47"/>
      <c r="G72" s="47"/>
      <c r="H72" s="47"/>
      <c r="I72" s="291">
        <f>K72/J72*100</f>
        <v>29260.000000000004</v>
      </c>
      <c r="J72" s="292">
        <v>185</v>
      </c>
      <c r="K72" s="293">
        <f>VLOOKUP(A72,'MANO DE OBRA'!A8:D99,4,FALSE)</f>
        <v>54131</v>
      </c>
      <c r="L72" s="50"/>
      <c r="M72" s="433">
        <v>200</v>
      </c>
      <c r="N72" s="394">
        <f>K72/M72</f>
        <v>270.65499999999997</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200</v>
      </c>
      <c r="N73" s="394">
        <f>K73/M73</f>
        <v>533.43121807203988</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4"/>
      <c r="C77" s="815"/>
      <c r="D77" s="815"/>
      <c r="E77" s="815"/>
      <c r="F77" s="815"/>
      <c r="G77" s="815"/>
      <c r="H77" s="815"/>
      <c r="I77" s="126"/>
      <c r="J77" s="126"/>
      <c r="K77" s="126"/>
      <c r="L77" s="915"/>
      <c r="M77" s="915"/>
      <c r="N77" s="45"/>
    </row>
    <row r="78" spans="1:15" ht="15.75" thickBot="1">
      <c r="B78" s="833" t="s">
        <v>953</v>
      </c>
      <c r="C78" s="834"/>
      <c r="D78" s="834"/>
      <c r="E78" s="834"/>
      <c r="F78" s="834"/>
      <c r="G78" s="834"/>
      <c r="H78" s="834"/>
      <c r="I78" s="834"/>
      <c r="J78" s="834"/>
      <c r="K78" s="834"/>
      <c r="L78" s="834"/>
      <c r="M78" s="835"/>
      <c r="N78" s="300">
        <f>SUM(N72:N77)</f>
        <v>804.08621807203986</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4004.710993477398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3"/>
      <c r="J84" s="333"/>
      <c r="K84" s="301" t="s">
        <v>970</v>
      </c>
      <c r="L84" s="857" t="s">
        <v>971</v>
      </c>
      <c r="M84" s="858"/>
      <c r="N84" s="302"/>
    </row>
    <row r="85" spans="1:14">
      <c r="B85" s="859" t="s">
        <v>972</v>
      </c>
      <c r="C85" s="860"/>
      <c r="D85" s="860"/>
      <c r="E85" s="860"/>
      <c r="F85" s="860"/>
      <c r="G85" s="860"/>
      <c r="H85" s="860"/>
      <c r="I85" s="87"/>
      <c r="J85" s="88"/>
      <c r="K85" s="303">
        <v>0.2</v>
      </c>
      <c r="L85" s="861">
        <f>N80*K85</f>
        <v>800.94219869547965</v>
      </c>
      <c r="M85" s="862"/>
      <c r="N85" s="51"/>
    </row>
    <row r="86" spans="1:14">
      <c r="B86" s="89" t="s">
        <v>973</v>
      </c>
      <c r="C86" s="90"/>
      <c r="D86" s="90"/>
      <c r="E86" s="90"/>
      <c r="F86" s="90"/>
      <c r="G86" s="90"/>
      <c r="H86" s="90"/>
      <c r="I86" s="87"/>
      <c r="J86" s="88"/>
      <c r="K86" s="303">
        <v>0.05</v>
      </c>
      <c r="L86" s="861">
        <f>N80*K86</f>
        <v>200.23554967386991</v>
      </c>
      <c r="M86" s="862"/>
      <c r="N86" s="51"/>
    </row>
    <row r="87" spans="1:14" ht="15.75" thickBot="1">
      <c r="B87" s="91" t="s">
        <v>974</v>
      </c>
      <c r="C87" s="92"/>
      <c r="D87" s="92"/>
      <c r="E87" s="92"/>
      <c r="F87" s="92"/>
      <c r="G87" s="92"/>
      <c r="H87" s="92"/>
      <c r="I87" s="93"/>
      <c r="J87" s="94"/>
      <c r="K87" s="304">
        <v>0.05</v>
      </c>
      <c r="L87" s="863">
        <f>N80*K87</f>
        <v>200.23554967386991</v>
      </c>
      <c r="M87" s="864"/>
      <c r="N87" s="51"/>
    </row>
    <row r="88" spans="1:14" ht="15.75" thickBot="1">
      <c r="B88" s="827" t="s">
        <v>953</v>
      </c>
      <c r="C88" s="828"/>
      <c r="D88" s="828"/>
      <c r="E88" s="828"/>
      <c r="F88" s="828"/>
      <c r="G88" s="828"/>
      <c r="H88" s="828"/>
      <c r="I88" s="828"/>
      <c r="J88" s="828"/>
      <c r="K88" s="828"/>
      <c r="L88" s="828"/>
      <c r="M88" s="829"/>
      <c r="N88" s="52">
        <f>L85+L86+L87</f>
        <v>1201.4132980432194</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7">
        <f>N80+N88</f>
        <v>5206.1242915206176</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5"/>
      <c r="K120" s="975"/>
      <c r="L120" s="975"/>
      <c r="M120" s="975"/>
      <c r="N120" s="976"/>
    </row>
    <row r="121" spans="2:14" ht="15.75" thickBot="1">
      <c r="B121" s="418" t="s">
        <v>2221</v>
      </c>
      <c r="C121" s="419"/>
      <c r="D121" s="419"/>
      <c r="E121" s="258"/>
      <c r="F121" s="258"/>
      <c r="G121" s="258"/>
      <c r="H121" s="258"/>
      <c r="I121" s="258"/>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1663</v>
      </c>
      <c r="C31" s="81" t="s">
        <v>2122</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156</v>
      </c>
      <c r="B36" s="840" t="str">
        <f>VLOOKUP(A36,EQUIPOS!A6:D154,3,FALSE)</f>
        <v>Cizalla manual de 90 cm.</v>
      </c>
      <c r="C36" s="841"/>
      <c r="D36" s="841"/>
      <c r="E36" s="841"/>
      <c r="F36" s="841"/>
      <c r="G36" s="841"/>
      <c r="H36" s="842"/>
      <c r="I36" s="266"/>
      <c r="J36" s="267"/>
      <c r="K36" s="268">
        <f>VLOOKUP(A36,EQUIPOS!A6:D163,4,FALSE)</f>
        <v>1028.7706775521792</v>
      </c>
      <c r="L36" s="269"/>
      <c r="M36" s="335">
        <v>37.5</v>
      </c>
      <c r="N36" s="271">
        <f>K36/M36</f>
        <v>27.433884734724778</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0.02</v>
      </c>
      <c r="N41" s="343">
        <f>N78*M41</f>
        <v>16.081724361440799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43.515609096165576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1" t="s">
        <v>743</v>
      </c>
      <c r="B48" s="43" t="str">
        <f>VLOOKUP(A48,MATERIALES!A5:D373,3,FALSE)</f>
        <v>Acero A-40</v>
      </c>
      <c r="C48" s="280"/>
      <c r="D48" s="280"/>
      <c r="E48" s="280"/>
      <c r="F48" s="280"/>
      <c r="G48" s="280"/>
      <c r="H48" s="280"/>
      <c r="I48" s="280"/>
      <c r="J48" s="310" t="str">
        <f>VLOOKUP(A48,MATERIALES!A4:D640,2,FALSE)</f>
        <v>kg</v>
      </c>
      <c r="K48" s="281">
        <v>1.05</v>
      </c>
      <c r="L48" s="266"/>
      <c r="M48" s="401">
        <f>VLOOKUP(A48,MATERIALES!A5:D396,4,FALSE)</f>
        <v>2363.2428907921048</v>
      </c>
      <c r="N48" s="271">
        <f>K48*M48</f>
        <v>2481.4050353317102</v>
      </c>
    </row>
    <row r="49" spans="1:14">
      <c r="A49" s="161" t="s">
        <v>898</v>
      </c>
      <c r="B49" s="43" t="str">
        <f>VLOOKUP(A49,MATERIALES!A6:D373,3,FALSE)</f>
        <v>Alambre Negro Para Amarre</v>
      </c>
      <c r="C49" s="424"/>
      <c r="D49" s="424"/>
      <c r="E49" s="424"/>
      <c r="F49" s="424"/>
      <c r="G49" s="424"/>
      <c r="H49" s="424"/>
      <c r="I49" s="424"/>
      <c r="J49" s="311" t="str">
        <f>VLOOKUP(A49,MATERIALES!A5:D641,2,FALSE)</f>
        <v>kg</v>
      </c>
      <c r="K49" s="396">
        <v>0.03</v>
      </c>
      <c r="L49" s="420"/>
      <c r="M49" s="401">
        <f>VLOOKUP(A49,MATERIALES!A6:D397,4,FALSE)</f>
        <v>4998.1326103713809</v>
      </c>
      <c r="N49" s="271">
        <f>K49*M49</f>
        <v>149.94397831114142</v>
      </c>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7" t="s">
        <v>953</v>
      </c>
      <c r="C56" s="828"/>
      <c r="D56" s="828"/>
      <c r="E56" s="828"/>
      <c r="F56" s="828"/>
      <c r="G56" s="828"/>
      <c r="H56" s="828"/>
      <c r="I56" s="828"/>
      <c r="J56" s="828"/>
      <c r="K56" s="828"/>
      <c r="L56" s="828"/>
      <c r="M56" s="829"/>
      <c r="N56" s="393">
        <f>SUM(N48:N55)</f>
        <v>2631.3490136428518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0" t="s">
        <v>961</v>
      </c>
      <c r="M60" s="803"/>
      <c r="N60" s="76" t="s">
        <v>951</v>
      </c>
    </row>
    <row r="61" spans="1:14">
      <c r="A61" t="s">
        <v>1222</v>
      </c>
      <c r="B61" s="46" t="str">
        <f>VLOOKUP(A61,TRANSPORTE!A3:D117,3,FALSE)</f>
        <v>Transporte de acero</v>
      </c>
      <c r="C61" s="316"/>
      <c r="D61" s="316"/>
      <c r="E61" s="316"/>
      <c r="F61" s="316"/>
      <c r="G61" s="316"/>
      <c r="H61" s="310" t="s">
        <v>2044</v>
      </c>
      <c r="I61" s="278">
        <v>1.05</v>
      </c>
      <c r="J61" s="285">
        <v>1</v>
      </c>
      <c r="K61" s="278">
        <f>I61*J61</f>
        <v>1.05</v>
      </c>
      <c r="L61" s="831">
        <f>VLOOKUP(A61,TRANSPORTE!A3:D117,4,FALSE)</f>
        <v>0.45337102049344868</v>
      </c>
      <c r="M61" s="832"/>
      <c r="N61" s="286">
        <f>K61*L61</f>
        <v>0.47603957151812115</v>
      </c>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310"/>
      <c r="I64" s="278"/>
      <c r="J64" s="285"/>
      <c r="K64" s="278"/>
      <c r="L64" s="831"/>
      <c r="M64" s="832"/>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f>N61+N62+N63+N64+N65</f>
        <v>0.47603957151812115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s="162" t="s">
        <v>6</v>
      </c>
      <c r="B72" s="49" t="str">
        <f>VLOOKUP(A72,'MANO DE OBRA'!A8:D68,3,FALSE)</f>
        <v xml:space="preserve">Obrero </v>
      </c>
      <c r="C72" s="47"/>
      <c r="D72" s="47"/>
      <c r="E72" s="47"/>
      <c r="F72" s="47"/>
      <c r="G72" s="47"/>
      <c r="H72" s="47"/>
      <c r="I72" s="291">
        <f>K72/J72*100</f>
        <v>29260.000000000004</v>
      </c>
      <c r="J72" s="292">
        <v>185</v>
      </c>
      <c r="K72" s="293">
        <f>VLOOKUP(A72,'MANO DE OBRA'!A8:D99,4,FALSE)</f>
        <v>54131</v>
      </c>
      <c r="L72" s="50"/>
      <c r="M72" s="433">
        <v>200</v>
      </c>
      <c r="N72" s="394">
        <f>K72/M72</f>
        <v>270.65499999999997</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200</v>
      </c>
      <c r="N73" s="394">
        <f>K73/M73</f>
        <v>533.43121807203988</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4"/>
      <c r="C77" s="815"/>
      <c r="D77" s="815"/>
      <c r="E77" s="815"/>
      <c r="F77" s="815"/>
      <c r="G77" s="815"/>
      <c r="H77" s="815"/>
      <c r="I77" s="126"/>
      <c r="J77" s="126"/>
      <c r="K77" s="126"/>
      <c r="L77" s="915"/>
      <c r="M77" s="915"/>
      <c r="N77" s="45"/>
    </row>
    <row r="78" spans="1:15" ht="15.75" thickBot="1">
      <c r="B78" s="833" t="s">
        <v>953</v>
      </c>
      <c r="C78" s="834"/>
      <c r="D78" s="834"/>
      <c r="E78" s="834"/>
      <c r="F78" s="834"/>
      <c r="G78" s="834"/>
      <c r="H78" s="834"/>
      <c r="I78" s="834"/>
      <c r="J78" s="834"/>
      <c r="K78" s="834"/>
      <c r="L78" s="834"/>
      <c r="M78" s="835"/>
      <c r="N78" s="300">
        <f>SUM(N72:N77)</f>
        <v>804.08621807203986</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3479.4268803825753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3"/>
      <c r="J84" s="333"/>
      <c r="K84" s="301" t="s">
        <v>970</v>
      </c>
      <c r="L84" s="857" t="s">
        <v>971</v>
      </c>
      <c r="M84" s="858"/>
      <c r="N84" s="302"/>
    </row>
    <row r="85" spans="1:14">
      <c r="B85" s="859" t="s">
        <v>972</v>
      </c>
      <c r="C85" s="860"/>
      <c r="D85" s="860"/>
      <c r="E85" s="860"/>
      <c r="F85" s="860"/>
      <c r="G85" s="860"/>
      <c r="H85" s="860"/>
      <c r="I85" s="87"/>
      <c r="J85" s="88"/>
      <c r="K85" s="303">
        <v>0.2</v>
      </c>
      <c r="L85" s="861">
        <f>N80*K85</f>
        <v>695.88537607651506</v>
      </c>
      <c r="M85" s="862"/>
      <c r="N85" s="51"/>
    </row>
    <row r="86" spans="1:14">
      <c r="B86" s="89" t="s">
        <v>973</v>
      </c>
      <c r="C86" s="90"/>
      <c r="D86" s="90"/>
      <c r="E86" s="90"/>
      <c r="F86" s="90"/>
      <c r="G86" s="90"/>
      <c r="H86" s="90"/>
      <c r="I86" s="87"/>
      <c r="J86" s="88"/>
      <c r="K86" s="303">
        <v>0.05</v>
      </c>
      <c r="L86" s="861">
        <f>N80*K86</f>
        <v>173.97134401912876</v>
      </c>
      <c r="M86" s="862"/>
      <c r="N86" s="51"/>
    </row>
    <row r="87" spans="1:14" ht="15.75" thickBot="1">
      <c r="B87" s="91" t="s">
        <v>974</v>
      </c>
      <c r="C87" s="92"/>
      <c r="D87" s="92"/>
      <c r="E87" s="92"/>
      <c r="F87" s="92"/>
      <c r="G87" s="92"/>
      <c r="H87" s="92"/>
      <c r="I87" s="93"/>
      <c r="J87" s="94"/>
      <c r="K87" s="304">
        <v>0.05</v>
      </c>
      <c r="L87" s="863">
        <f>N80*K87</f>
        <v>173.97134401912876</v>
      </c>
      <c r="M87" s="864"/>
      <c r="N87" s="51"/>
    </row>
    <row r="88" spans="1:14" ht="15.75" thickBot="1">
      <c r="B88" s="827" t="s">
        <v>953</v>
      </c>
      <c r="C88" s="828"/>
      <c r="D88" s="828"/>
      <c r="E88" s="828"/>
      <c r="F88" s="828"/>
      <c r="G88" s="828"/>
      <c r="H88" s="828"/>
      <c r="I88" s="828"/>
      <c r="J88" s="828"/>
      <c r="K88" s="828"/>
      <c r="L88" s="828"/>
      <c r="M88" s="829"/>
      <c r="N88" s="52">
        <f>L85+L86+L87</f>
        <v>1043.8280641147726</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7">
        <f>N80+N88</f>
        <v>4523.2549444973483</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5"/>
      <c r="K120" s="975"/>
      <c r="L120" s="975"/>
      <c r="M120" s="975"/>
      <c r="N120" s="976"/>
    </row>
    <row r="121" spans="2:14" ht="15.75" thickBot="1">
      <c r="B121" s="418" t="s">
        <v>2221</v>
      </c>
      <c r="C121" s="419"/>
      <c r="D121" s="419"/>
      <c r="E121" s="258"/>
      <c r="F121" s="258"/>
      <c r="G121" s="258"/>
      <c r="H121" s="258"/>
      <c r="I121" s="258"/>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thickBo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1120</v>
      </c>
      <c r="C31" s="81" t="s">
        <v>2123</v>
      </c>
      <c r="D31" s="82"/>
      <c r="E31" s="82"/>
      <c r="F31" s="82"/>
      <c r="G31" s="82"/>
      <c r="H31" s="82"/>
      <c r="I31" s="82"/>
      <c r="J31" s="82"/>
      <c r="K31" s="452"/>
      <c r="L31" s="305" t="s">
        <v>1664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123</v>
      </c>
      <c r="B36" s="840" t="str">
        <f>VLOOKUP(A36,EQUIPOS!A6:D154,3,FALSE)</f>
        <v>Bomba de inyección de lechada</v>
      </c>
      <c r="C36" s="841"/>
      <c r="D36" s="841"/>
      <c r="E36" s="841"/>
      <c r="F36" s="841"/>
      <c r="G36" s="841"/>
      <c r="H36" s="842"/>
      <c r="I36" s="266"/>
      <c r="J36" s="267"/>
      <c r="K36" s="268">
        <f>VLOOKUP(A36,EQUIPOS!A6:D163,4,FALSE)</f>
        <v>20926.306111302631</v>
      </c>
      <c r="L36" s="269"/>
      <c r="M36" s="335">
        <v>670</v>
      </c>
      <c r="N36" s="271">
        <f>K36/M36</f>
        <v>31.233292703436764</v>
      </c>
    </row>
    <row r="37" spans="1:14">
      <c r="A37" s="113" t="s">
        <v>125</v>
      </c>
      <c r="B37" s="840" t="str">
        <f>VLOOKUP(A37,EQUIPOS!A7:D154,3,FALSE)</f>
        <v>Bomba para gato de tensionamiento</v>
      </c>
      <c r="C37" s="841"/>
      <c r="D37" s="841"/>
      <c r="E37" s="841"/>
      <c r="F37" s="841"/>
      <c r="G37" s="841"/>
      <c r="H37" s="842"/>
      <c r="I37" s="420"/>
      <c r="J37" s="421"/>
      <c r="K37" s="268">
        <f>VLOOKUP(A37,EQUIPOS!A7:D164,4,FALSE)</f>
        <v>35593.372284869271</v>
      </c>
      <c r="L37" s="334"/>
      <c r="M37" s="335">
        <v>670</v>
      </c>
      <c r="N37" s="271">
        <f>K37/M37</f>
        <v>53.124436246073536</v>
      </c>
    </row>
    <row r="38" spans="1:14">
      <c r="A38" s="113" t="s">
        <v>240</v>
      </c>
      <c r="B38" s="840" t="str">
        <f>VLOOKUP(A38,EQUIPOS!A8:D154,3,FALSE)</f>
        <v>Gato para tensionamiento, fuerza Max 200 ton, área de tensión 314 cm2.</v>
      </c>
      <c r="C38" s="841"/>
      <c r="D38" s="841"/>
      <c r="E38" s="841"/>
      <c r="F38" s="841"/>
      <c r="G38" s="841"/>
      <c r="H38" s="842"/>
      <c r="I38" s="327"/>
      <c r="J38" s="329"/>
      <c r="K38" s="268">
        <f>VLOOKUP(A38,EQUIPOS!A8:D165,4,FALSE)</f>
        <v>108450.15206301458</v>
      </c>
      <c r="L38" s="422"/>
      <c r="M38" s="423">
        <v>670</v>
      </c>
      <c r="N38" s="271">
        <f>K38/M38</f>
        <v>161.86589860151429</v>
      </c>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0.02</v>
      </c>
      <c r="N41" s="343">
        <f>N78*M41</f>
        <v>6.4163654810271034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252.63999303205171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1" t="s">
        <v>432</v>
      </c>
      <c r="B48" s="43" t="str">
        <f>VLOOKUP(A48,MATERIALES!A5:D373,3,FALSE)</f>
        <v>Anclajes o Cuñas para el tensionamiento</v>
      </c>
      <c r="C48" s="280"/>
      <c r="D48" s="280"/>
      <c r="E48" s="280"/>
      <c r="F48" s="280"/>
      <c r="G48" s="280"/>
      <c r="H48" s="280"/>
      <c r="I48" s="280"/>
      <c r="J48" s="310" t="str">
        <f>VLOOKUP(A48,MATERIALES!A4:D640,2,FALSE)</f>
        <v>u</v>
      </c>
      <c r="K48" s="281">
        <v>4.0000000000000001E-3</v>
      </c>
      <c r="L48" s="266"/>
      <c r="M48" s="401">
        <f>VLOOKUP(A48,MATERIALES!A5:D396,4,FALSE)</f>
        <v>11266.07528449356</v>
      </c>
      <c r="N48" s="271">
        <f t="shared" ref="N48:N53" si="0">K48*M48</f>
        <v>45.06430113797424</v>
      </c>
    </row>
    <row r="49" spans="1:14">
      <c r="A49" s="161" t="s">
        <v>445</v>
      </c>
      <c r="B49" s="43" t="str">
        <f>VLOOKUP(A49,MATERIALES!A6:D373,3,FALSE)</f>
        <v>Ductos para tensionimiento</v>
      </c>
      <c r="C49" s="424"/>
      <c r="D49" s="424"/>
      <c r="E49" s="424"/>
      <c r="F49" s="424"/>
      <c r="G49" s="424"/>
      <c r="H49" s="424"/>
      <c r="I49" s="424"/>
      <c r="J49" s="311" t="str">
        <f>VLOOKUP(A49,MATERIALES!A5:D641,2,FALSE)</f>
        <v>m</v>
      </c>
      <c r="K49" s="396">
        <v>4.0000000000000001E-3</v>
      </c>
      <c r="L49" s="420"/>
      <c r="M49" s="401">
        <f>VLOOKUP(A49,MATERIALES!A6:D397,4,FALSE)</f>
        <v>11351.830725983507</v>
      </c>
      <c r="N49" s="271">
        <f t="shared" si="0"/>
        <v>45.40732290393403</v>
      </c>
    </row>
    <row r="50" spans="1:14">
      <c r="A50" s="161" t="s">
        <v>483</v>
      </c>
      <c r="B50" s="43" t="str">
        <f>VLOOKUP(A50,MATERIALES!A6:D373,3,FALSE)</f>
        <v>Lechada para ductos (tensionamiento)</v>
      </c>
      <c r="C50" s="424"/>
      <c r="D50" s="424"/>
      <c r="E50" s="424"/>
      <c r="F50" s="424"/>
      <c r="G50" s="424"/>
      <c r="H50" s="424"/>
      <c r="I50" s="424"/>
      <c r="J50" s="311" t="str">
        <f>VLOOKUP(A50,MATERIALES!A6:D642,2,FALSE)</f>
        <v>lt</v>
      </c>
      <c r="K50" s="396">
        <v>0.02</v>
      </c>
      <c r="L50" s="420"/>
      <c r="M50" s="401">
        <f>VLOOKUP(A50,MATERIALES!A6:D398,4,FALSE)</f>
        <v>809.40933596120976</v>
      </c>
      <c r="N50" s="271">
        <f t="shared" si="0"/>
        <v>16.188186719224195</v>
      </c>
    </row>
    <row r="51" spans="1:14">
      <c r="A51" s="161" t="s">
        <v>691</v>
      </c>
      <c r="B51" s="43" t="str">
        <f>VLOOKUP(A51,MATERIALES!A6:D373,3,FALSE)</f>
        <v>Torón de tensionmiento 1/2´´ o 5/8´´</v>
      </c>
      <c r="C51" s="424"/>
      <c r="D51" s="424"/>
      <c r="E51" s="424"/>
      <c r="F51" s="424"/>
      <c r="G51" s="424"/>
      <c r="H51" s="424"/>
      <c r="I51" s="424"/>
      <c r="J51" s="311" t="str">
        <f>VLOOKUP(A51,MATERIALES!A6:D643,2,FALSE)</f>
        <v>kg</v>
      </c>
      <c r="K51" s="396">
        <v>8.5000000000000006E-2</v>
      </c>
      <c r="L51" s="420"/>
      <c r="M51" s="401">
        <f>VLOOKUP(A51,MATERIALES!A6:D399,4,FALSE)</f>
        <v>4398.0890593574522</v>
      </c>
      <c r="N51" s="271">
        <f t="shared" si="0"/>
        <v>373.83757004538347</v>
      </c>
    </row>
    <row r="52" spans="1:14">
      <c r="A52" s="161" t="s">
        <v>702</v>
      </c>
      <c r="B52" s="43" t="str">
        <f>VLOOKUP(A52,MATERIALES!A7:D373,3,FALSE)</f>
        <v>Trompetas de 12 torones (tensionamiento)</v>
      </c>
      <c r="C52" s="424"/>
      <c r="D52" s="424"/>
      <c r="E52" s="424"/>
      <c r="F52" s="424"/>
      <c r="G52" s="424"/>
      <c r="H52" s="424"/>
      <c r="I52" s="424"/>
      <c r="J52" s="311" t="str">
        <f>VLOOKUP(A52,MATERIALES!A6:D644,2,FALSE)</f>
        <v>kg</v>
      </c>
      <c r="K52" s="396">
        <v>1E-3</v>
      </c>
      <c r="L52" s="420"/>
      <c r="M52" s="401">
        <f>VLOOKUP(A52,MATERIALES!A7:D400,4,FALSE)</f>
        <v>50434.821569676424</v>
      </c>
      <c r="N52" s="271">
        <f t="shared" si="0"/>
        <v>50.434821569676423</v>
      </c>
    </row>
    <row r="53" spans="1:14">
      <c r="A53" s="161" t="s">
        <v>898</v>
      </c>
      <c r="B53" s="43" t="str">
        <f>VLOOKUP(A53,MATERIALES!A8:D373,3,FALSE)</f>
        <v>Alambre Negro Para Amarre</v>
      </c>
      <c r="C53" s="424"/>
      <c r="D53" s="424"/>
      <c r="E53" s="424"/>
      <c r="F53" s="424"/>
      <c r="G53" s="424"/>
      <c r="H53" s="424"/>
      <c r="I53" s="424"/>
      <c r="J53" s="311" t="str">
        <f>VLOOKUP(A53,MATERIALES!A7:D645,2,FALSE)</f>
        <v>kg</v>
      </c>
      <c r="K53" s="396">
        <v>0.02</v>
      </c>
      <c r="L53" s="420"/>
      <c r="M53" s="401">
        <f>VLOOKUP(A53,MATERIALES!A8:D401,4,FALSE)</f>
        <v>4998.1326103713809</v>
      </c>
      <c r="N53" s="271">
        <f t="shared" si="0"/>
        <v>99.962652207427624</v>
      </c>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7" t="s">
        <v>953</v>
      </c>
      <c r="C56" s="828"/>
      <c r="D56" s="828"/>
      <c r="E56" s="828"/>
      <c r="F56" s="828"/>
      <c r="G56" s="828"/>
      <c r="H56" s="828"/>
      <c r="I56" s="828"/>
      <c r="J56" s="828"/>
      <c r="K56" s="828"/>
      <c r="L56" s="828"/>
      <c r="M56" s="829"/>
      <c r="N56" s="393">
        <f>SUM(N48:N55)</f>
        <v>630.89485458361992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0" t="s">
        <v>961</v>
      </c>
      <c r="M60" s="803"/>
      <c r="N60" s="76" t="s">
        <v>951</v>
      </c>
    </row>
    <row r="61" spans="1:14">
      <c r="B61" s="46"/>
      <c r="C61" s="316"/>
      <c r="D61" s="316"/>
      <c r="E61" s="316"/>
      <c r="F61" s="316"/>
      <c r="G61" s="316"/>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310"/>
      <c r="I64" s="278"/>
      <c r="J64" s="285"/>
      <c r="K64" s="278"/>
      <c r="L64" s="831"/>
      <c r="M64" s="832"/>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s="162" t="s">
        <v>7</v>
      </c>
      <c r="B72" s="49" t="str">
        <f>VLOOKUP(A72,'MANO DE OBRA'!A8:D68,3,FALSE)</f>
        <v>Obrero (2)</v>
      </c>
      <c r="C72" s="47"/>
      <c r="D72" s="47"/>
      <c r="E72" s="47"/>
      <c r="F72" s="47"/>
      <c r="G72" s="47"/>
      <c r="H72" s="47"/>
      <c r="I72" s="291">
        <f>K72/J72*100</f>
        <v>58520.000000000007</v>
      </c>
      <c r="J72" s="292">
        <v>185</v>
      </c>
      <c r="K72" s="293">
        <f>VLOOKUP(A72,'MANO DE OBRA'!A8:D99,4,FALSE)</f>
        <v>108262</v>
      </c>
      <c r="L72" s="50"/>
      <c r="M72" s="433">
        <v>670</v>
      </c>
      <c r="N72" s="394">
        <f>K72/M72</f>
        <v>161.58507462686566</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670</v>
      </c>
      <c r="N73" s="394">
        <f>K73/M73</f>
        <v>159.23319942448953</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4"/>
      <c r="C77" s="815"/>
      <c r="D77" s="815"/>
      <c r="E77" s="815"/>
      <c r="F77" s="815"/>
      <c r="G77" s="815"/>
      <c r="H77" s="815"/>
      <c r="I77" s="126"/>
      <c r="J77" s="126"/>
      <c r="K77" s="126"/>
      <c r="L77" s="915"/>
      <c r="M77" s="915"/>
      <c r="N77" s="127"/>
    </row>
    <row r="78" spans="1:15" ht="15.75" thickBot="1">
      <c r="B78" s="833" t="s">
        <v>953</v>
      </c>
      <c r="C78" s="834"/>
      <c r="D78" s="834"/>
      <c r="E78" s="834"/>
      <c r="F78" s="834"/>
      <c r="G78" s="834"/>
      <c r="H78" s="834"/>
      <c r="I78" s="834"/>
      <c r="J78" s="834"/>
      <c r="K78" s="834"/>
      <c r="L78" s="834"/>
      <c r="M78" s="835"/>
      <c r="N78" s="459">
        <f>SUM(N72:N77)</f>
        <v>320.81827405135516</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1204.3531216670267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3"/>
      <c r="J84" s="333"/>
      <c r="K84" s="301" t="s">
        <v>970</v>
      </c>
      <c r="L84" s="857" t="s">
        <v>971</v>
      </c>
      <c r="M84" s="858"/>
      <c r="N84" s="302"/>
    </row>
    <row r="85" spans="1:14">
      <c r="B85" s="859" t="s">
        <v>972</v>
      </c>
      <c r="C85" s="860"/>
      <c r="D85" s="860"/>
      <c r="E85" s="860"/>
      <c r="F85" s="860"/>
      <c r="G85" s="860"/>
      <c r="H85" s="860"/>
      <c r="I85" s="87"/>
      <c r="J85" s="88"/>
      <c r="K85" s="303">
        <v>0.2</v>
      </c>
      <c r="L85" s="861">
        <f>N80*K85</f>
        <v>240.87062433340535</v>
      </c>
      <c r="M85" s="862"/>
      <c r="N85" s="51"/>
    </row>
    <row r="86" spans="1:14">
      <c r="B86" s="89" t="s">
        <v>973</v>
      </c>
      <c r="C86" s="90"/>
      <c r="D86" s="90"/>
      <c r="E86" s="90"/>
      <c r="F86" s="90"/>
      <c r="G86" s="90"/>
      <c r="H86" s="90"/>
      <c r="I86" s="87"/>
      <c r="J86" s="88"/>
      <c r="K86" s="303">
        <v>0.05</v>
      </c>
      <c r="L86" s="861">
        <f>N80*K86</f>
        <v>60.217656083351336</v>
      </c>
      <c r="M86" s="862"/>
      <c r="N86" s="51"/>
    </row>
    <row r="87" spans="1:14" ht="15.75" thickBot="1">
      <c r="B87" s="91" t="s">
        <v>974</v>
      </c>
      <c r="C87" s="92"/>
      <c r="D87" s="92"/>
      <c r="E87" s="92"/>
      <c r="F87" s="92"/>
      <c r="G87" s="92"/>
      <c r="H87" s="92"/>
      <c r="I87" s="93"/>
      <c r="J87" s="94"/>
      <c r="K87" s="304">
        <v>0.05</v>
      </c>
      <c r="L87" s="863">
        <f>N80*K87</f>
        <v>60.217656083351336</v>
      </c>
      <c r="M87" s="864"/>
      <c r="N87" s="51"/>
    </row>
    <row r="88" spans="1:14" ht="15.75" thickBot="1">
      <c r="B88" s="827" t="s">
        <v>953</v>
      </c>
      <c r="C88" s="828"/>
      <c r="D88" s="828"/>
      <c r="E88" s="828"/>
      <c r="F88" s="828"/>
      <c r="G88" s="828"/>
      <c r="H88" s="828"/>
      <c r="I88" s="828"/>
      <c r="J88" s="828"/>
      <c r="K88" s="828"/>
      <c r="L88" s="828"/>
      <c r="M88" s="829"/>
      <c r="N88" s="52">
        <f>L85+L86+L87</f>
        <v>361.30593650010803</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7">
        <f>N80+N88</f>
        <v>1565.6590581671348</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5"/>
      <c r="K120" s="975"/>
      <c r="L120" s="975"/>
      <c r="M120" s="975"/>
      <c r="N120" s="976"/>
    </row>
    <row r="121" spans="2:14" ht="15.75" thickBot="1">
      <c r="B121" s="418" t="s">
        <v>2221</v>
      </c>
      <c r="C121" s="419"/>
      <c r="D121" s="419"/>
      <c r="E121" s="258"/>
      <c r="F121" s="258"/>
      <c r="G121" s="258"/>
      <c r="H121" s="258"/>
      <c r="I121" s="258"/>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1121</v>
      </c>
      <c r="C31" s="81" t="s">
        <v>2123</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123</v>
      </c>
      <c r="B36" s="840" t="str">
        <f>VLOOKUP(A36,EQUIPOS!A6:D154,3,FALSE)</f>
        <v>Bomba de inyección de lechada</v>
      </c>
      <c r="C36" s="841"/>
      <c r="D36" s="841"/>
      <c r="E36" s="841"/>
      <c r="F36" s="841"/>
      <c r="G36" s="841"/>
      <c r="H36" s="842"/>
      <c r="I36" s="266"/>
      <c r="J36" s="267"/>
      <c r="K36" s="268">
        <f>VLOOKUP(A36,EQUIPOS!A6:D163,4,FALSE)</f>
        <v>20926.306111302631</v>
      </c>
      <c r="L36" s="269"/>
      <c r="M36" s="335">
        <v>670</v>
      </c>
      <c r="N36" s="271">
        <f>K36/M36</f>
        <v>31.233292703436764</v>
      </c>
    </row>
    <row r="37" spans="1:14">
      <c r="A37" s="113" t="s">
        <v>125</v>
      </c>
      <c r="B37" s="840" t="str">
        <f>VLOOKUP(A37,EQUIPOS!A7:D154,3,FALSE)</f>
        <v>Bomba para gato de tensionamiento</v>
      </c>
      <c r="C37" s="841"/>
      <c r="D37" s="841"/>
      <c r="E37" s="841"/>
      <c r="F37" s="841"/>
      <c r="G37" s="841"/>
      <c r="H37" s="842"/>
      <c r="I37" s="420"/>
      <c r="J37" s="421"/>
      <c r="K37" s="268">
        <f>VLOOKUP(A37,EQUIPOS!A7:D164,4,FALSE)</f>
        <v>35593.372284869271</v>
      </c>
      <c r="L37" s="334"/>
      <c r="M37" s="335">
        <v>670</v>
      </c>
      <c r="N37" s="271">
        <f>K37/M37</f>
        <v>53.124436246073536</v>
      </c>
    </row>
    <row r="38" spans="1:14">
      <c r="A38" s="113" t="s">
        <v>240</v>
      </c>
      <c r="B38" s="840" t="str">
        <f>VLOOKUP(A38,EQUIPOS!A8:D154,3,FALSE)</f>
        <v>Gato para tensionamiento, fuerza Max 200 ton, área de tensión 314 cm2.</v>
      </c>
      <c r="C38" s="841"/>
      <c r="D38" s="841"/>
      <c r="E38" s="841"/>
      <c r="F38" s="841"/>
      <c r="G38" s="841"/>
      <c r="H38" s="842"/>
      <c r="I38" s="327"/>
      <c r="J38" s="329"/>
      <c r="K38" s="268">
        <f>VLOOKUP(A38,EQUIPOS!A8:D165,4,FALSE)</f>
        <v>108450.15206301458</v>
      </c>
      <c r="L38" s="422"/>
      <c r="M38" s="423">
        <v>670</v>
      </c>
      <c r="N38" s="271">
        <f>K38/M38</f>
        <v>161.86589860151429</v>
      </c>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0.02</v>
      </c>
      <c r="N41" s="343">
        <f>N78*M41</f>
        <v>6.4163654810271034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252.63999303205171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1" t="s">
        <v>432</v>
      </c>
      <c r="B48" s="43" t="str">
        <f>VLOOKUP(A48,MATERIALES!A5:D373,3,FALSE)</f>
        <v>Anclajes o Cuñas para el tensionamiento</v>
      </c>
      <c r="C48" s="280"/>
      <c r="D48" s="280"/>
      <c r="E48" s="280"/>
      <c r="F48" s="280"/>
      <c r="G48" s="280"/>
      <c r="H48" s="280"/>
      <c r="I48" s="280"/>
      <c r="J48" s="310" t="str">
        <f>VLOOKUP(A48,MATERIALES!A4:D640,2,FALSE)</f>
        <v>u</v>
      </c>
      <c r="K48" s="281">
        <v>4.0000000000000001E-3</v>
      </c>
      <c r="L48" s="266"/>
      <c r="M48" s="401">
        <f>VLOOKUP(A48,MATERIALES!A5:D396,4,FALSE)</f>
        <v>11266.07528449356</v>
      </c>
      <c r="N48" s="271">
        <f t="shared" ref="N48:N53" si="0">K48*M48</f>
        <v>45.06430113797424</v>
      </c>
    </row>
    <row r="49" spans="1:14">
      <c r="A49" s="161" t="s">
        <v>445</v>
      </c>
      <c r="B49" s="43" t="str">
        <f>VLOOKUP(A49,MATERIALES!A6:D373,3,FALSE)</f>
        <v>Ductos para tensionimiento</v>
      </c>
      <c r="C49" s="424"/>
      <c r="D49" s="424"/>
      <c r="E49" s="424"/>
      <c r="F49" s="424"/>
      <c r="G49" s="424"/>
      <c r="H49" s="424"/>
      <c r="I49" s="424"/>
      <c r="J49" s="311" t="str">
        <f>VLOOKUP(A49,MATERIALES!A5:D641,2,FALSE)</f>
        <v>m</v>
      </c>
      <c r="K49" s="396">
        <v>4.0000000000000001E-3</v>
      </c>
      <c r="L49" s="420"/>
      <c r="M49" s="401">
        <f>VLOOKUP(A49,MATERIALES!A6:D397,4,FALSE)</f>
        <v>11351.830725983507</v>
      </c>
      <c r="N49" s="271">
        <f t="shared" si="0"/>
        <v>45.40732290393403</v>
      </c>
    </row>
    <row r="50" spans="1:14">
      <c r="A50" s="161" t="s">
        <v>483</v>
      </c>
      <c r="B50" s="43" t="str">
        <f>VLOOKUP(A50,MATERIALES!A6:D373,3,FALSE)</f>
        <v>Lechada para ductos (tensionamiento)</v>
      </c>
      <c r="C50" s="424"/>
      <c r="D50" s="424"/>
      <c r="E50" s="424"/>
      <c r="F50" s="424"/>
      <c r="G50" s="424"/>
      <c r="H50" s="424"/>
      <c r="I50" s="424"/>
      <c r="J50" s="311" t="str">
        <f>VLOOKUP(A50,MATERIALES!A6:D642,2,FALSE)</f>
        <v>lt</v>
      </c>
      <c r="K50" s="396">
        <v>0.02</v>
      </c>
      <c r="L50" s="420"/>
      <c r="M50" s="401">
        <f>VLOOKUP(A50,MATERIALES!A6:D398,4,FALSE)</f>
        <v>809.40933596120976</v>
      </c>
      <c r="N50" s="271">
        <f t="shared" si="0"/>
        <v>16.188186719224195</v>
      </c>
    </row>
    <row r="51" spans="1:14">
      <c r="A51" s="161" t="s">
        <v>691</v>
      </c>
      <c r="B51" s="43" t="str">
        <f>VLOOKUP(A51,MATERIALES!A6:D373,3,FALSE)</f>
        <v>Torón de tensionmiento 1/2´´ o 5/8´´</v>
      </c>
      <c r="C51" s="424"/>
      <c r="D51" s="424"/>
      <c r="E51" s="424"/>
      <c r="F51" s="424"/>
      <c r="G51" s="424"/>
      <c r="H51" s="424"/>
      <c r="I51" s="424"/>
      <c r="J51" s="311" t="str">
        <f>VLOOKUP(A51,MATERIALES!A6:D643,2,FALSE)</f>
        <v>kg</v>
      </c>
      <c r="K51" s="396">
        <v>5.53</v>
      </c>
      <c r="L51" s="420"/>
      <c r="M51" s="401">
        <f>VLOOKUP(A51,MATERIALES!A6:D399,4,FALSE)</f>
        <v>4398.0890593574522</v>
      </c>
      <c r="N51" s="271">
        <f t="shared" si="0"/>
        <v>24321.432498246711</v>
      </c>
    </row>
    <row r="52" spans="1:14">
      <c r="A52" s="161" t="s">
        <v>702</v>
      </c>
      <c r="B52" s="43" t="str">
        <f>VLOOKUP(A52,MATERIALES!A7:D373,3,FALSE)</f>
        <v>Trompetas de 12 torones (tensionamiento)</v>
      </c>
      <c r="C52" s="424"/>
      <c r="D52" s="424"/>
      <c r="E52" s="424"/>
      <c r="F52" s="424"/>
      <c r="G52" s="424"/>
      <c r="H52" s="424"/>
      <c r="I52" s="424"/>
      <c r="J52" s="311" t="str">
        <f>VLOOKUP(A52,MATERIALES!A6:D644,2,FALSE)</f>
        <v>kg</v>
      </c>
      <c r="K52" s="396">
        <v>1E-3</v>
      </c>
      <c r="L52" s="420"/>
      <c r="M52" s="401">
        <f>VLOOKUP(A52,MATERIALES!A7:D400,4,FALSE)</f>
        <v>50434.821569676424</v>
      </c>
      <c r="N52" s="271">
        <f t="shared" si="0"/>
        <v>50.434821569676423</v>
      </c>
    </row>
    <row r="53" spans="1:14">
      <c r="A53" s="161" t="s">
        <v>898</v>
      </c>
      <c r="B53" s="43" t="str">
        <f>VLOOKUP(A53,MATERIALES!A8:D373,3,FALSE)</f>
        <v>Alambre Negro Para Amarre</v>
      </c>
      <c r="C53" s="424"/>
      <c r="D53" s="424"/>
      <c r="E53" s="424"/>
      <c r="F53" s="424"/>
      <c r="G53" s="424"/>
      <c r="H53" s="424"/>
      <c r="I53" s="424"/>
      <c r="J53" s="311" t="str">
        <f>VLOOKUP(A53,MATERIALES!A7:D645,2,FALSE)</f>
        <v>kg</v>
      </c>
      <c r="K53" s="396">
        <v>0.02</v>
      </c>
      <c r="L53" s="420"/>
      <c r="M53" s="401">
        <f>VLOOKUP(A53,MATERIALES!A8:D401,4,FALSE)</f>
        <v>4998.1326103713809</v>
      </c>
      <c r="N53" s="271">
        <f t="shared" si="0"/>
        <v>99.962652207427624</v>
      </c>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7" t="s">
        <v>953</v>
      </c>
      <c r="C56" s="828"/>
      <c r="D56" s="828"/>
      <c r="E56" s="828"/>
      <c r="F56" s="828"/>
      <c r="G56" s="828"/>
      <c r="H56" s="828"/>
      <c r="I56" s="828"/>
      <c r="J56" s="828"/>
      <c r="K56" s="828"/>
      <c r="L56" s="828"/>
      <c r="M56" s="829"/>
      <c r="N56" s="393">
        <f>SUM(N48:N55)</f>
        <v>24578.489782784949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0" t="s">
        <v>961</v>
      </c>
      <c r="M60" s="803"/>
      <c r="N60" s="76" t="s">
        <v>951</v>
      </c>
    </row>
    <row r="61" spans="1:14">
      <c r="B61" s="46"/>
      <c r="C61" s="316"/>
      <c r="D61" s="316"/>
      <c r="E61" s="316"/>
      <c r="F61" s="316"/>
      <c r="G61" s="316"/>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310"/>
      <c r="I64" s="278"/>
      <c r="J64" s="285"/>
      <c r="K64" s="278"/>
      <c r="L64" s="831"/>
      <c r="M64" s="832"/>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s="162" t="s">
        <v>7</v>
      </c>
      <c r="B72" s="49" t="str">
        <f>VLOOKUP(A72,'MANO DE OBRA'!A8:D68,3,FALSE)</f>
        <v>Obrero (2)</v>
      </c>
      <c r="C72" s="47"/>
      <c r="D72" s="47"/>
      <c r="E72" s="47"/>
      <c r="F72" s="47"/>
      <c r="G72" s="47"/>
      <c r="H72" s="47"/>
      <c r="I72" s="291">
        <f>K72/J72*100</f>
        <v>58520.000000000007</v>
      </c>
      <c r="J72" s="292">
        <v>185</v>
      </c>
      <c r="K72" s="293">
        <f>VLOOKUP(A72,'MANO DE OBRA'!A8:D99,4,FALSE)</f>
        <v>108262</v>
      </c>
      <c r="L72" s="50"/>
      <c r="M72" s="433">
        <v>670</v>
      </c>
      <c r="N72" s="394">
        <f>K72/M72</f>
        <v>161.58507462686566</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670</v>
      </c>
      <c r="N73" s="394">
        <f>K73/M73</f>
        <v>159.23319942448953</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4"/>
      <c r="C77" s="815"/>
      <c r="D77" s="815"/>
      <c r="E77" s="815"/>
      <c r="F77" s="815"/>
      <c r="G77" s="815"/>
      <c r="H77" s="815"/>
      <c r="I77" s="126"/>
      <c r="J77" s="126"/>
      <c r="K77" s="126"/>
      <c r="L77" s="915"/>
      <c r="M77" s="915"/>
      <c r="N77" s="45"/>
    </row>
    <row r="78" spans="1:15" ht="15.75" thickBot="1">
      <c r="B78" s="833" t="s">
        <v>953</v>
      </c>
      <c r="C78" s="834"/>
      <c r="D78" s="834"/>
      <c r="E78" s="834"/>
      <c r="F78" s="834"/>
      <c r="G78" s="834"/>
      <c r="H78" s="834"/>
      <c r="I78" s="834"/>
      <c r="J78" s="834"/>
      <c r="K78" s="834"/>
      <c r="L78" s="834"/>
      <c r="M78" s="835"/>
      <c r="N78" s="300">
        <f>SUM(N72:N77)</f>
        <v>320.81827405135516</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25151.948049868355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3"/>
      <c r="J84" s="333"/>
      <c r="K84" s="301" t="s">
        <v>970</v>
      </c>
      <c r="L84" s="857" t="s">
        <v>971</v>
      </c>
      <c r="M84" s="858"/>
      <c r="N84" s="302"/>
    </row>
    <row r="85" spans="1:14">
      <c r="B85" s="859" t="s">
        <v>972</v>
      </c>
      <c r="C85" s="860"/>
      <c r="D85" s="860"/>
      <c r="E85" s="860"/>
      <c r="F85" s="860"/>
      <c r="G85" s="860"/>
      <c r="H85" s="860"/>
      <c r="I85" s="87"/>
      <c r="J85" s="88"/>
      <c r="K85" s="303">
        <v>0.2</v>
      </c>
      <c r="L85" s="861">
        <f>N80*K85</f>
        <v>5030.3896099736712</v>
      </c>
      <c r="M85" s="862"/>
      <c r="N85" s="51"/>
    </row>
    <row r="86" spans="1:14">
      <c r="B86" s="89" t="s">
        <v>973</v>
      </c>
      <c r="C86" s="90"/>
      <c r="D86" s="90"/>
      <c r="E86" s="90"/>
      <c r="F86" s="90"/>
      <c r="G86" s="90"/>
      <c r="H86" s="90"/>
      <c r="I86" s="87"/>
      <c r="J86" s="88"/>
      <c r="K86" s="303">
        <v>0.05</v>
      </c>
      <c r="L86" s="861">
        <f>N80*K86</f>
        <v>1257.5974024934178</v>
      </c>
      <c r="M86" s="862"/>
      <c r="N86" s="51"/>
    </row>
    <row r="87" spans="1:14" ht="15.75" thickBot="1">
      <c r="B87" s="91" t="s">
        <v>974</v>
      </c>
      <c r="C87" s="92"/>
      <c r="D87" s="92"/>
      <c r="E87" s="92"/>
      <c r="F87" s="92"/>
      <c r="G87" s="92"/>
      <c r="H87" s="92"/>
      <c r="I87" s="93"/>
      <c r="J87" s="94"/>
      <c r="K87" s="304">
        <v>0.05</v>
      </c>
      <c r="L87" s="863">
        <f>N80*K87</f>
        <v>1257.5974024934178</v>
      </c>
      <c r="M87" s="864"/>
      <c r="N87" s="51"/>
    </row>
    <row r="88" spans="1:14" ht="15.75" thickBot="1">
      <c r="B88" s="827" t="s">
        <v>953</v>
      </c>
      <c r="C88" s="828"/>
      <c r="D88" s="828"/>
      <c r="E88" s="828"/>
      <c r="F88" s="828"/>
      <c r="G88" s="828"/>
      <c r="H88" s="828"/>
      <c r="I88" s="828"/>
      <c r="J88" s="828"/>
      <c r="K88" s="828"/>
      <c r="L88" s="828"/>
      <c r="M88" s="829"/>
      <c r="N88" s="52">
        <f>L85+L86+L87</f>
        <v>7545.5844149605064</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7">
        <f>N80+N88</f>
        <v>32697.532464828862</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5"/>
      <c r="K120" s="975"/>
      <c r="L120" s="975"/>
      <c r="M120" s="975"/>
      <c r="N120" s="976"/>
    </row>
    <row r="121" spans="2:14" ht="15.75" thickBot="1">
      <c r="B121" s="418" t="s">
        <v>2221</v>
      </c>
      <c r="C121" s="419"/>
      <c r="D121" s="419"/>
      <c r="E121" s="258"/>
      <c r="F121" s="258"/>
      <c r="G121" s="258"/>
      <c r="H121" s="258"/>
      <c r="I121" s="258"/>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6"/>
      <c r="C1" s="928"/>
      <c r="D1" s="929"/>
      <c r="E1" s="929"/>
      <c r="F1" s="929"/>
      <c r="G1" s="929"/>
      <c r="H1" s="929"/>
      <c r="I1" s="929"/>
      <c r="J1" s="930"/>
      <c r="K1" s="987" t="s">
        <v>933</v>
      </c>
      <c r="L1" s="933" t="s">
        <v>2198</v>
      </c>
      <c r="M1" s="934"/>
      <c r="N1" s="935"/>
    </row>
    <row r="2" spans="2:14">
      <c r="B2" s="917"/>
      <c r="C2" s="939" t="s">
        <v>934</v>
      </c>
      <c r="D2" s="940"/>
      <c r="E2" s="940"/>
      <c r="F2" s="940"/>
      <c r="G2" s="940"/>
      <c r="H2" s="940"/>
      <c r="I2" s="940"/>
      <c r="J2" s="941"/>
      <c r="K2" s="986"/>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86"/>
      <c r="L4" s="936"/>
      <c r="M4" s="937"/>
      <c r="N4" s="93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985" t="s">
        <v>945</v>
      </c>
      <c r="M30" s="839"/>
      <c r="N30" s="71" t="s">
        <v>946</v>
      </c>
    </row>
    <row r="31" spans="1:14" ht="15.75" customHeight="1" thickBot="1">
      <c r="A31" t="s">
        <v>1845</v>
      </c>
      <c r="B31" s="80" t="s">
        <v>1122</v>
      </c>
      <c r="C31" s="81" t="s">
        <v>2124</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3" t="s">
        <v>948</v>
      </c>
      <c r="J35" s="810"/>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960"/>
      <c r="D41" s="960"/>
      <c r="E41" s="38"/>
      <c r="F41" s="39"/>
      <c r="G41" s="39"/>
      <c r="H41" s="40"/>
      <c r="I41" s="36"/>
      <c r="J41" s="37"/>
      <c r="K41" s="278"/>
      <c r="L41" s="275"/>
      <c r="M41" s="400">
        <v>0.01</v>
      </c>
      <c r="N41" s="343">
        <f>N78*M41</f>
        <v>16.915937500000002</v>
      </c>
    </row>
    <row r="42" spans="1:14" ht="15.75" thickBot="1">
      <c r="B42" s="961"/>
      <c r="C42" s="962"/>
      <c r="D42" s="962"/>
      <c r="E42" s="962"/>
      <c r="F42" s="962"/>
      <c r="G42" s="962"/>
      <c r="H42" s="963"/>
      <c r="I42" s="849"/>
      <c r="J42" s="850"/>
      <c r="K42" s="41"/>
      <c r="L42" s="851"/>
      <c r="M42" s="964"/>
      <c r="N42" s="105"/>
    </row>
    <row r="43" spans="1:14" ht="15.75" thickBot="1">
      <c r="B43" s="827" t="s">
        <v>953</v>
      </c>
      <c r="C43" s="828"/>
      <c r="D43" s="828"/>
      <c r="E43" s="828"/>
      <c r="F43" s="828"/>
      <c r="G43" s="828"/>
      <c r="H43" s="828"/>
      <c r="I43" s="828"/>
      <c r="J43" s="828"/>
      <c r="K43" s="828"/>
      <c r="L43" s="828"/>
      <c r="M43" s="829"/>
      <c r="N43" s="393">
        <f>SUM(N36:N42)</f>
        <v>16.915937500000002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1" t="s">
        <v>917</v>
      </c>
      <c r="B48" s="43" t="str">
        <f>VLOOKUP(A48,MATERIALES!A5:D373,3,FALSE)</f>
        <v>Almohadillas de neopreno dureza 60 (35cm*45cm*5cm con 2 laminas de 3mm)</v>
      </c>
      <c r="C48" s="280"/>
      <c r="D48" s="280"/>
      <c r="E48" s="280"/>
      <c r="F48" s="280"/>
      <c r="G48" s="280"/>
      <c r="H48" s="280"/>
      <c r="I48" s="267"/>
      <c r="J48" s="223" t="str">
        <f>VLOOKUP(A48,MATERIALES!A4:D640,2,FALSE)</f>
        <v>u</v>
      </c>
      <c r="K48" s="281">
        <v>1</v>
      </c>
      <c r="L48" s="266"/>
      <c r="M48" s="401">
        <f>VLOOKUP(A48,MATERIALES!A5:D396,4,FALSE)</f>
        <v>365540.51101476524</v>
      </c>
      <c r="N48" s="271">
        <f>K48*M48</f>
        <v>365540.51101476524</v>
      </c>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7" t="s">
        <v>953</v>
      </c>
      <c r="C56" s="828"/>
      <c r="D56" s="828"/>
      <c r="E56" s="828"/>
      <c r="F56" s="828"/>
      <c r="G56" s="828"/>
      <c r="H56" s="828"/>
      <c r="I56" s="828"/>
      <c r="J56" s="828"/>
      <c r="K56" s="828"/>
      <c r="L56" s="828"/>
      <c r="M56" s="829"/>
      <c r="N56" s="393">
        <f>SUM(N48:N55)</f>
        <v>365540.51101476524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0" t="s">
        <v>961</v>
      </c>
      <c r="M60" s="803"/>
      <c r="N60" s="76" t="s">
        <v>951</v>
      </c>
    </row>
    <row r="61" spans="1:14">
      <c r="B61" s="46"/>
      <c r="C61" s="316"/>
      <c r="D61" s="316"/>
      <c r="E61" s="316"/>
      <c r="F61" s="316"/>
      <c r="G61" s="316"/>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310"/>
      <c r="I64" s="278"/>
      <c r="J64" s="285"/>
      <c r="K64" s="278"/>
      <c r="L64" s="831"/>
      <c r="M64" s="832"/>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984"/>
      <c r="I71" s="73" t="s">
        <v>964</v>
      </c>
      <c r="J71" s="75" t="s">
        <v>1410</v>
      </c>
      <c r="K71" s="74" t="s">
        <v>966</v>
      </c>
      <c r="L71" s="855" t="s">
        <v>950</v>
      </c>
      <c r="M71" s="979"/>
      <c r="N71" s="98" t="s">
        <v>951</v>
      </c>
    </row>
    <row r="72" spans="1:15">
      <c r="A72" s="162" t="s">
        <v>6</v>
      </c>
      <c r="B72" s="49" t="str">
        <f>VLOOKUP(A72,'MANO DE OBRA'!A8:D68,3,FALSE)</f>
        <v xml:space="preserve">Obrero </v>
      </c>
      <c r="C72" s="47"/>
      <c r="D72" s="47"/>
      <c r="E72" s="47"/>
      <c r="F72" s="47"/>
      <c r="G72" s="47"/>
      <c r="H72" s="47"/>
      <c r="I72" s="291">
        <f>K72/J72*100</f>
        <v>29260.000000000004</v>
      </c>
      <c r="J72" s="292">
        <v>185</v>
      </c>
      <c r="K72" s="293">
        <f>VLOOKUP(A72,'MANO DE OBRA'!A8:D99,4,FALSE)</f>
        <v>54131</v>
      </c>
      <c r="L72" s="50"/>
      <c r="M72" s="433">
        <v>32</v>
      </c>
      <c r="N72" s="394">
        <f>K72/M72</f>
        <v>1691.59375</v>
      </c>
      <c r="O72" s="106"/>
    </row>
    <row r="73" spans="1:15">
      <c r="A73" s="162"/>
      <c r="B73" s="49"/>
      <c r="C73" s="47"/>
      <c r="D73" s="47"/>
      <c r="E73" s="47"/>
      <c r="F73" s="47"/>
      <c r="G73" s="47"/>
      <c r="H73" s="47"/>
      <c r="I73" s="291"/>
      <c r="J73" s="292"/>
      <c r="K73" s="293"/>
      <c r="L73" s="50"/>
      <c r="M73" s="433"/>
      <c r="N73" s="394"/>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4"/>
      <c r="C77" s="815"/>
      <c r="D77" s="815"/>
      <c r="E77" s="815"/>
      <c r="F77" s="815"/>
      <c r="G77" s="815"/>
      <c r="H77" s="850"/>
      <c r="I77" s="126"/>
      <c r="J77" s="126"/>
      <c r="K77" s="126"/>
      <c r="L77" s="983"/>
      <c r="M77" s="852"/>
      <c r="N77" s="127"/>
    </row>
    <row r="78" spans="1:15" ht="15.75" thickBot="1">
      <c r="B78" s="833" t="s">
        <v>953</v>
      </c>
      <c r="C78" s="834"/>
      <c r="D78" s="834"/>
      <c r="E78" s="834"/>
      <c r="F78" s="834"/>
      <c r="G78" s="834"/>
      <c r="H78" s="834"/>
      <c r="I78" s="834"/>
      <c r="J78" s="834"/>
      <c r="K78" s="834"/>
      <c r="L78" s="834"/>
      <c r="M78" s="835"/>
      <c r="N78" s="459">
        <f>SUM(N72:N77)</f>
        <v>1691.59375</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367249.02070226526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3"/>
      <c r="J84" s="333"/>
      <c r="K84" s="301" t="s">
        <v>970</v>
      </c>
      <c r="L84" s="857" t="s">
        <v>971</v>
      </c>
      <c r="M84" s="858"/>
      <c r="N84" s="302"/>
    </row>
    <row r="85" spans="1:14">
      <c r="B85" s="859" t="s">
        <v>972</v>
      </c>
      <c r="C85" s="860"/>
      <c r="D85" s="860"/>
      <c r="E85" s="860"/>
      <c r="F85" s="860"/>
      <c r="G85" s="860"/>
      <c r="H85" s="860"/>
      <c r="I85" s="87"/>
      <c r="J85" s="88"/>
      <c r="K85" s="303">
        <v>0.2</v>
      </c>
      <c r="L85" s="861">
        <f>N80*K85</f>
        <v>73449.804140453052</v>
      </c>
      <c r="M85" s="862"/>
      <c r="N85" s="51"/>
    </row>
    <row r="86" spans="1:14">
      <c r="B86" s="89" t="s">
        <v>973</v>
      </c>
      <c r="C86" s="90"/>
      <c r="D86" s="90"/>
      <c r="E86" s="90"/>
      <c r="F86" s="90"/>
      <c r="G86" s="90"/>
      <c r="H86" s="90"/>
      <c r="I86" s="87"/>
      <c r="J86" s="88"/>
      <c r="K86" s="303">
        <v>0.05</v>
      </c>
      <c r="L86" s="861">
        <f>N80*K86</f>
        <v>18362.451035113263</v>
      </c>
      <c r="M86" s="862"/>
      <c r="N86" s="51"/>
    </row>
    <row r="87" spans="1:14" ht="15.75" thickBot="1">
      <c r="B87" s="91" t="s">
        <v>974</v>
      </c>
      <c r="C87" s="92"/>
      <c r="D87" s="92"/>
      <c r="E87" s="92"/>
      <c r="F87" s="92"/>
      <c r="G87" s="92"/>
      <c r="H87" s="92"/>
      <c r="I87" s="93"/>
      <c r="J87" s="94"/>
      <c r="K87" s="304">
        <v>0.05</v>
      </c>
      <c r="L87" s="863">
        <f>N80*K87</f>
        <v>18362.451035113263</v>
      </c>
      <c r="M87" s="864"/>
      <c r="N87" s="51"/>
    </row>
    <row r="88" spans="1:14" ht="15.75" thickBot="1">
      <c r="B88" s="827" t="s">
        <v>953</v>
      </c>
      <c r="C88" s="828"/>
      <c r="D88" s="828"/>
      <c r="E88" s="828"/>
      <c r="F88" s="828"/>
      <c r="G88" s="828"/>
      <c r="H88" s="828"/>
      <c r="I88" s="828"/>
      <c r="J88" s="828"/>
      <c r="K88" s="828"/>
      <c r="L88" s="828"/>
      <c r="M88" s="829"/>
      <c r="N88" s="52">
        <f>L85+L86+L87</f>
        <v>110174.70621067958</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7">
        <f>N80+N88</f>
        <v>477423.72691294481</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ht="15" customHeight="1">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5"/>
      <c r="K120" s="975"/>
      <c r="L120" s="975"/>
      <c r="M120" s="975"/>
      <c r="N120" s="976"/>
    </row>
    <row r="121" spans="2:14" ht="15.75" thickBot="1">
      <c r="B121" s="418" t="s">
        <v>2221</v>
      </c>
      <c r="C121" s="419"/>
      <c r="D121" s="419"/>
      <c r="E121" s="258"/>
      <c r="F121" s="258"/>
      <c r="G121" s="258"/>
      <c r="H121" s="258"/>
      <c r="I121" s="258"/>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1123</v>
      </c>
      <c r="C31" s="81" t="s">
        <v>2125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N78*M41</f>
        <v>54.131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54.131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1" t="s">
        <v>413</v>
      </c>
      <c r="B48" s="43" t="str">
        <f>VLOOKUP(A48,MATERIALES!A5:D373,3,FALSE)</f>
        <v>Cinta Sika PVC 0,22</v>
      </c>
      <c r="C48" s="280"/>
      <c r="D48" s="280"/>
      <c r="E48" s="280"/>
      <c r="F48" s="280"/>
      <c r="G48" s="280"/>
      <c r="H48" s="280"/>
      <c r="I48" s="267"/>
      <c r="J48" s="223" t="str">
        <f>VLOOKUP(A48,MATERIALES!A4:D640,2,FALSE)</f>
        <v>m</v>
      </c>
      <c r="K48" s="281">
        <v>1.05</v>
      </c>
      <c r="L48" s="266"/>
      <c r="M48" s="401">
        <f>VLOOKUP(A48,MATERIALES!A5:D396,4,FALSE)</f>
        <v>35339.713132681711</v>
      </c>
      <c r="N48" s="271">
        <f>K48*M48</f>
        <v>37106.6987893158</v>
      </c>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7" t="s">
        <v>953</v>
      </c>
      <c r="C56" s="828"/>
      <c r="D56" s="828"/>
      <c r="E56" s="828"/>
      <c r="F56" s="828"/>
      <c r="G56" s="828"/>
      <c r="H56" s="828"/>
      <c r="I56" s="828"/>
      <c r="J56" s="828"/>
      <c r="K56" s="828"/>
      <c r="L56" s="828"/>
      <c r="M56" s="829"/>
      <c r="N56" s="393">
        <f>SUM(N48:N55)</f>
        <v>37106.6987893158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0" t="s">
        <v>961</v>
      </c>
      <c r="M60" s="803"/>
      <c r="N60" s="76" t="s">
        <v>951</v>
      </c>
    </row>
    <row r="61" spans="1:14">
      <c r="B61" s="46"/>
      <c r="C61" s="316"/>
      <c r="D61" s="316"/>
      <c r="E61" s="316"/>
      <c r="F61" s="316"/>
      <c r="G61" s="316"/>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310"/>
      <c r="I64" s="278"/>
      <c r="J64" s="285"/>
      <c r="K64" s="278"/>
      <c r="L64" s="831"/>
      <c r="M64" s="832"/>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979"/>
      <c r="N71" s="98" t="s">
        <v>951</v>
      </c>
    </row>
    <row r="72" spans="1:15">
      <c r="A72" s="162" t="s">
        <v>7</v>
      </c>
      <c r="B72" s="49" t="str">
        <f>VLOOKUP(A72,'MANO DE OBRA'!A8:D68,3,FALSE)</f>
        <v>Obrero (2)</v>
      </c>
      <c r="C72" s="47"/>
      <c r="D72" s="47"/>
      <c r="E72" s="47"/>
      <c r="F72" s="47"/>
      <c r="G72" s="47"/>
      <c r="H72" s="47"/>
      <c r="I72" s="291">
        <f>K72/J72*100</f>
        <v>58520.000000000007</v>
      </c>
      <c r="J72" s="292">
        <v>185</v>
      </c>
      <c r="K72" s="293">
        <f>VLOOKUP(A72,'MANO DE OBRA'!A8:D99,4,FALSE)</f>
        <v>108262</v>
      </c>
      <c r="L72" s="50"/>
      <c r="M72" s="430">
        <v>100</v>
      </c>
      <c r="N72" s="394">
        <f>K72/M72</f>
        <v>1082.6199999999999</v>
      </c>
      <c r="O72" s="106"/>
    </row>
    <row r="73" spans="1:15">
      <c r="A73" s="162"/>
      <c r="B73" s="49"/>
      <c r="C73" s="47"/>
      <c r="D73" s="47"/>
      <c r="E73" s="47"/>
      <c r="F73" s="47"/>
      <c r="G73" s="47"/>
      <c r="H73" s="47"/>
      <c r="I73" s="291"/>
      <c r="J73" s="292"/>
      <c r="K73" s="293"/>
      <c r="L73" s="50"/>
      <c r="M73" s="433"/>
      <c r="N73" s="394"/>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4"/>
      <c r="C77" s="815"/>
      <c r="D77" s="815"/>
      <c r="E77" s="815"/>
      <c r="F77" s="815"/>
      <c r="G77" s="815"/>
      <c r="H77" s="815"/>
      <c r="I77" s="126"/>
      <c r="J77" s="126"/>
      <c r="K77" s="126"/>
      <c r="L77" s="915"/>
      <c r="M77" s="915"/>
      <c r="N77" s="45"/>
    </row>
    <row r="78" spans="1:15" ht="15.75" thickBot="1">
      <c r="B78" s="833" t="s">
        <v>953</v>
      </c>
      <c r="C78" s="834"/>
      <c r="D78" s="834"/>
      <c r="E78" s="834"/>
      <c r="F78" s="834"/>
      <c r="G78" s="834"/>
      <c r="H78" s="834"/>
      <c r="I78" s="834"/>
      <c r="J78" s="834"/>
      <c r="K78" s="834"/>
      <c r="L78" s="834"/>
      <c r="M78" s="835"/>
      <c r="N78" s="300">
        <f>SUM(N72:N77)</f>
        <v>1082.6199999999999</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38243.449789315804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3"/>
      <c r="J84" s="333"/>
      <c r="K84" s="301" t="s">
        <v>970</v>
      </c>
      <c r="L84" s="857" t="s">
        <v>971</v>
      </c>
      <c r="M84" s="858"/>
      <c r="N84" s="302"/>
    </row>
    <row r="85" spans="1:14">
      <c r="B85" s="859" t="s">
        <v>972</v>
      </c>
      <c r="C85" s="860"/>
      <c r="D85" s="860"/>
      <c r="E85" s="860"/>
      <c r="F85" s="860"/>
      <c r="G85" s="860"/>
      <c r="H85" s="860"/>
      <c r="I85" s="87"/>
      <c r="J85" s="88"/>
      <c r="K85" s="303">
        <v>0.2</v>
      </c>
      <c r="L85" s="861">
        <f>N80*K85</f>
        <v>7648.689957863161</v>
      </c>
      <c r="M85" s="862"/>
      <c r="N85" s="51"/>
    </row>
    <row r="86" spans="1:14">
      <c r="B86" s="89" t="s">
        <v>973</v>
      </c>
      <c r="C86" s="90"/>
      <c r="D86" s="90"/>
      <c r="E86" s="90"/>
      <c r="F86" s="90"/>
      <c r="G86" s="90"/>
      <c r="H86" s="90"/>
      <c r="I86" s="87"/>
      <c r="J86" s="88"/>
      <c r="K86" s="303">
        <v>0.05</v>
      </c>
      <c r="L86" s="861">
        <f>N80*K86</f>
        <v>1912.1724894657902</v>
      </c>
      <c r="M86" s="862"/>
      <c r="N86" s="51"/>
    </row>
    <row r="87" spans="1:14" ht="15.75" thickBot="1">
      <c r="B87" s="91" t="s">
        <v>974</v>
      </c>
      <c r="C87" s="92"/>
      <c r="D87" s="92"/>
      <c r="E87" s="92"/>
      <c r="F87" s="92"/>
      <c r="G87" s="92"/>
      <c r="H87" s="92"/>
      <c r="I87" s="93"/>
      <c r="J87" s="94"/>
      <c r="K87" s="304">
        <v>0.05</v>
      </c>
      <c r="L87" s="863">
        <f>N80*K87</f>
        <v>1912.1724894657902</v>
      </c>
      <c r="M87" s="864"/>
      <c r="N87" s="51"/>
    </row>
    <row r="88" spans="1:14" ht="15.75" thickBot="1">
      <c r="B88" s="827" t="s">
        <v>953</v>
      </c>
      <c r="C88" s="828"/>
      <c r="D88" s="828"/>
      <c r="E88" s="828"/>
      <c r="F88" s="828"/>
      <c r="G88" s="828"/>
      <c r="H88" s="828"/>
      <c r="I88" s="828"/>
      <c r="J88" s="828"/>
      <c r="K88" s="828"/>
      <c r="L88" s="828"/>
      <c r="M88" s="829"/>
      <c r="N88" s="52">
        <f>L85+L86+L87</f>
        <v>11473.034936794742</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7">
        <f>N80+N88</f>
        <v>49716.484726110546</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5"/>
      <c r="K120" s="975"/>
      <c r="L120" s="975"/>
      <c r="M120" s="975"/>
      <c r="N120" s="976"/>
    </row>
    <row r="121" spans="2:14" ht="15.75" thickBot="1">
      <c r="B121" s="418" t="s">
        <v>2221</v>
      </c>
      <c r="C121" s="419"/>
      <c r="D121" s="419"/>
      <c r="E121" s="258"/>
      <c r="F121" s="258"/>
      <c r="G121" s="258"/>
      <c r="H121" s="258"/>
      <c r="I121" s="258"/>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3" zoomScale="75" zoomScaleNormal="75" workbookViewId="0">
      <selection activeCell="A79" sqref="A79"/>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1124</v>
      </c>
      <c r="C31" s="81" t="s">
        <v>2126</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190</v>
      </c>
      <c r="B36" s="840" t="str">
        <f>VLOOKUP(A36,EQUIPOS!A6:D154,3,FALSE)</f>
        <v>Diferencial de 3 ton</v>
      </c>
      <c r="C36" s="841"/>
      <c r="D36" s="841"/>
      <c r="E36" s="841"/>
      <c r="F36" s="841"/>
      <c r="G36" s="841"/>
      <c r="H36" s="842"/>
      <c r="I36" s="266"/>
      <c r="J36" s="267"/>
      <c r="K36" s="268">
        <f>VLOOKUP(A36,EQUIPOS!A6:D163,4,FALSE)</f>
        <v>4583.848444195939</v>
      </c>
      <c r="L36" s="269"/>
      <c r="M36" s="335">
        <v>40</v>
      </c>
      <c r="N36" s="271">
        <f>K36/M36</f>
        <v>114.59621110489847</v>
      </c>
    </row>
    <row r="37" spans="1:14">
      <c r="A37" s="113" t="s">
        <v>195</v>
      </c>
      <c r="B37" s="840" t="str">
        <f>VLOOKUP(A37,EQUIPOS!A7:D154,3,FALSE)</f>
        <v xml:space="preserve">Equipo de oxicorte, Capacidad de corte: hasta 6´´ (152mm) </v>
      </c>
      <c r="C37" s="841"/>
      <c r="D37" s="841"/>
      <c r="E37" s="841"/>
      <c r="F37" s="841"/>
      <c r="G37" s="841"/>
      <c r="H37" s="842"/>
      <c r="I37" s="420"/>
      <c r="J37" s="421"/>
      <c r="K37" s="268">
        <f>VLOOKUP(A37,EQUIPOS!A7:D164,4,FALSE)</f>
        <v>15805.008293854753</v>
      </c>
      <c r="L37" s="334"/>
      <c r="M37" s="335">
        <v>40</v>
      </c>
      <c r="N37" s="271">
        <f t="shared" ref="N37:N43" si="0">K37/M37</f>
        <v>395.12520734636882</v>
      </c>
    </row>
    <row r="38" spans="1:14">
      <c r="A38" s="113" t="s">
        <v>204</v>
      </c>
      <c r="B38" s="840" t="str">
        <f>VLOOKUP(A38,EQUIPOS!A8:D154,3,FALSE)</f>
        <v xml:space="preserve">Equipo de soldadura 250 AMP
</v>
      </c>
      <c r="C38" s="841"/>
      <c r="D38" s="841"/>
      <c r="E38" s="841"/>
      <c r="F38" s="841"/>
      <c r="G38" s="841"/>
      <c r="H38" s="842"/>
      <c r="I38" s="420"/>
      <c r="J38" s="421"/>
      <c r="K38" s="268">
        <f>VLOOKUP(A38,EQUIPOS!A8:D165,4,FALSE)</f>
        <v>10402.061868888815</v>
      </c>
      <c r="L38" s="334"/>
      <c r="M38" s="335">
        <v>40</v>
      </c>
      <c r="N38" s="271">
        <f t="shared" si="0"/>
        <v>260.05154672222039</v>
      </c>
    </row>
    <row r="39" spans="1:14">
      <c r="A39" s="113" t="s">
        <v>208</v>
      </c>
      <c r="B39" s="840" t="str">
        <f>VLOOKUP(A39,EQUIPOS!A9:D154,3,FALSE)</f>
        <v>Equipo de soldadura 400</v>
      </c>
      <c r="C39" s="841"/>
      <c r="D39" s="841"/>
      <c r="E39" s="841"/>
      <c r="F39" s="841"/>
      <c r="G39" s="841"/>
      <c r="H39" s="842"/>
      <c r="I39" s="420"/>
      <c r="J39" s="421"/>
      <c r="K39" s="268">
        <f>VLOOKUP(A39,EQUIPOS!A9:D166,4,FALSE)</f>
        <v>11063.681464359219</v>
      </c>
      <c r="L39" s="334"/>
      <c r="M39" s="335">
        <v>40</v>
      </c>
      <c r="N39" s="271">
        <f t="shared" si="0"/>
        <v>276.59203660898049</v>
      </c>
    </row>
    <row r="40" spans="1:14">
      <c r="A40" s="113" t="s">
        <v>210</v>
      </c>
      <c r="B40" s="840" t="str">
        <f>VLOOKUP(A40,EQUIPOS!A10:D154,3,FALSE)</f>
        <v>Equipo de soldadura 600</v>
      </c>
      <c r="C40" s="841"/>
      <c r="D40" s="841"/>
      <c r="E40" s="841"/>
      <c r="F40" s="841"/>
      <c r="G40" s="841"/>
      <c r="H40" s="842"/>
      <c r="I40" s="420"/>
      <c r="J40" s="421"/>
      <c r="K40" s="268">
        <f>VLOOKUP(A40,EQUIPOS!A10:D167,4,FALSE)</f>
        <v>12801.68159699677</v>
      </c>
      <c r="L40" s="334"/>
      <c r="M40" s="335">
        <v>40</v>
      </c>
      <c r="N40" s="271">
        <f t="shared" si="0"/>
        <v>320.04203992491927</v>
      </c>
    </row>
    <row r="41" spans="1:14">
      <c r="A41" s="113" t="s">
        <v>202</v>
      </c>
      <c r="B41" s="840" t="str">
        <f>VLOOKUP(A41,EQUIPOS!A11:D155,3,FALSE)</f>
        <v xml:space="preserve">Equipo de rayos X y/o ultrasonido
</v>
      </c>
      <c r="C41" s="841"/>
      <c r="D41" s="841"/>
      <c r="E41" s="841"/>
      <c r="F41" s="841"/>
      <c r="G41" s="841"/>
      <c r="H41" s="842"/>
      <c r="I41" s="420"/>
      <c r="J41" s="421"/>
      <c r="K41" s="268">
        <f>VLOOKUP(A41,EQUIPOS!A11:D168,4,FALSE)</f>
        <v>66878.244576208366</v>
      </c>
      <c r="L41" s="334"/>
      <c r="M41" s="335">
        <v>4000</v>
      </c>
      <c r="N41" s="271">
        <f t="shared" si="0"/>
        <v>16.71956114405209</v>
      </c>
    </row>
    <row r="42" spans="1:14">
      <c r="A42" s="113" t="s">
        <v>294</v>
      </c>
      <c r="B42" s="840" t="str">
        <f>VLOOKUP(A42,EQUIPOS!A12:D156,3,FALSE)</f>
        <v>Puente grúa</v>
      </c>
      <c r="C42" s="841"/>
      <c r="D42" s="841"/>
      <c r="E42" s="841"/>
      <c r="F42" s="841"/>
      <c r="G42" s="841"/>
      <c r="H42" s="842"/>
      <c r="I42" s="420"/>
      <c r="J42" s="421"/>
      <c r="K42" s="268">
        <f>VLOOKUP(A42,EQUIPOS!A12:D169,4,FALSE)</f>
        <v>608734.43587174942</v>
      </c>
      <c r="L42" s="334"/>
      <c r="M42" s="335">
        <v>40000</v>
      </c>
      <c r="N42" s="271">
        <f t="shared" si="0"/>
        <v>15.218360896793735</v>
      </c>
    </row>
    <row r="43" spans="1:14">
      <c r="A43" s="113" t="s">
        <v>334</v>
      </c>
      <c r="B43" s="840" t="str">
        <f>VLOOKUP(A43,EQUIPOS!A13:D157,3,FALSE)</f>
        <v>Taladro industrial</v>
      </c>
      <c r="C43" s="841"/>
      <c r="D43" s="841"/>
      <c r="E43" s="841"/>
      <c r="F43" s="841"/>
      <c r="G43" s="841"/>
      <c r="H43" s="842"/>
      <c r="I43" s="420"/>
      <c r="J43" s="421"/>
      <c r="K43" s="268">
        <f>VLOOKUP(A43,EQUIPOS!A13:D170,4,FALSE)</f>
        <v>4091.7132657714951</v>
      </c>
      <c r="L43" s="334"/>
      <c r="M43" s="335">
        <v>40</v>
      </c>
      <c r="N43" s="271">
        <f t="shared" si="0"/>
        <v>102.29283164428738</v>
      </c>
    </row>
    <row r="44" spans="1:14">
      <c r="B44" s="840"/>
      <c r="C44" s="841"/>
      <c r="D44" s="841"/>
      <c r="E44" s="841"/>
      <c r="F44" s="841"/>
      <c r="G44" s="841"/>
      <c r="H44" s="842"/>
      <c r="I44" s="36"/>
      <c r="J44" s="37"/>
      <c r="K44" s="268"/>
      <c r="L44" s="275"/>
      <c r="M44" s="335"/>
      <c r="N44" s="271"/>
    </row>
    <row r="45" spans="1:14">
      <c r="B45" s="319"/>
      <c r="C45" s="320"/>
      <c r="D45" s="320"/>
      <c r="E45" s="320"/>
      <c r="F45" s="322"/>
      <c r="G45" s="322"/>
      <c r="H45" s="125"/>
      <c r="I45" s="36"/>
      <c r="J45" s="37"/>
      <c r="K45" s="268"/>
      <c r="L45" s="275"/>
      <c r="M45" s="276"/>
      <c r="N45" s="272"/>
    </row>
    <row r="46" spans="1:14">
      <c r="B46" s="847" t="s">
        <v>952</v>
      </c>
      <c r="C46" s="848"/>
      <c r="D46" s="848"/>
      <c r="E46" s="38"/>
      <c r="F46" s="39"/>
      <c r="G46" s="39"/>
      <c r="H46" s="40"/>
      <c r="I46" s="36"/>
      <c r="J46" s="37"/>
      <c r="K46" s="278"/>
      <c r="L46" s="275"/>
      <c r="M46" s="400">
        <v>0.1</v>
      </c>
      <c r="N46" s="343">
        <f>N83*M46</f>
        <v>201.60799618480041</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3">
        <f>SUM(N36:N46)</f>
        <v>1702.2457915773209</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4" t="s">
        <v>945</v>
      </c>
      <c r="K52" s="85" t="s">
        <v>946</v>
      </c>
      <c r="L52" s="821" t="s">
        <v>955</v>
      </c>
      <c r="M52" s="820"/>
      <c r="N52" s="86" t="s">
        <v>951</v>
      </c>
    </row>
    <row r="53" spans="1:14">
      <c r="A53" s="161" t="s">
        <v>460</v>
      </c>
      <c r="B53" s="43" t="str">
        <f>VLOOKUP(A53,MATERIALES!A5:D373,3,FALSE)</f>
        <v>Fundente</v>
      </c>
      <c r="C53" s="280"/>
      <c r="D53" s="280"/>
      <c r="E53" s="280"/>
      <c r="F53" s="280"/>
      <c r="G53" s="280"/>
      <c r="H53" s="280"/>
      <c r="I53" s="280"/>
      <c r="J53" s="310" t="str">
        <f>VLOOKUP(A53,MATERIALES!A7:D645,2,FALSE)</f>
        <v>kg</v>
      </c>
      <c r="K53" s="281">
        <v>5.0000000000000001E-3</v>
      </c>
      <c r="L53" s="266"/>
      <c r="M53" s="401">
        <f>VLOOKUP(A53,MATERIALES!A5:D396,4,FALSE)</f>
        <v>23624.188912977628</v>
      </c>
      <c r="N53" s="271">
        <f t="shared" ref="N53:N58" si="1">K53*M53</f>
        <v>118.12094456488815</v>
      </c>
    </row>
    <row r="54" spans="1:14">
      <c r="A54" s="161" t="s">
        <v>462</v>
      </c>
      <c r="B54" s="43" t="str">
        <f>VLOOKUP(A54,MATERIALES!A6:D373,3,FALSE)</f>
        <v>Gas propano</v>
      </c>
      <c r="C54" s="424"/>
      <c r="D54" s="424"/>
      <c r="E54" s="424"/>
      <c r="F54" s="424"/>
      <c r="G54" s="424"/>
      <c r="H54" s="424"/>
      <c r="I54" s="424"/>
      <c r="J54" s="311" t="str">
        <f>VLOOKUP(A54,MATERIALES!A8:D646,2,FALSE)</f>
        <v>kg</v>
      </c>
      <c r="K54" s="396">
        <v>5.0000000000000001E-3</v>
      </c>
      <c r="L54" s="420"/>
      <c r="M54" s="401">
        <f>VLOOKUP(A54,MATERIALES!A6:D397,4,FALSE)</f>
        <v>4233.8348320354235</v>
      </c>
      <c r="N54" s="271">
        <f t="shared" si="1"/>
        <v>21.169174160177118</v>
      </c>
    </row>
    <row r="55" spans="1:14">
      <c r="A55" s="161" t="s">
        <v>591</v>
      </c>
      <c r="B55" s="43" t="str">
        <f>VLOOKUP(A55,MATERIALES!A6:D373,3,FALSE)</f>
        <v>Oxigeno industrial</v>
      </c>
      <c r="C55" s="424"/>
      <c r="D55" s="424"/>
      <c r="E55" s="424"/>
      <c r="F55" s="424"/>
      <c r="G55" s="424"/>
      <c r="H55" s="424"/>
      <c r="I55" s="424"/>
      <c r="J55" s="311" t="str">
        <f>VLOOKUP(A55,MATERIALES!A9:D647,2,FALSE)</f>
        <v>kg</v>
      </c>
      <c r="K55" s="396">
        <v>5.0000000000000001E-3</v>
      </c>
      <c r="L55" s="420"/>
      <c r="M55" s="401">
        <f>VLOOKUP(A55,MATERIALES!A6:D398,4,FALSE)</f>
        <v>10514.714720077505</v>
      </c>
      <c r="N55" s="271">
        <f t="shared" si="1"/>
        <v>52.573573600387526</v>
      </c>
    </row>
    <row r="56" spans="1:14">
      <c r="A56" s="161" t="s">
        <v>662</v>
      </c>
      <c r="B56" s="43" t="str">
        <f>VLOOKUP(A56,MATERIALES!A6:D373,3,FALSE)</f>
        <v>Soldadura 7018</v>
      </c>
      <c r="C56" s="424"/>
      <c r="D56" s="424"/>
      <c r="E56" s="424"/>
      <c r="F56" s="424"/>
      <c r="G56" s="424"/>
      <c r="H56" s="424"/>
      <c r="I56" s="424"/>
      <c r="J56" s="311" t="str">
        <f>VLOOKUP(A56,MATERIALES!A10:D648,2,FALSE)</f>
        <v>kg</v>
      </c>
      <c r="K56" s="396">
        <v>0.01</v>
      </c>
      <c r="L56" s="420"/>
      <c r="M56" s="401">
        <f>VLOOKUP(A56,MATERIALES!A6:D399,4,FALSE)</f>
        <v>8211.8732540249366</v>
      </c>
      <c r="N56" s="271">
        <f t="shared" si="1"/>
        <v>82.118732540249368</v>
      </c>
    </row>
    <row r="57" spans="1:14">
      <c r="A57" s="161" t="s">
        <v>665</v>
      </c>
      <c r="B57" s="43" t="str">
        <f>VLOOKUP(A57,MATERIALES!A7:D373,3,FALSE)</f>
        <v>Soldadura L-70</v>
      </c>
      <c r="C57" s="424"/>
      <c r="D57" s="424"/>
      <c r="E57" s="424"/>
      <c r="F57" s="424"/>
      <c r="G57" s="424"/>
      <c r="H57" s="424"/>
      <c r="I57" s="424"/>
      <c r="J57" s="311" t="str">
        <f>VLOOKUP(A57,MATERIALES!A11:D649,2,FALSE)</f>
        <v>kg</v>
      </c>
      <c r="K57" s="396">
        <v>0.01</v>
      </c>
      <c r="L57" s="420"/>
      <c r="M57" s="401">
        <f>VLOOKUP(A57,MATERIALES!A7:D400,4,FALSE)</f>
        <v>0</v>
      </c>
      <c r="N57" s="271">
        <f t="shared" si="1"/>
        <v>0</v>
      </c>
    </row>
    <row r="58" spans="1:14">
      <c r="A58" s="161" t="s">
        <v>742</v>
      </c>
      <c r="B58" s="43" t="str">
        <f>VLOOKUP(A58,MATERIALES!A1:D372,3,FALSE)</f>
        <v>Acero A-36 para estructura metálica</v>
      </c>
      <c r="C58" s="424"/>
      <c r="D58" s="424"/>
      <c r="E58" s="424"/>
      <c r="F58" s="424"/>
      <c r="G58" s="424"/>
      <c r="H58" s="424"/>
      <c r="I58" s="424"/>
      <c r="J58" s="311" t="str">
        <f>VLOOKUP(A58,MATERIALES!A1:D650,2,FALSE)</f>
        <v>kg</v>
      </c>
      <c r="K58" s="396">
        <v>1</v>
      </c>
      <c r="L58" s="420"/>
      <c r="M58" s="401">
        <f>VLOOKUP(A58,MATERIALES!A1:D401,4,FALSE)</f>
        <v>2595.7692643234845</v>
      </c>
      <c r="N58" s="271">
        <f t="shared" si="1"/>
        <v>2595.7692643234845</v>
      </c>
    </row>
    <row r="59" spans="1:14">
      <c r="A59" s="161"/>
      <c r="B59" s="43"/>
      <c r="C59" s="424"/>
      <c r="D59" s="424"/>
      <c r="E59" s="424"/>
      <c r="F59" s="424"/>
      <c r="G59" s="424"/>
      <c r="H59" s="424"/>
      <c r="I59" s="424"/>
      <c r="J59" s="310"/>
      <c r="K59" s="396"/>
      <c r="L59" s="420"/>
      <c r="M59" s="401"/>
      <c r="N59" s="271"/>
    </row>
    <row r="60" spans="1:14" ht="15.75" thickBot="1">
      <c r="B60" s="43"/>
      <c r="C60" s="309"/>
      <c r="D60" s="309"/>
      <c r="E60" s="309"/>
      <c r="F60" s="309"/>
      <c r="G60" s="309"/>
      <c r="H60" s="309"/>
      <c r="I60" s="309"/>
      <c r="J60" s="434"/>
      <c r="K60" s="126"/>
      <c r="L60" s="324"/>
      <c r="M60" s="401"/>
      <c r="N60" s="271"/>
    </row>
    <row r="61" spans="1:14" ht="15.75" thickBot="1">
      <c r="B61" s="827" t="s">
        <v>953</v>
      </c>
      <c r="C61" s="828"/>
      <c r="D61" s="828"/>
      <c r="E61" s="828"/>
      <c r="F61" s="828"/>
      <c r="G61" s="828"/>
      <c r="H61" s="828"/>
      <c r="I61" s="828"/>
      <c r="J61" s="828"/>
      <c r="K61" s="828"/>
      <c r="L61" s="828"/>
      <c r="M61" s="829"/>
      <c r="N61" s="393">
        <f>SUM(N53:N60)</f>
        <v>2869.7516891891869</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2" t="s">
        <v>957</v>
      </c>
      <c r="C65" s="313"/>
      <c r="D65" s="313"/>
      <c r="E65" s="313"/>
      <c r="F65" s="313"/>
      <c r="G65" s="313"/>
      <c r="H65" s="73" t="s">
        <v>945</v>
      </c>
      <c r="I65" s="74" t="s">
        <v>958</v>
      </c>
      <c r="J65" s="75" t="s">
        <v>959</v>
      </c>
      <c r="K65" s="73" t="s">
        <v>960</v>
      </c>
      <c r="L65" s="830" t="s">
        <v>961</v>
      </c>
      <c r="M65" s="803"/>
      <c r="N65" s="76" t="s">
        <v>951</v>
      </c>
    </row>
    <row r="66" spans="1:15">
      <c r="B66" s="46"/>
      <c r="C66" s="316"/>
      <c r="D66" s="316"/>
      <c r="E66" s="316"/>
      <c r="F66" s="316"/>
      <c r="G66" s="316"/>
      <c r="H66" s="310"/>
      <c r="I66" s="278"/>
      <c r="J66" s="285"/>
      <c r="K66" s="278"/>
      <c r="L66" s="831"/>
      <c r="M66" s="832"/>
      <c r="N66" s="286"/>
    </row>
    <row r="67" spans="1:15">
      <c r="B67" s="46"/>
      <c r="C67" s="47"/>
      <c r="D67" s="47"/>
      <c r="E67" s="47"/>
      <c r="F67" s="47"/>
      <c r="G67" s="47"/>
      <c r="H67" s="310"/>
      <c r="I67" s="278"/>
      <c r="J67" s="285"/>
      <c r="K67" s="278"/>
      <c r="L67" s="831"/>
      <c r="M67" s="832"/>
      <c r="N67" s="286"/>
    </row>
    <row r="68" spans="1:15">
      <c r="B68" s="46"/>
      <c r="C68" s="47"/>
      <c r="D68" s="47"/>
      <c r="E68" s="47"/>
      <c r="F68" s="47"/>
      <c r="G68" s="47"/>
      <c r="H68" s="310"/>
      <c r="I68" s="278"/>
      <c r="J68" s="285"/>
      <c r="K68" s="278"/>
      <c r="L68" s="831"/>
      <c r="M68" s="832"/>
      <c r="N68" s="286"/>
    </row>
    <row r="69" spans="1:15">
      <c r="B69" s="46"/>
      <c r="C69" s="47"/>
      <c r="D69" s="47"/>
      <c r="E69" s="47"/>
      <c r="F69" s="47"/>
      <c r="G69" s="47"/>
      <c r="H69" s="310"/>
      <c r="I69" s="278"/>
      <c r="J69" s="285"/>
      <c r="K69" s="278"/>
      <c r="L69" s="831"/>
      <c r="M69" s="832"/>
      <c r="N69" s="286"/>
    </row>
    <row r="70" spans="1:15">
      <c r="B70" s="46"/>
      <c r="C70" s="47"/>
      <c r="D70" s="47"/>
      <c r="E70" s="47"/>
      <c r="F70" s="47"/>
      <c r="G70" s="47"/>
      <c r="H70" s="287"/>
      <c r="I70" s="278"/>
      <c r="J70" s="278"/>
      <c r="K70" s="278"/>
      <c r="L70" s="288"/>
      <c r="M70" s="289"/>
      <c r="N70" s="290"/>
    </row>
    <row r="71" spans="1:15" ht="15.75" thickBot="1">
      <c r="B71" s="446"/>
      <c r="C71" s="447"/>
      <c r="D71" s="447"/>
      <c r="E71" s="447"/>
      <c r="F71" s="447"/>
      <c r="G71" s="447"/>
      <c r="H71" s="48"/>
      <c r="I71" s="126"/>
      <c r="J71" s="126"/>
      <c r="K71" s="126"/>
      <c r="L71" s="816"/>
      <c r="M71" s="817"/>
      <c r="N71" s="127"/>
    </row>
    <row r="72" spans="1:15" ht="15.75" thickBot="1">
      <c r="B72" s="833" t="s">
        <v>953</v>
      </c>
      <c r="C72" s="834"/>
      <c r="D72" s="834"/>
      <c r="E72" s="834"/>
      <c r="F72" s="834"/>
      <c r="G72" s="834"/>
      <c r="H72" s="834"/>
      <c r="I72" s="834"/>
      <c r="J72" s="834"/>
      <c r="K72" s="834"/>
      <c r="L72" s="834"/>
      <c r="M72" s="835"/>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3" t="s">
        <v>963</v>
      </c>
      <c r="C76" s="854"/>
      <c r="D76" s="854"/>
      <c r="E76" s="854"/>
      <c r="F76" s="854"/>
      <c r="G76" s="854"/>
      <c r="H76" s="854"/>
      <c r="I76" s="73" t="s">
        <v>964</v>
      </c>
      <c r="J76" s="75" t="s">
        <v>1410</v>
      </c>
      <c r="K76" s="74" t="s">
        <v>966</v>
      </c>
      <c r="L76" s="855" t="s">
        <v>950</v>
      </c>
      <c r="M76" s="856"/>
      <c r="N76" s="98" t="s">
        <v>951</v>
      </c>
    </row>
    <row r="77" spans="1:15">
      <c r="A77" s="162" t="s">
        <v>2</v>
      </c>
      <c r="B77" s="49" t="str">
        <f>VLOOKUP(A77,'MANO DE OBRA'!A8:D68,3,FALSE)</f>
        <v>Soldador (2)</v>
      </c>
      <c r="C77" s="47"/>
      <c r="D77" s="47"/>
      <c r="E77" s="47"/>
      <c r="F77" s="47"/>
      <c r="G77" s="47"/>
      <c r="H77" s="47"/>
      <c r="I77" s="291">
        <f t="shared" ref="I77:I80" si="2">K77/J77*100</f>
        <v>115336.47958314378</v>
      </c>
      <c r="J77" s="292">
        <v>185</v>
      </c>
      <c r="K77" s="293">
        <f>VLOOKUP(A77,'MANO DE OBRA'!A8:D99,4,FALSE)</f>
        <v>213372.48722881597</v>
      </c>
      <c r="L77" s="50"/>
      <c r="M77" s="433">
        <v>320</v>
      </c>
      <c r="N77" s="394">
        <f t="shared" ref="N77:N80" si="3">K77/M77</f>
        <v>666.78902259004985</v>
      </c>
      <c r="O77" s="106"/>
    </row>
    <row r="78" spans="1:15">
      <c r="A78" s="162" t="s">
        <v>4</v>
      </c>
      <c r="B78" s="49" t="str">
        <f>VLOOKUP(A78,'MANO DE OBRA'!A8:D69,3,FALSE)</f>
        <v>Inspector de fabricación y montaje</v>
      </c>
      <c r="C78" s="47"/>
      <c r="D78" s="47"/>
      <c r="E78" s="47"/>
      <c r="F78" s="47"/>
      <c r="G78" s="47"/>
      <c r="H78" s="47"/>
      <c r="I78" s="291">
        <f t="shared" si="2"/>
        <v>87942.625377371514</v>
      </c>
      <c r="J78" s="292">
        <v>185</v>
      </c>
      <c r="K78" s="293">
        <f>VLOOKUP(A78,'MANO DE OBRA'!A8:D100,4,FALSE)</f>
        <v>162693.85694813728</v>
      </c>
      <c r="L78" s="50"/>
      <c r="M78" s="433">
        <v>320</v>
      </c>
      <c r="N78" s="394">
        <f t="shared" si="3"/>
        <v>508.41830296292903</v>
      </c>
    </row>
    <row r="79" spans="1:15">
      <c r="A79" t="s">
        <v>9</v>
      </c>
      <c r="B79" s="49" t="str">
        <f>VLOOKUP(A79,'MANO DE OBRA'!A9:D70,3,FALSE)</f>
        <v>Obrero (3)</v>
      </c>
      <c r="C79" s="47"/>
      <c r="D79" s="47"/>
      <c r="E79" s="47"/>
      <c r="F79" s="47"/>
      <c r="G79" s="47"/>
      <c r="H79" s="47"/>
      <c r="I79" s="291">
        <f t="shared" si="2"/>
        <v>87780</v>
      </c>
      <c r="J79" s="292">
        <v>185</v>
      </c>
      <c r="K79" s="293">
        <f>VLOOKUP(A79,'MANO DE OBRA'!A9:D101,4,FALSE)</f>
        <v>162393</v>
      </c>
      <c r="L79" s="50"/>
      <c r="M79" s="433">
        <v>320</v>
      </c>
      <c r="N79" s="394">
        <f t="shared" si="3"/>
        <v>507.47812499999998</v>
      </c>
    </row>
    <row r="80" spans="1:15">
      <c r="A80" t="s">
        <v>30</v>
      </c>
      <c r="B80" s="49" t="str">
        <f>VLOOKUP(A80,'MANO DE OBRA'!A10:D71,3,FALSE)</f>
        <v>Oficial</v>
      </c>
      <c r="C80" s="47"/>
      <c r="D80" s="47"/>
      <c r="E80" s="47"/>
      <c r="F80" s="47"/>
      <c r="G80" s="47"/>
      <c r="H80" s="47"/>
      <c r="I80" s="291">
        <f t="shared" si="2"/>
        <v>57668.23979157189</v>
      </c>
      <c r="J80" s="292">
        <v>185</v>
      </c>
      <c r="K80" s="293">
        <f>VLOOKUP(A80,'MANO DE OBRA'!A10:D102,4,FALSE)</f>
        <v>106686.24361440798</v>
      </c>
      <c r="L80" s="317"/>
      <c r="M80" s="433">
        <v>320</v>
      </c>
      <c r="N80" s="394">
        <f t="shared" si="3"/>
        <v>333.39451129502493</v>
      </c>
    </row>
    <row r="81" spans="1:14">
      <c r="B81" s="49"/>
      <c r="C81" s="47"/>
      <c r="D81" s="47"/>
      <c r="E81" s="47"/>
      <c r="F81" s="47"/>
      <c r="G81" s="47"/>
      <c r="H81" s="47"/>
      <c r="I81" s="291"/>
      <c r="J81" s="292"/>
      <c r="K81" s="293"/>
      <c r="L81" s="317"/>
      <c r="M81" s="433"/>
      <c r="N81" s="394"/>
    </row>
    <row r="82" spans="1:14" ht="15.75" thickBot="1">
      <c r="B82" s="814"/>
      <c r="C82" s="815" t="e">
        <f>VLOOKUP(B82,'MANO DE OBRA'!B12:E73,3,FALSE)</f>
        <v>#N/A</v>
      </c>
      <c r="D82" s="815" t="e">
        <f>VLOOKUP(C82,'MANO DE OBRA'!C12:F73,3,FALSE)</f>
        <v>#N/A</v>
      </c>
      <c r="E82" s="815" t="e">
        <f>VLOOKUP(D82,'MANO DE OBRA'!D12:G73,3,FALSE)</f>
        <v>#N/A</v>
      </c>
      <c r="F82" s="815" t="e">
        <f>VLOOKUP(E82,'MANO DE OBRA'!E12:H73,3,FALSE)</f>
        <v>#N/A</v>
      </c>
      <c r="G82" s="815" t="e">
        <f>VLOOKUP(F82,'MANO DE OBRA'!F12:I73,3,FALSE)</f>
        <v>#N/A</v>
      </c>
      <c r="H82" s="815" t="e">
        <f>VLOOKUP(G82,'MANO DE OBRA'!G12:J73,3,FALSE)</f>
        <v>#N/A</v>
      </c>
      <c r="I82" s="469"/>
      <c r="J82" s="470"/>
      <c r="K82" s="473"/>
      <c r="L82" s="474"/>
      <c r="M82" s="475"/>
      <c r="N82" s="439"/>
    </row>
    <row r="83" spans="1:14" ht="15.75" thickBot="1">
      <c r="B83" s="833" t="s">
        <v>953</v>
      </c>
      <c r="C83" s="834"/>
      <c r="D83" s="834"/>
      <c r="E83" s="834"/>
      <c r="F83" s="834"/>
      <c r="G83" s="834"/>
      <c r="H83" s="834"/>
      <c r="I83" s="834"/>
      <c r="J83" s="834"/>
      <c r="K83" s="834"/>
      <c r="L83" s="834"/>
      <c r="M83" s="835"/>
      <c r="N83" s="459">
        <f>SUM(N77:N82)</f>
        <v>2016.0799618480041</v>
      </c>
    </row>
    <row r="84" spans="1:14" ht="15.75" thickBot="1">
      <c r="B84" s="33"/>
      <c r="C84" s="34"/>
      <c r="D84" s="34"/>
      <c r="E84" s="34"/>
      <c r="F84" s="34"/>
      <c r="G84" s="34"/>
      <c r="H84" s="34"/>
      <c r="I84" s="34"/>
      <c r="J84" s="34"/>
      <c r="K84" s="34"/>
      <c r="L84" s="34"/>
      <c r="M84" s="34"/>
      <c r="N84" s="35"/>
    </row>
    <row r="85" spans="1:14" ht="15.75" thickBot="1">
      <c r="B85" s="827" t="s">
        <v>967</v>
      </c>
      <c r="C85" s="828"/>
      <c r="D85" s="828"/>
      <c r="E85" s="828"/>
      <c r="F85" s="828"/>
      <c r="G85" s="828"/>
      <c r="H85" s="828"/>
      <c r="I85" s="828"/>
      <c r="J85" s="828"/>
      <c r="K85" s="828"/>
      <c r="L85" s="828"/>
      <c r="M85" s="829"/>
      <c r="N85" s="99">
        <f>N48+N61+N72+N83</f>
        <v>6588.0774426145117</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8" t="s">
        <v>969</v>
      </c>
      <c r="C89" s="819"/>
      <c r="D89" s="819"/>
      <c r="E89" s="819"/>
      <c r="F89" s="819"/>
      <c r="G89" s="819"/>
      <c r="H89" s="819"/>
      <c r="I89" s="313"/>
      <c r="J89" s="333"/>
      <c r="K89" s="301" t="s">
        <v>970</v>
      </c>
      <c r="L89" s="857" t="s">
        <v>971</v>
      </c>
      <c r="M89" s="858"/>
      <c r="N89" s="302"/>
    </row>
    <row r="90" spans="1:14">
      <c r="B90" s="859" t="s">
        <v>972</v>
      </c>
      <c r="C90" s="860"/>
      <c r="D90" s="860"/>
      <c r="E90" s="860"/>
      <c r="F90" s="860"/>
      <c r="G90" s="860"/>
      <c r="H90" s="860"/>
      <c r="I90" s="87"/>
      <c r="J90" s="88"/>
      <c r="K90" s="303">
        <v>0.2</v>
      </c>
      <c r="L90" s="861">
        <f>N85*K90</f>
        <v>1317.6154885229025</v>
      </c>
      <c r="M90" s="862"/>
      <c r="N90" s="51"/>
    </row>
    <row r="91" spans="1:14">
      <c r="B91" s="89" t="s">
        <v>973</v>
      </c>
      <c r="C91" s="90"/>
      <c r="D91" s="90"/>
      <c r="E91" s="90"/>
      <c r="F91" s="90"/>
      <c r="G91" s="90"/>
      <c r="H91" s="90"/>
      <c r="I91" s="87"/>
      <c r="J91" s="88"/>
      <c r="K91" s="303">
        <v>0.05</v>
      </c>
      <c r="L91" s="861">
        <f>N85*K91</f>
        <v>329.40387213072563</v>
      </c>
      <c r="M91" s="862"/>
      <c r="N91" s="51"/>
    </row>
    <row r="92" spans="1:14" ht="15.75" thickBot="1">
      <c r="B92" s="91" t="s">
        <v>974</v>
      </c>
      <c r="C92" s="92"/>
      <c r="D92" s="92"/>
      <c r="E92" s="92"/>
      <c r="F92" s="92"/>
      <c r="G92" s="92"/>
      <c r="H92" s="92"/>
      <c r="I92" s="93"/>
      <c r="J92" s="94"/>
      <c r="K92" s="304">
        <v>0.05</v>
      </c>
      <c r="L92" s="863">
        <f>N85*K92</f>
        <v>329.40387213072563</v>
      </c>
      <c r="M92" s="864"/>
      <c r="N92" s="51"/>
    </row>
    <row r="93" spans="1:14" ht="15.75" thickBot="1">
      <c r="B93" s="827" t="s">
        <v>953</v>
      </c>
      <c r="C93" s="828"/>
      <c r="D93" s="828"/>
      <c r="E93" s="828"/>
      <c r="F93" s="828"/>
      <c r="G93" s="828"/>
      <c r="H93" s="828"/>
      <c r="I93" s="828"/>
      <c r="J93" s="828"/>
      <c r="K93" s="828"/>
      <c r="L93" s="828"/>
      <c r="M93" s="829"/>
      <c r="N93" s="52">
        <f>L90+L91+L92</f>
        <v>1976.4232327843538</v>
      </c>
    </row>
    <row r="94" spans="1:14" ht="15.75" thickBot="1">
      <c r="B94" s="33"/>
      <c r="C94" s="34"/>
      <c r="D94" s="34"/>
      <c r="E94" s="34"/>
      <c r="F94" s="34"/>
      <c r="G94" s="34"/>
      <c r="H94" s="34"/>
      <c r="I94" s="34"/>
      <c r="J94" s="34"/>
      <c r="K94" s="34"/>
      <c r="L94" s="34"/>
      <c r="M94" s="34"/>
      <c r="N94" s="35"/>
    </row>
    <row r="95" spans="1:14" ht="15.75" thickBot="1">
      <c r="A95" t="s">
        <v>2016</v>
      </c>
      <c r="B95" s="827" t="s">
        <v>975</v>
      </c>
      <c r="C95" s="828"/>
      <c r="D95" s="828"/>
      <c r="E95" s="828"/>
      <c r="F95" s="828"/>
      <c r="G95" s="828"/>
      <c r="H95" s="828"/>
      <c r="I95" s="828"/>
      <c r="J95" s="828"/>
      <c r="K95" s="828"/>
      <c r="L95" s="828"/>
      <c r="M95" s="829"/>
      <c r="N95" s="187">
        <f>N85+N93</f>
        <v>8564.5006753988655</v>
      </c>
    </row>
    <row r="96" spans="1:14">
      <c r="B96" s="238"/>
      <c r="C96" s="239"/>
      <c r="D96" s="239"/>
      <c r="E96" s="239"/>
      <c r="F96" s="239"/>
      <c r="G96" s="239"/>
      <c r="H96" s="239"/>
      <c r="I96" s="239"/>
      <c r="J96" s="239"/>
      <c r="K96" s="239"/>
      <c r="L96" s="239"/>
      <c r="M96" s="239"/>
      <c r="N96" s="240"/>
    </row>
    <row r="97" spans="2:14">
      <c r="B97" s="241"/>
      <c r="C97" s="242"/>
      <c r="D97" s="242"/>
      <c r="E97" s="242"/>
      <c r="F97" s="242"/>
      <c r="G97" s="242"/>
      <c r="H97" s="242"/>
      <c r="I97" s="242"/>
      <c r="J97" s="242"/>
      <c r="K97" s="242"/>
      <c r="L97" s="242"/>
      <c r="M97" s="242"/>
      <c r="N97" s="243"/>
    </row>
    <row r="98" spans="2:14">
      <c r="B98" s="241"/>
      <c r="C98" s="242"/>
      <c r="D98" s="242"/>
      <c r="E98" s="242"/>
      <c r="F98" s="242"/>
      <c r="G98" s="242"/>
      <c r="H98" s="242"/>
      <c r="I98" s="242"/>
      <c r="J98" s="242"/>
      <c r="K98" s="242"/>
      <c r="L98" s="242"/>
      <c r="M98" s="242"/>
      <c r="N98" s="243"/>
    </row>
    <row r="99" spans="2:14">
      <c r="B99" s="241"/>
      <c r="C99" s="242"/>
      <c r="D99" s="242"/>
      <c r="E99" s="242"/>
      <c r="F99" s="242"/>
      <c r="G99" s="242"/>
      <c r="H99" s="242"/>
      <c r="I99" s="242"/>
      <c r="J99" s="242"/>
      <c r="K99" s="242"/>
      <c r="L99" s="242"/>
      <c r="M99" s="242"/>
      <c r="N99" s="243"/>
    </row>
    <row r="100" spans="2:14">
      <c r="B100" s="241"/>
      <c r="C100" s="242"/>
      <c r="D100" s="242"/>
      <c r="E100" s="416" t="s">
        <v>976</v>
      </c>
      <c r="F100" s="416"/>
      <c r="G100" s="416"/>
      <c r="H100" s="416"/>
      <c r="I100" s="416"/>
      <c r="J100" s="416"/>
      <c r="K100" s="242"/>
      <c r="L100" s="242"/>
      <c r="M100" s="242"/>
      <c r="N100" s="243"/>
    </row>
    <row r="101" spans="2:14">
      <c r="B101" s="241"/>
      <c r="C101" s="242"/>
      <c r="D101" s="242"/>
      <c r="E101" s="242" t="s">
        <v>977</v>
      </c>
      <c r="F101" s="242"/>
      <c r="G101" s="242"/>
      <c r="H101" s="242"/>
      <c r="I101" s="242"/>
      <c r="J101" s="242"/>
      <c r="K101" s="242"/>
      <c r="L101" s="242"/>
      <c r="M101" s="242"/>
      <c r="N101" s="243"/>
    </row>
    <row r="102" spans="2:14">
      <c r="B102" s="241"/>
      <c r="C102" s="242"/>
      <c r="D102" s="242"/>
      <c r="E102" s="242" t="s">
        <v>978</v>
      </c>
      <c r="F102" s="242"/>
      <c r="G102" s="242"/>
      <c r="H102" s="242"/>
      <c r="I102" s="242"/>
      <c r="J102" s="242"/>
      <c r="K102" s="242"/>
      <c r="L102" s="242"/>
      <c r="M102" s="242"/>
      <c r="N102" s="243"/>
    </row>
    <row r="103" spans="2:14">
      <c r="B103" s="241"/>
      <c r="C103" s="242"/>
      <c r="D103" s="242"/>
      <c r="E103" s="242" t="s">
        <v>979</v>
      </c>
      <c r="F103" s="242"/>
      <c r="G103" s="242"/>
      <c r="H103" s="242"/>
      <c r="I103" s="242"/>
      <c r="J103" s="242"/>
      <c r="K103" s="242"/>
      <c r="L103" s="242"/>
      <c r="M103" s="242"/>
      <c r="N103" s="243"/>
    </row>
    <row r="104" spans="2:14" ht="15.75" thickBot="1">
      <c r="B104" s="241"/>
      <c r="C104" s="242"/>
      <c r="D104" s="242"/>
      <c r="E104" s="242"/>
      <c r="F104" s="242" t="s">
        <v>980</v>
      </c>
      <c r="G104" s="242"/>
      <c r="H104" s="242"/>
      <c r="I104" s="242"/>
      <c r="J104" s="242"/>
      <c r="K104" s="242"/>
      <c r="L104" s="242"/>
      <c r="M104" s="242"/>
      <c r="N104" s="243"/>
    </row>
    <row r="105" spans="2:14">
      <c r="B105" s="226" t="s">
        <v>2216</v>
      </c>
      <c r="C105" s="227"/>
      <c r="D105" s="227"/>
      <c r="E105" s="227"/>
      <c r="F105" s="227"/>
      <c r="G105" s="227"/>
      <c r="H105" s="227"/>
      <c r="I105" s="227"/>
      <c r="J105" s="227"/>
      <c r="K105" s="227"/>
      <c r="L105" s="227"/>
      <c r="M105" s="227"/>
      <c r="N105" s="228"/>
    </row>
    <row r="106" spans="2:14">
      <c r="B106" s="244"/>
      <c r="C106" s="245"/>
      <c r="D106" s="245"/>
      <c r="E106" s="245"/>
      <c r="F106" s="245"/>
      <c r="G106" s="245"/>
      <c r="H106" s="245"/>
      <c r="I106" s="245"/>
      <c r="J106" s="245"/>
      <c r="K106" s="245"/>
      <c r="L106" s="245"/>
      <c r="M106" s="245"/>
      <c r="N106" s="246"/>
    </row>
    <row r="107" spans="2:14">
      <c r="B107" s="244"/>
      <c r="C107" s="245"/>
      <c r="D107" s="245"/>
      <c r="E107" s="245"/>
      <c r="F107" s="245"/>
      <c r="G107" s="245"/>
      <c r="H107" s="245"/>
      <c r="I107" s="245"/>
      <c r="J107" s="245"/>
      <c r="K107" s="245"/>
      <c r="L107" s="245"/>
      <c r="M107" s="245"/>
      <c r="N107" s="246"/>
    </row>
    <row r="108" spans="2:14">
      <c r="B108" s="244"/>
      <c r="C108" s="245"/>
      <c r="D108" s="245"/>
      <c r="E108" s="245"/>
      <c r="F108" s="245"/>
      <c r="G108" s="245"/>
      <c r="H108" s="245"/>
      <c r="I108" s="245"/>
      <c r="J108" s="245"/>
      <c r="K108" s="245"/>
      <c r="L108" s="245"/>
      <c r="M108" s="245"/>
      <c r="N108" s="246"/>
    </row>
    <row r="109" spans="2:14" ht="15.75" thickBot="1">
      <c r="B109" s="247"/>
      <c r="C109" s="248"/>
      <c r="D109" s="248"/>
      <c r="E109" s="248"/>
      <c r="F109" s="248"/>
      <c r="G109" s="248"/>
      <c r="H109" s="248"/>
      <c r="I109" s="248"/>
      <c r="J109" s="248"/>
      <c r="K109" s="248"/>
      <c r="L109" s="248"/>
      <c r="M109" s="248"/>
      <c r="N109" s="249"/>
    </row>
    <row r="110" spans="2:14">
      <c r="B110" s="250"/>
      <c r="C110" s="251"/>
      <c r="D110" s="251"/>
      <c r="E110" s="251"/>
      <c r="F110" s="251"/>
      <c r="G110" s="251"/>
      <c r="H110" s="251"/>
      <c r="I110" s="251"/>
      <c r="J110" s="251"/>
      <c r="K110" s="251"/>
      <c r="L110" s="251"/>
      <c r="M110" s="251"/>
      <c r="N110" s="252"/>
    </row>
    <row r="111" spans="2:14">
      <c r="B111" s="253" t="s">
        <v>2217</v>
      </c>
      <c r="C111" s="254"/>
      <c r="D111" s="254"/>
      <c r="E111" s="254"/>
      <c r="F111" s="254"/>
      <c r="G111" s="254"/>
      <c r="H111" s="254"/>
      <c r="I111" s="254"/>
      <c r="J111" s="254"/>
      <c r="K111" s="254"/>
      <c r="L111" s="254"/>
      <c r="M111" s="254"/>
      <c r="N111" s="255"/>
    </row>
    <row r="112" spans="2:14" ht="15" customHeight="1">
      <c r="B112" s="969" t="s">
        <v>2218</v>
      </c>
      <c r="C112" s="970"/>
      <c r="D112" s="970"/>
      <c r="E112" s="970"/>
      <c r="F112" s="970"/>
      <c r="G112" s="970"/>
      <c r="H112" s="970"/>
      <c r="I112" s="970"/>
      <c r="J112" s="970"/>
      <c r="K112" s="970"/>
      <c r="L112" s="970"/>
      <c r="M112" s="970"/>
      <c r="N112" s="971"/>
    </row>
    <row r="113" spans="2:14" ht="15" customHeight="1">
      <c r="B113" s="969"/>
      <c r="C113" s="970"/>
      <c r="D113" s="970"/>
      <c r="E113" s="970"/>
      <c r="F113" s="970"/>
      <c r="G113" s="970"/>
      <c r="H113" s="970"/>
      <c r="I113" s="970"/>
      <c r="J113" s="970"/>
      <c r="K113" s="970"/>
      <c r="L113" s="970"/>
      <c r="M113" s="970"/>
      <c r="N113" s="971"/>
    </row>
    <row r="114" spans="2:14" ht="30" customHeight="1">
      <c r="B114" s="972" t="s">
        <v>2219</v>
      </c>
      <c r="C114" s="973"/>
      <c r="D114" s="973"/>
      <c r="E114" s="973"/>
      <c r="F114" s="973"/>
      <c r="G114" s="973"/>
      <c r="H114" s="973"/>
      <c r="I114" s="973"/>
      <c r="J114" s="973"/>
      <c r="K114" s="973"/>
      <c r="L114" s="973"/>
      <c r="M114" s="973"/>
      <c r="N114" s="974"/>
    </row>
    <row r="115" spans="2:14">
      <c r="B115" s="972"/>
      <c r="C115" s="973"/>
      <c r="D115" s="973"/>
      <c r="E115" s="973"/>
      <c r="F115" s="973"/>
      <c r="G115" s="973"/>
      <c r="H115" s="973"/>
      <c r="I115" s="973"/>
      <c r="J115" s="973"/>
      <c r="K115" s="973"/>
      <c r="L115" s="973"/>
      <c r="M115" s="973"/>
      <c r="N115" s="974"/>
    </row>
    <row r="116" spans="2:14">
      <c r="B116" s="338"/>
      <c r="C116" s="339"/>
      <c r="D116" s="339"/>
      <c r="E116" s="339"/>
      <c r="F116" s="339"/>
      <c r="G116" s="339"/>
      <c r="H116" s="339"/>
      <c r="I116" s="339"/>
      <c r="J116" s="339"/>
      <c r="K116" s="339"/>
      <c r="L116" s="339"/>
      <c r="M116" s="339"/>
      <c r="N116" s="340"/>
    </row>
    <row r="117" spans="2:14">
      <c r="B117" s="338"/>
      <c r="C117" s="339"/>
      <c r="D117" s="339"/>
      <c r="E117" s="339"/>
      <c r="F117" s="339"/>
      <c r="G117" s="339"/>
      <c r="H117" s="339"/>
      <c r="I117" s="339"/>
      <c r="J117" s="339"/>
      <c r="K117" s="339"/>
      <c r="L117" s="339"/>
      <c r="M117" s="339"/>
      <c r="N117" s="340"/>
    </row>
    <row r="118" spans="2:14">
      <c r="B118" s="338"/>
      <c r="C118" s="339"/>
      <c r="D118" s="339"/>
      <c r="E118" s="339"/>
      <c r="F118" s="339"/>
      <c r="G118" s="339"/>
      <c r="H118" s="339"/>
      <c r="I118" s="339"/>
      <c r="J118" s="339"/>
      <c r="K118" s="339"/>
      <c r="L118" s="339"/>
      <c r="M118" s="339"/>
      <c r="N118" s="340"/>
    </row>
    <row r="119" spans="2:14">
      <c r="B119" s="253"/>
      <c r="C119" s="254"/>
      <c r="D119" s="254"/>
      <c r="E119" s="254"/>
      <c r="F119" s="254"/>
      <c r="G119" s="254"/>
      <c r="H119" s="254"/>
      <c r="I119" s="254"/>
      <c r="J119" s="254"/>
      <c r="K119" s="254"/>
      <c r="L119" s="254"/>
      <c r="M119" s="254"/>
      <c r="N119" s="255"/>
    </row>
    <row r="120" spans="2:14">
      <c r="B120" s="241"/>
      <c r="C120" s="242"/>
      <c r="D120" s="242"/>
      <c r="E120" s="242" t="s">
        <v>976</v>
      </c>
      <c r="F120" s="416"/>
      <c r="G120" s="416"/>
      <c r="H120" s="242"/>
      <c r="I120" s="242"/>
      <c r="J120" s="242"/>
      <c r="K120" s="242"/>
      <c r="L120" s="242"/>
      <c r="M120" s="242"/>
      <c r="N120" s="243"/>
    </row>
    <row r="121" spans="2:14">
      <c r="B121" s="241"/>
      <c r="C121" s="242"/>
      <c r="D121" s="242"/>
      <c r="E121" s="417" t="s">
        <v>977</v>
      </c>
      <c r="F121" s="242"/>
      <c r="G121" s="242"/>
      <c r="H121" s="417"/>
      <c r="I121" s="417"/>
      <c r="J121" s="417"/>
      <c r="K121" s="242"/>
      <c r="L121" s="242"/>
      <c r="M121" s="242"/>
      <c r="N121" s="243"/>
    </row>
    <row r="122" spans="2:14">
      <c r="B122" s="241"/>
      <c r="C122" s="242"/>
      <c r="D122" s="242"/>
      <c r="E122" s="256" t="s">
        <v>981</v>
      </c>
      <c r="F122" s="242"/>
      <c r="G122" s="242"/>
      <c r="H122" s="256"/>
      <c r="I122" s="256"/>
      <c r="J122" s="256"/>
      <c r="K122" s="242"/>
      <c r="L122" s="242"/>
      <c r="M122" s="242"/>
      <c r="N122" s="243"/>
    </row>
    <row r="123" spans="2:14">
      <c r="B123" s="257"/>
      <c r="C123" s="254"/>
      <c r="D123" s="254"/>
      <c r="E123" s="242" t="s">
        <v>979</v>
      </c>
      <c r="F123" s="242"/>
      <c r="G123" s="242"/>
      <c r="H123" s="242"/>
      <c r="I123" s="242"/>
      <c r="J123" s="242"/>
      <c r="K123" s="254"/>
      <c r="L123" s="254"/>
      <c r="M123" s="254"/>
      <c r="N123" s="255"/>
    </row>
    <row r="124" spans="2:14">
      <c r="B124" s="257"/>
      <c r="C124" s="254"/>
      <c r="D124" s="254"/>
      <c r="E124" s="254"/>
      <c r="F124" s="242"/>
      <c r="G124" s="242"/>
      <c r="H124" s="242"/>
      <c r="I124" s="242"/>
      <c r="J124" s="242"/>
      <c r="K124" s="254"/>
      <c r="L124" s="254"/>
      <c r="M124" s="254"/>
      <c r="N124" s="255"/>
    </row>
    <row r="125" spans="2:14">
      <c r="B125" s="257" t="s">
        <v>2220</v>
      </c>
      <c r="C125" s="256"/>
      <c r="D125" s="256"/>
      <c r="E125" s="242"/>
      <c r="F125" s="242"/>
      <c r="G125" s="242"/>
      <c r="H125" s="242"/>
      <c r="I125" s="242"/>
      <c r="J125" s="975"/>
      <c r="K125" s="975"/>
      <c r="L125" s="975"/>
      <c r="M125" s="975"/>
      <c r="N125" s="976"/>
    </row>
    <row r="126" spans="2:14" ht="15.75" thickBot="1">
      <c r="B126" s="418" t="s">
        <v>2221</v>
      </c>
      <c r="C126" s="419"/>
      <c r="D126" s="419"/>
      <c r="E126" s="258"/>
      <c r="F126" s="258"/>
      <c r="G126" s="258"/>
      <c r="H126" s="258"/>
      <c r="I126" s="258"/>
      <c r="J126" s="977"/>
      <c r="K126" s="977"/>
      <c r="L126" s="977"/>
      <c r="M126" s="977"/>
      <c r="N126" s="978"/>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1125</v>
      </c>
      <c r="C31" s="81" t="s">
        <v>2128</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190</v>
      </c>
      <c r="B36" s="840" t="str">
        <f>VLOOKUP(A36,EQUIPOS!A6:D154,3,FALSE)</f>
        <v>Diferencial de 3 ton</v>
      </c>
      <c r="C36" s="841"/>
      <c r="D36" s="841"/>
      <c r="E36" s="841"/>
      <c r="F36" s="841"/>
      <c r="G36" s="841"/>
      <c r="H36" s="842"/>
      <c r="I36" s="266"/>
      <c r="J36" s="267"/>
      <c r="K36" s="268">
        <f>VLOOKUP(A36,EQUIPOS!A6:D163,4,FALSE)</f>
        <v>4583.848444195939</v>
      </c>
      <c r="L36" s="269"/>
      <c r="M36" s="335">
        <v>40</v>
      </c>
      <c r="N36" s="271">
        <f t="shared" ref="N36:N41" si="0">K36/M36</f>
        <v>114.59621110489847</v>
      </c>
    </row>
    <row r="37" spans="1:14">
      <c r="A37" s="113" t="s">
        <v>334</v>
      </c>
      <c r="B37" s="840" t="str">
        <f>VLOOKUP(A37,EQUIPOS!A7:D154,3,FALSE)</f>
        <v>Taladro industrial</v>
      </c>
      <c r="C37" s="841"/>
      <c r="D37" s="841"/>
      <c r="E37" s="841"/>
      <c r="F37" s="841"/>
      <c r="G37" s="841"/>
      <c r="H37" s="842"/>
      <c r="I37" s="420"/>
      <c r="J37" s="421"/>
      <c r="K37" s="268">
        <f>VLOOKUP(A37,EQUIPOS!A7:D164,4,FALSE)</f>
        <v>4091.7132657714951</v>
      </c>
      <c r="L37" s="334"/>
      <c r="M37" s="335">
        <v>40</v>
      </c>
      <c r="N37" s="271">
        <f t="shared" si="0"/>
        <v>102.29283164428738</v>
      </c>
    </row>
    <row r="38" spans="1:14">
      <c r="A38" s="113" t="s">
        <v>195</v>
      </c>
      <c r="B38" s="840" t="str">
        <f>VLOOKUP(A38,EQUIPOS!A8:D154,3,FALSE)</f>
        <v xml:space="preserve">Equipo de oxicorte, Capacidad de corte: hasta 6´´ (152mm) </v>
      </c>
      <c r="C38" s="841"/>
      <c r="D38" s="841"/>
      <c r="E38" s="841"/>
      <c r="F38" s="841"/>
      <c r="G38" s="841"/>
      <c r="H38" s="842"/>
      <c r="I38" s="420"/>
      <c r="J38" s="421"/>
      <c r="K38" s="268">
        <f>VLOOKUP(A38,EQUIPOS!A8:D165,4,FALSE)</f>
        <v>15805.008293854753</v>
      </c>
      <c r="L38" s="334"/>
      <c r="M38" s="335">
        <v>40</v>
      </c>
      <c r="N38" s="271">
        <f t="shared" si="0"/>
        <v>395.12520734636882</v>
      </c>
    </row>
    <row r="39" spans="1:14">
      <c r="A39" s="113" t="s">
        <v>204</v>
      </c>
      <c r="B39" s="840" t="str">
        <f>VLOOKUP(A39,EQUIPOS!A9:D154,3,FALSE)</f>
        <v xml:space="preserve">Equipo de soldadura 250 AMP
</v>
      </c>
      <c r="C39" s="841"/>
      <c r="D39" s="841"/>
      <c r="E39" s="841"/>
      <c r="F39" s="841"/>
      <c r="G39" s="841"/>
      <c r="H39" s="842"/>
      <c r="I39" s="420"/>
      <c r="J39" s="421"/>
      <c r="K39" s="268">
        <f>VLOOKUP(A39,EQUIPOS!A9:D166,4,FALSE)</f>
        <v>10402.061868888815</v>
      </c>
      <c r="L39" s="334"/>
      <c r="M39" s="335">
        <v>40</v>
      </c>
      <c r="N39" s="271">
        <f t="shared" si="0"/>
        <v>260.05154672222039</v>
      </c>
    </row>
    <row r="40" spans="1:14">
      <c r="A40" s="113" t="s">
        <v>208</v>
      </c>
      <c r="B40" s="840" t="str">
        <f>VLOOKUP(A40,EQUIPOS!A10:D154,3,FALSE)</f>
        <v>Equipo de soldadura 400</v>
      </c>
      <c r="C40" s="841"/>
      <c r="D40" s="841"/>
      <c r="E40" s="841"/>
      <c r="F40" s="841"/>
      <c r="G40" s="841"/>
      <c r="H40" s="842"/>
      <c r="I40" s="420"/>
      <c r="J40" s="421"/>
      <c r="K40" s="268">
        <f>VLOOKUP(A40,EQUIPOS!A10:D167,4,FALSE)</f>
        <v>11063.681464359219</v>
      </c>
      <c r="L40" s="334"/>
      <c r="M40" s="335">
        <v>40</v>
      </c>
      <c r="N40" s="271">
        <f t="shared" si="0"/>
        <v>276.59203660898049</v>
      </c>
    </row>
    <row r="41" spans="1:14">
      <c r="A41" s="113" t="s">
        <v>210</v>
      </c>
      <c r="B41" s="840" t="str">
        <f>VLOOKUP(A41,EQUIPOS!A11:D155,3,FALSE)</f>
        <v>Equipo de soldadura 600</v>
      </c>
      <c r="C41" s="841"/>
      <c r="D41" s="841"/>
      <c r="E41" s="841"/>
      <c r="F41" s="841"/>
      <c r="G41" s="841"/>
      <c r="H41" s="842"/>
      <c r="I41" s="420"/>
      <c r="J41" s="421"/>
      <c r="K41" s="268">
        <f>VLOOKUP(A41,EQUIPOS!A11:D168,4,FALSE)</f>
        <v>12801.68159699677</v>
      </c>
      <c r="L41" s="334"/>
      <c r="M41" s="335">
        <v>40</v>
      </c>
      <c r="N41" s="271">
        <f t="shared" si="0"/>
        <v>320.04203992491927</v>
      </c>
    </row>
    <row r="42" spans="1:14">
      <c r="B42" s="840"/>
      <c r="C42" s="841"/>
      <c r="D42" s="841"/>
      <c r="E42" s="841"/>
      <c r="F42" s="841"/>
      <c r="G42" s="841"/>
      <c r="H42" s="842"/>
      <c r="I42" s="36"/>
      <c r="J42" s="37"/>
      <c r="K42" s="268"/>
      <c r="L42" s="275"/>
      <c r="M42" s="335"/>
      <c r="N42" s="271"/>
    </row>
    <row r="43" spans="1:14">
      <c r="B43" s="319"/>
      <c r="C43" s="320"/>
      <c r="D43" s="320"/>
      <c r="E43" s="320"/>
      <c r="F43" s="322"/>
      <c r="G43" s="322"/>
      <c r="H43" s="125"/>
      <c r="I43" s="36"/>
      <c r="J43" s="37"/>
      <c r="K43" s="268"/>
      <c r="L43" s="275"/>
      <c r="M43" s="276"/>
      <c r="N43" s="272"/>
    </row>
    <row r="44" spans="1:14">
      <c r="B44" s="847" t="s">
        <v>952</v>
      </c>
      <c r="C44" s="848"/>
      <c r="D44" s="848"/>
      <c r="E44" s="38"/>
      <c r="F44" s="39"/>
      <c r="G44" s="39"/>
      <c r="H44" s="40"/>
      <c r="I44" s="36"/>
      <c r="J44" s="37"/>
      <c r="K44" s="278"/>
      <c r="L44" s="275"/>
      <c r="M44" s="400">
        <v>0.05</v>
      </c>
      <c r="N44" s="343">
        <f>N81*M44</f>
        <v>100.80399809240021</v>
      </c>
    </row>
    <row r="45" spans="1:14" ht="15.75" thickBot="1">
      <c r="B45" s="840"/>
      <c r="C45" s="841"/>
      <c r="D45" s="841"/>
      <c r="E45" s="841"/>
      <c r="F45" s="841"/>
      <c r="G45" s="841"/>
      <c r="H45" s="842"/>
      <c r="I45" s="849"/>
      <c r="J45" s="850"/>
      <c r="K45" s="41"/>
      <c r="L45" s="851"/>
      <c r="M45" s="852"/>
      <c r="N45" s="105"/>
    </row>
    <row r="46" spans="1:14" ht="15.75" thickBot="1">
      <c r="B46" s="827" t="s">
        <v>953</v>
      </c>
      <c r="C46" s="828"/>
      <c r="D46" s="828"/>
      <c r="E46" s="828"/>
      <c r="F46" s="828"/>
      <c r="G46" s="828"/>
      <c r="H46" s="828"/>
      <c r="I46" s="828"/>
      <c r="J46" s="828"/>
      <c r="K46" s="828"/>
      <c r="L46" s="828"/>
      <c r="M46" s="829"/>
      <c r="N46" s="393">
        <f>SUM(N36:N44)</f>
        <v>1569.503871444075</v>
      </c>
    </row>
    <row r="47" spans="1:14">
      <c r="B47" s="279"/>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8" t="s">
        <v>944</v>
      </c>
      <c r="C50" s="819"/>
      <c r="D50" s="819"/>
      <c r="E50" s="819"/>
      <c r="F50" s="819"/>
      <c r="G50" s="819"/>
      <c r="H50" s="819"/>
      <c r="I50" s="820"/>
      <c r="J50" s="314" t="s">
        <v>945</v>
      </c>
      <c r="K50" s="85" t="s">
        <v>946</v>
      </c>
      <c r="L50" s="821" t="s">
        <v>955</v>
      </c>
      <c r="M50" s="820"/>
      <c r="N50" s="86" t="s">
        <v>951</v>
      </c>
    </row>
    <row r="51" spans="1:14">
      <c r="A51" s="163" t="s">
        <v>460</v>
      </c>
      <c r="B51" s="43" t="str">
        <f>VLOOKUP(A51,MATERIALES!A5:D373,3,FALSE)</f>
        <v>Fundente</v>
      </c>
      <c r="C51" s="280"/>
      <c r="D51" s="280"/>
      <c r="E51" s="280"/>
      <c r="F51" s="280"/>
      <c r="G51" s="280"/>
      <c r="H51" s="280"/>
      <c r="I51" s="280"/>
      <c r="J51" s="310" t="str">
        <f>VLOOKUP(A51,MATERIALES!A6:D643,2,FALSE)</f>
        <v>kg</v>
      </c>
      <c r="K51" s="281">
        <v>5.0000000000000001E-3</v>
      </c>
      <c r="L51" s="266"/>
      <c r="M51" s="401">
        <f>VLOOKUP(A51,MATERIALES!A5:D396,4,FALSE)</f>
        <v>23624.188912977628</v>
      </c>
      <c r="N51" s="271">
        <f t="shared" ref="N51:N56" si="1">K51*M51</f>
        <v>118.12094456488815</v>
      </c>
    </row>
    <row r="52" spans="1:14">
      <c r="A52" s="163" t="s">
        <v>462</v>
      </c>
      <c r="B52" s="43" t="str">
        <f>VLOOKUP(A52,MATERIALES!A6:D373,3,FALSE)</f>
        <v>Gas propano</v>
      </c>
      <c r="C52" s="424"/>
      <c r="D52" s="424"/>
      <c r="E52" s="424"/>
      <c r="F52" s="424"/>
      <c r="G52" s="424"/>
      <c r="H52" s="424"/>
      <c r="I52" s="424"/>
      <c r="J52" s="311" t="str">
        <f>VLOOKUP(A52,MATERIALES!A6:D644,2,FALSE)</f>
        <v>kg</v>
      </c>
      <c r="K52" s="396">
        <v>5.0000000000000001E-3</v>
      </c>
      <c r="L52" s="420"/>
      <c r="M52" s="401">
        <f>VLOOKUP(A52,MATERIALES!A6:D397,4,FALSE)</f>
        <v>4233.8348320354235</v>
      </c>
      <c r="N52" s="271">
        <f t="shared" si="1"/>
        <v>21.169174160177118</v>
      </c>
    </row>
    <row r="53" spans="1:14">
      <c r="A53" s="163" t="s">
        <v>591</v>
      </c>
      <c r="B53" s="43" t="str">
        <f>VLOOKUP(A53,MATERIALES!A6:D373,3,FALSE)</f>
        <v>Oxigeno industrial</v>
      </c>
      <c r="C53" s="424"/>
      <c r="D53" s="424"/>
      <c r="E53" s="424"/>
      <c r="F53" s="424"/>
      <c r="G53" s="424"/>
      <c r="H53" s="424"/>
      <c r="I53" s="424"/>
      <c r="J53" s="311" t="str">
        <f>VLOOKUP(A53,MATERIALES!A7:D645,2,FALSE)</f>
        <v>kg</v>
      </c>
      <c r="K53" s="396">
        <v>5.0000000000000001E-3</v>
      </c>
      <c r="L53" s="420"/>
      <c r="M53" s="401">
        <f>VLOOKUP(A53,MATERIALES!A6:D398,4,FALSE)</f>
        <v>10514.714720077505</v>
      </c>
      <c r="N53" s="271">
        <f t="shared" si="1"/>
        <v>52.573573600387526</v>
      </c>
    </row>
    <row r="54" spans="1:14">
      <c r="A54" s="163" t="s">
        <v>662</v>
      </c>
      <c r="B54" s="43" t="str">
        <f>VLOOKUP(A54,MATERIALES!A6:D373,3,FALSE)</f>
        <v>Soldadura 7018</v>
      </c>
      <c r="C54" s="424"/>
      <c r="D54" s="424"/>
      <c r="E54" s="424"/>
      <c r="F54" s="424"/>
      <c r="G54" s="424"/>
      <c r="H54" s="424"/>
      <c r="I54" s="424"/>
      <c r="J54" s="311" t="str">
        <f>VLOOKUP(A54,MATERIALES!A8:D646,2,FALSE)</f>
        <v>kg</v>
      </c>
      <c r="K54" s="396">
        <v>0.01</v>
      </c>
      <c r="L54" s="420"/>
      <c r="M54" s="401">
        <f>VLOOKUP(A54,MATERIALES!A6:D399,4,FALSE)</f>
        <v>8211.8732540249366</v>
      </c>
      <c r="N54" s="271">
        <f t="shared" si="1"/>
        <v>82.118732540249368</v>
      </c>
    </row>
    <row r="55" spans="1:14">
      <c r="A55" s="163" t="s">
        <v>665</v>
      </c>
      <c r="B55" s="43" t="str">
        <f>VLOOKUP(A55,MATERIALES!A7:D373,3,FALSE)</f>
        <v>Soldadura L-70</v>
      </c>
      <c r="C55" s="424"/>
      <c r="D55" s="424"/>
      <c r="E55" s="424"/>
      <c r="F55" s="424"/>
      <c r="G55" s="424"/>
      <c r="H55" s="424"/>
      <c r="I55" s="424"/>
      <c r="J55" s="311" t="str">
        <f>VLOOKUP(A55,MATERIALES!A9:D647,2,FALSE)</f>
        <v>kg</v>
      </c>
      <c r="K55" s="396">
        <v>0.01</v>
      </c>
      <c r="L55" s="420"/>
      <c r="M55" s="401">
        <f>VLOOKUP(A55,MATERIALES!A7:D400,4,FALSE)</f>
        <v>0</v>
      </c>
      <c r="N55" s="271">
        <f t="shared" si="1"/>
        <v>0</v>
      </c>
    </row>
    <row r="56" spans="1:14">
      <c r="A56" s="163" t="s">
        <v>742</v>
      </c>
      <c r="B56" s="43" t="str">
        <f>VLOOKUP(A56,MATERIALES!A1:D373,3,FALSE)</f>
        <v>Acero A-36 para estructura metálica</v>
      </c>
      <c r="C56" s="424"/>
      <c r="D56" s="424"/>
      <c r="E56" s="424"/>
      <c r="F56" s="424"/>
      <c r="G56" s="424"/>
      <c r="H56" s="424"/>
      <c r="I56" s="424"/>
      <c r="J56" s="311" t="str">
        <f>VLOOKUP(A56,MATERIALES!A1:D648,2,FALSE)</f>
        <v>kg</v>
      </c>
      <c r="K56" s="396">
        <v>1</v>
      </c>
      <c r="L56" s="420"/>
      <c r="M56" s="401">
        <f>VLOOKUP(A56,MATERIALES!A1:D401,4,FALSE)</f>
        <v>2595.7692643234845</v>
      </c>
      <c r="N56" s="271">
        <f t="shared" si="1"/>
        <v>2595.7692643234845</v>
      </c>
    </row>
    <row r="57" spans="1:14">
      <c r="A57" s="163"/>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27" t="s">
        <v>953</v>
      </c>
      <c r="C59" s="828"/>
      <c r="D59" s="828"/>
      <c r="E59" s="828"/>
      <c r="F59" s="828"/>
      <c r="G59" s="828"/>
      <c r="H59" s="828"/>
      <c r="I59" s="828"/>
      <c r="J59" s="828"/>
      <c r="K59" s="828"/>
      <c r="L59" s="828"/>
      <c r="M59" s="829"/>
      <c r="N59" s="393">
        <f>SUM(N51:N58)</f>
        <v>2869.7516891891869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0" t="s">
        <v>961</v>
      </c>
      <c r="M63" s="803"/>
      <c r="N63" s="76" t="s">
        <v>951</v>
      </c>
    </row>
    <row r="64" spans="1:14">
      <c r="B64" s="46"/>
      <c r="C64" s="316"/>
      <c r="D64" s="316"/>
      <c r="E64" s="316"/>
      <c r="F64" s="316"/>
      <c r="G64" s="316"/>
      <c r="H64" s="310"/>
      <c r="I64" s="278"/>
      <c r="J64" s="285"/>
      <c r="K64" s="278"/>
      <c r="L64" s="831"/>
      <c r="M64" s="832"/>
      <c r="N64" s="286"/>
    </row>
    <row r="65" spans="1:15">
      <c r="B65" s="46"/>
      <c r="C65" s="47"/>
      <c r="D65" s="47"/>
      <c r="E65" s="47"/>
      <c r="F65" s="47"/>
      <c r="G65" s="47"/>
      <c r="H65" s="310"/>
      <c r="I65" s="278"/>
      <c r="J65" s="285"/>
      <c r="K65" s="278"/>
      <c r="L65" s="831"/>
      <c r="M65" s="832"/>
      <c r="N65" s="286"/>
    </row>
    <row r="66" spans="1:15">
      <c r="B66" s="46"/>
      <c r="C66" s="47"/>
      <c r="D66" s="47"/>
      <c r="E66" s="47"/>
      <c r="F66" s="47"/>
      <c r="G66" s="47"/>
      <c r="H66" s="310"/>
      <c r="I66" s="278"/>
      <c r="J66" s="285"/>
      <c r="K66" s="278"/>
      <c r="L66" s="831"/>
      <c r="M66" s="832"/>
      <c r="N66" s="286"/>
    </row>
    <row r="67" spans="1:15">
      <c r="B67" s="46"/>
      <c r="C67" s="47"/>
      <c r="D67" s="47"/>
      <c r="E67" s="47"/>
      <c r="F67" s="47"/>
      <c r="G67" s="47"/>
      <c r="H67" s="310"/>
      <c r="I67" s="278"/>
      <c r="J67" s="285"/>
      <c r="K67" s="278"/>
      <c r="L67" s="831"/>
      <c r="M67" s="832"/>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s="164" t="s">
        <v>2</v>
      </c>
      <c r="B75" s="49" t="str">
        <f>VLOOKUP(A75,'MANO DE OBRA'!A8:D68,3,FALSE)</f>
        <v>Soldador (2)</v>
      </c>
      <c r="C75" s="47"/>
      <c r="D75" s="47"/>
      <c r="E75" s="47"/>
      <c r="F75" s="47"/>
      <c r="G75" s="47"/>
      <c r="H75" s="47"/>
      <c r="I75" s="291">
        <f>K75/J75*100</f>
        <v>115336.47958314378</v>
      </c>
      <c r="J75" s="292">
        <v>185</v>
      </c>
      <c r="K75" s="293">
        <f>VLOOKUP(A75,'MANO DE OBRA'!A8:D99,4,FALSE)</f>
        <v>213372.48722881597</v>
      </c>
      <c r="L75" s="50"/>
      <c r="M75" s="433">
        <v>320</v>
      </c>
      <c r="N75" s="394">
        <f>K75/M75</f>
        <v>666.78902259004985</v>
      </c>
      <c r="O75" s="106"/>
    </row>
    <row r="76" spans="1:15">
      <c r="A76" s="164" t="s">
        <v>4</v>
      </c>
      <c r="B76" s="49" t="str">
        <f>VLOOKUP(A76,'MANO DE OBRA'!A8:D69,3,FALSE)</f>
        <v>Inspector de fabricación y montaje</v>
      </c>
      <c r="C76" s="47"/>
      <c r="D76" s="47"/>
      <c r="E76" s="47"/>
      <c r="F76" s="47"/>
      <c r="G76" s="47"/>
      <c r="H76" s="47"/>
      <c r="I76" s="291">
        <f>K76/J76*100</f>
        <v>87942.625377371514</v>
      </c>
      <c r="J76" s="292">
        <v>185</v>
      </c>
      <c r="K76" s="293">
        <f>VLOOKUP(A76,'MANO DE OBRA'!A8:D100,4,FALSE)</f>
        <v>162693.85694813728</v>
      </c>
      <c r="L76" s="50"/>
      <c r="M76" s="433">
        <v>320</v>
      </c>
      <c r="N76" s="394">
        <f>K76/M76</f>
        <v>508.41830296292903</v>
      </c>
    </row>
    <row r="77" spans="1:15">
      <c r="A77" t="s">
        <v>9</v>
      </c>
      <c r="B77" s="49" t="str">
        <f>VLOOKUP(A77,'MANO DE OBRA'!A9:D70,3,FALSE)</f>
        <v>Obrero (3)</v>
      </c>
      <c r="C77" s="47"/>
      <c r="D77" s="47"/>
      <c r="E77" s="47"/>
      <c r="F77" s="47"/>
      <c r="G77" s="47"/>
      <c r="H77" s="47"/>
      <c r="I77" s="291">
        <f>K77/J77*100</f>
        <v>87780</v>
      </c>
      <c r="J77" s="292">
        <v>185</v>
      </c>
      <c r="K77" s="293">
        <f>VLOOKUP(A77,'MANO DE OBRA'!A9:D101,4,FALSE)</f>
        <v>162393</v>
      </c>
      <c r="L77" s="50"/>
      <c r="M77" s="433">
        <v>320</v>
      </c>
      <c r="N77" s="394">
        <f>K77/M77</f>
        <v>507.47812499999998</v>
      </c>
    </row>
    <row r="78" spans="1:15">
      <c r="A78" t="s">
        <v>30</v>
      </c>
      <c r="B78" s="49" t="str">
        <f>VLOOKUP(A78,'MANO DE OBRA'!A10:D71,3,FALSE)</f>
        <v>Oficial</v>
      </c>
      <c r="C78" s="47"/>
      <c r="D78" s="47"/>
      <c r="E78" s="47"/>
      <c r="F78" s="47"/>
      <c r="G78" s="47"/>
      <c r="H78" s="47"/>
      <c r="I78" s="291">
        <f>K78/J78*100</f>
        <v>57668.23979157189</v>
      </c>
      <c r="J78" s="292">
        <v>185</v>
      </c>
      <c r="K78" s="293">
        <f>VLOOKUP(A78,'MANO DE OBRA'!A10:D102,4,FALSE)</f>
        <v>106686.24361440798</v>
      </c>
      <c r="L78" s="317"/>
      <c r="M78" s="433">
        <v>320</v>
      </c>
      <c r="N78" s="394">
        <f>K78/M78</f>
        <v>333.39451129502493</v>
      </c>
    </row>
    <row r="79" spans="1:15">
      <c r="B79" s="49"/>
      <c r="C79" s="47"/>
      <c r="D79" s="47"/>
      <c r="E79" s="47"/>
      <c r="F79" s="47"/>
      <c r="G79" s="47"/>
      <c r="H79" s="47"/>
      <c r="I79" s="291"/>
      <c r="J79" s="292"/>
      <c r="K79" s="293"/>
      <c r="L79" s="317"/>
      <c r="M79" s="430"/>
      <c r="N79" s="394"/>
    </row>
    <row r="80" spans="1:15" ht="15.75" thickBot="1">
      <c r="B80" s="814"/>
      <c r="C80" s="815"/>
      <c r="D80" s="815"/>
      <c r="E80" s="815"/>
      <c r="F80" s="815"/>
      <c r="G80" s="815"/>
      <c r="H80" s="815"/>
      <c r="I80" s="469"/>
      <c r="J80" s="470"/>
      <c r="K80" s="471"/>
      <c r="L80" s="474"/>
      <c r="M80" s="475"/>
      <c r="N80" s="439"/>
    </row>
    <row r="81" spans="1:14" ht="15.75" thickBot="1">
      <c r="B81" s="833" t="s">
        <v>953</v>
      </c>
      <c r="C81" s="834"/>
      <c r="D81" s="834"/>
      <c r="E81" s="834"/>
      <c r="F81" s="834"/>
      <c r="G81" s="834"/>
      <c r="H81" s="834"/>
      <c r="I81" s="834"/>
      <c r="J81" s="834"/>
      <c r="K81" s="834"/>
      <c r="L81" s="834"/>
      <c r="M81" s="835"/>
      <c r="N81" s="300">
        <f>SUM(N75:N80)</f>
        <v>2016.0799618480041</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N46+N59+N70+N81</f>
        <v>6455.3355224812658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3"/>
      <c r="J87" s="333"/>
      <c r="K87" s="301" t="s">
        <v>970</v>
      </c>
      <c r="L87" s="857" t="s">
        <v>971</v>
      </c>
      <c r="M87" s="858"/>
      <c r="N87" s="302"/>
    </row>
    <row r="88" spans="1:14">
      <c r="B88" s="859" t="s">
        <v>972</v>
      </c>
      <c r="C88" s="860"/>
      <c r="D88" s="860"/>
      <c r="E88" s="860"/>
      <c r="F88" s="860"/>
      <c r="G88" s="860"/>
      <c r="H88" s="860"/>
      <c r="I88" s="87"/>
      <c r="J88" s="88"/>
      <c r="K88" s="303">
        <v>0.2</v>
      </c>
      <c r="L88" s="861">
        <f>N83*K88</f>
        <v>1291.0671044962533</v>
      </c>
      <c r="M88" s="862"/>
      <c r="N88" s="51"/>
    </row>
    <row r="89" spans="1:14">
      <c r="B89" s="89" t="s">
        <v>973</v>
      </c>
      <c r="C89" s="90"/>
      <c r="D89" s="90"/>
      <c r="E89" s="90"/>
      <c r="F89" s="90"/>
      <c r="G89" s="90"/>
      <c r="H89" s="90"/>
      <c r="I89" s="87"/>
      <c r="J89" s="88"/>
      <c r="K89" s="303">
        <v>0.05</v>
      </c>
      <c r="L89" s="861">
        <f>N83*K89</f>
        <v>322.76677612406331</v>
      </c>
      <c r="M89" s="862"/>
      <c r="N89" s="51"/>
    </row>
    <row r="90" spans="1:14" ht="15.75" thickBot="1">
      <c r="B90" s="91" t="s">
        <v>974</v>
      </c>
      <c r="C90" s="92"/>
      <c r="D90" s="92"/>
      <c r="E90" s="92"/>
      <c r="F90" s="92"/>
      <c r="G90" s="92"/>
      <c r="H90" s="92"/>
      <c r="I90" s="93"/>
      <c r="J90" s="94"/>
      <c r="K90" s="304">
        <v>0.05</v>
      </c>
      <c r="L90" s="863">
        <f>N83*K90</f>
        <v>322.76677612406331</v>
      </c>
      <c r="M90" s="864"/>
      <c r="N90" s="51"/>
    </row>
    <row r="91" spans="1:14" ht="15.75" thickBot="1">
      <c r="B91" s="827" t="s">
        <v>953</v>
      </c>
      <c r="C91" s="828"/>
      <c r="D91" s="828"/>
      <c r="E91" s="828"/>
      <c r="F91" s="828"/>
      <c r="G91" s="828"/>
      <c r="H91" s="828"/>
      <c r="I91" s="828"/>
      <c r="J91" s="828"/>
      <c r="K91" s="828"/>
      <c r="L91" s="828"/>
      <c r="M91" s="829"/>
      <c r="N91" s="52">
        <f>L88+L89+L90</f>
        <v>1936.6006567443796</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7">
        <f>N83+N91</f>
        <v>8391.9361792256459</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5"/>
      <c r="K123" s="975"/>
      <c r="L123" s="975"/>
      <c r="M123" s="975"/>
      <c r="N123" s="976"/>
    </row>
    <row r="124" spans="2:14" ht="15.75" thickBot="1">
      <c r="B124" s="418" t="s">
        <v>2221</v>
      </c>
      <c r="C124" s="419"/>
      <c r="D124" s="419"/>
      <c r="E124" s="258"/>
      <c r="F124" s="258"/>
      <c r="G124" s="258"/>
      <c r="H124" s="258"/>
      <c r="I124" s="258"/>
      <c r="J124" s="977"/>
      <c r="K124" s="977"/>
      <c r="L124" s="977"/>
      <c r="M124" s="977"/>
      <c r="N124" s="978"/>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1126</v>
      </c>
      <c r="C31" s="81" t="s">
        <v>2129</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c r="B48" s="43"/>
      <c r="C48" s="280"/>
      <c r="D48" s="280"/>
      <c r="E48" s="280"/>
      <c r="F48" s="280"/>
      <c r="G48" s="280"/>
      <c r="H48" s="280"/>
      <c r="I48" s="267"/>
      <c r="J48" s="223"/>
      <c r="K48" s="281"/>
      <c r="L48" s="266"/>
      <c r="M48" s="401"/>
      <c r="N48" s="271"/>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A52" s="163"/>
      <c r="B52" s="43"/>
      <c r="C52" s="424"/>
      <c r="D52" s="424"/>
      <c r="E52" s="424"/>
      <c r="F52" s="424"/>
      <c r="G52" s="424"/>
      <c r="H52" s="424"/>
      <c r="I52" s="424"/>
      <c r="J52" s="310"/>
      <c r="K52" s="396"/>
      <c r="L52" s="420"/>
      <c r="M52" s="401"/>
      <c r="N52" s="271"/>
    </row>
    <row r="53" spans="1:14">
      <c r="A53" s="163"/>
      <c r="B53" s="43"/>
      <c r="C53" s="424"/>
      <c r="D53" s="424"/>
      <c r="E53" s="424"/>
      <c r="F53" s="424"/>
      <c r="G53" s="424"/>
      <c r="H53" s="424"/>
      <c r="I53" s="424"/>
      <c r="J53" s="310"/>
      <c r="K53" s="396"/>
      <c r="L53" s="420"/>
      <c r="M53" s="401"/>
      <c r="N53" s="271"/>
    </row>
    <row r="54" spans="1:14">
      <c r="A54" s="163"/>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7" t="s">
        <v>953</v>
      </c>
      <c r="C56" s="828"/>
      <c r="D56" s="828"/>
      <c r="E56" s="828"/>
      <c r="F56" s="828"/>
      <c r="G56" s="828"/>
      <c r="H56" s="828"/>
      <c r="I56" s="828"/>
      <c r="J56" s="828"/>
      <c r="K56" s="828"/>
      <c r="L56" s="828"/>
      <c r="M56" s="829"/>
      <c r="N56" s="393"/>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0" t="s">
        <v>961</v>
      </c>
      <c r="M60" s="803"/>
      <c r="N60" s="76" t="s">
        <v>951</v>
      </c>
    </row>
    <row r="61" spans="1:14">
      <c r="A61" t="s">
        <v>1325</v>
      </c>
      <c r="B61" s="46" t="str">
        <f>VLOOKUP(A61,TRANSPORTE!A3:D117,3,FALSE)</f>
        <v xml:space="preserve">Transporte de estructuras metálicas </v>
      </c>
      <c r="C61" s="316"/>
      <c r="D61" s="316"/>
      <c r="E61" s="316"/>
      <c r="F61" s="316"/>
      <c r="G61" s="316"/>
      <c r="H61" s="310" t="s">
        <v>2044</v>
      </c>
      <c r="I61" s="278">
        <v>1</v>
      </c>
      <c r="J61" s="285">
        <v>1</v>
      </c>
      <c r="K61" s="278">
        <f>I61*J61</f>
        <v>1</v>
      </c>
      <c r="L61" s="831">
        <f>VLOOKUP(A61,TRANSPORTE!A3:D117,4,FALSE)</f>
        <v>0.45337102049344868</v>
      </c>
      <c r="M61" s="832"/>
      <c r="N61" s="286">
        <f>K61*L61</f>
        <v>0.45337102049344868</v>
      </c>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310"/>
      <c r="I64" s="278"/>
      <c r="J64" s="285"/>
      <c r="K64" s="278"/>
      <c r="L64" s="831"/>
      <c r="M64" s="832"/>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f>N61+N62+N63+N64+N65</f>
        <v>0.45337102049344868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s="164"/>
      <c r="B72" s="49"/>
      <c r="C72" s="47"/>
      <c r="D72" s="47"/>
      <c r="E72" s="47"/>
      <c r="F72" s="47"/>
      <c r="G72" s="47"/>
      <c r="H72" s="47"/>
      <c r="I72" s="291"/>
      <c r="J72" s="292"/>
      <c r="K72" s="293"/>
      <c r="L72" s="50"/>
      <c r="M72" s="433"/>
      <c r="N72" s="394"/>
      <c r="O72" s="106"/>
    </row>
    <row r="73" spans="1:15">
      <c r="A73" s="164"/>
      <c r="B73" s="49"/>
      <c r="C73" s="47"/>
      <c r="D73" s="47"/>
      <c r="E73" s="47"/>
      <c r="F73" s="47"/>
      <c r="G73" s="47"/>
      <c r="H73" s="47"/>
      <c r="I73" s="291"/>
      <c r="J73" s="292"/>
      <c r="K73" s="293"/>
      <c r="L73" s="50"/>
      <c r="M73" s="433"/>
      <c r="N73" s="394"/>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4"/>
      <c r="C77" s="815"/>
      <c r="D77" s="815"/>
      <c r="E77" s="815"/>
      <c r="F77" s="815"/>
      <c r="G77" s="815"/>
      <c r="H77" s="815"/>
      <c r="I77" s="126"/>
      <c r="J77" s="126"/>
      <c r="K77" s="126"/>
      <c r="L77" s="915"/>
      <c r="M77" s="915"/>
      <c r="N77" s="127"/>
    </row>
    <row r="78" spans="1:15" ht="15.75" thickBot="1">
      <c r="B78" s="833" t="s">
        <v>953</v>
      </c>
      <c r="C78" s="834"/>
      <c r="D78" s="834"/>
      <c r="E78" s="834"/>
      <c r="F78" s="834"/>
      <c r="G78" s="834"/>
      <c r="H78" s="834"/>
      <c r="I78" s="834"/>
      <c r="J78" s="834"/>
      <c r="K78" s="834"/>
      <c r="L78" s="834"/>
      <c r="M78" s="835"/>
      <c r="N78" s="459"/>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0.45337102049344868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3"/>
      <c r="J84" s="333"/>
      <c r="K84" s="301" t="s">
        <v>970</v>
      </c>
      <c r="L84" s="857" t="s">
        <v>971</v>
      </c>
      <c r="M84" s="858"/>
      <c r="N84" s="302"/>
    </row>
    <row r="85" spans="1:14">
      <c r="B85" s="859" t="s">
        <v>972</v>
      </c>
      <c r="C85" s="860"/>
      <c r="D85" s="860"/>
      <c r="E85" s="860"/>
      <c r="F85" s="860"/>
      <c r="G85" s="860"/>
      <c r="H85" s="860"/>
      <c r="I85" s="87"/>
      <c r="J85" s="88"/>
      <c r="K85" s="303">
        <v>0.2</v>
      </c>
      <c r="L85" s="861">
        <f>N80*K85</f>
        <v>9.0674204098689745E-2</v>
      </c>
      <c r="M85" s="862"/>
      <c r="N85" s="51"/>
    </row>
    <row r="86" spans="1:14">
      <c r="B86" s="89" t="s">
        <v>973</v>
      </c>
      <c r="C86" s="90"/>
      <c r="D86" s="90"/>
      <c r="E86" s="90"/>
      <c r="F86" s="90"/>
      <c r="G86" s="90"/>
      <c r="H86" s="90"/>
      <c r="I86" s="87"/>
      <c r="J86" s="88"/>
      <c r="K86" s="303">
        <v>0.05</v>
      </c>
      <c r="L86" s="861">
        <f>N80*K86</f>
        <v>2.2668551024672436E-2</v>
      </c>
      <c r="M86" s="862"/>
      <c r="N86" s="51"/>
    </row>
    <row r="87" spans="1:14" ht="15.75" thickBot="1">
      <c r="B87" s="91" t="s">
        <v>974</v>
      </c>
      <c r="C87" s="92"/>
      <c r="D87" s="92"/>
      <c r="E87" s="92"/>
      <c r="F87" s="92"/>
      <c r="G87" s="92"/>
      <c r="H87" s="92"/>
      <c r="I87" s="93"/>
      <c r="J87" s="94"/>
      <c r="K87" s="304">
        <v>0.05</v>
      </c>
      <c r="L87" s="863">
        <f>N80*K87</f>
        <v>2.2668551024672436E-2</v>
      </c>
      <c r="M87" s="864"/>
      <c r="N87" s="51"/>
    </row>
    <row r="88" spans="1:14" ht="15.75" thickBot="1">
      <c r="B88" s="827" t="s">
        <v>953</v>
      </c>
      <c r="C88" s="828"/>
      <c r="D88" s="828"/>
      <c r="E88" s="828"/>
      <c r="F88" s="828"/>
      <c r="G88" s="828"/>
      <c r="H88" s="828"/>
      <c r="I88" s="828"/>
      <c r="J88" s="828"/>
      <c r="K88" s="828"/>
      <c r="L88" s="828"/>
      <c r="M88" s="829"/>
      <c r="N88" s="52">
        <f>L85+L86+L87</f>
        <v>0.13601130614803461</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52">
        <f>N80+N88</f>
        <v>0.58938232664148327</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5"/>
      <c r="K120" s="975"/>
      <c r="L120" s="975"/>
      <c r="M120" s="975"/>
      <c r="N120" s="976"/>
    </row>
    <row r="121" spans="2:14" ht="15.75" thickBot="1">
      <c r="B121" s="418" t="s">
        <v>2221</v>
      </c>
      <c r="C121" s="419"/>
      <c r="D121" s="419"/>
      <c r="E121" s="258"/>
      <c r="F121" s="258"/>
      <c r="G121" s="258"/>
      <c r="H121" s="258"/>
      <c r="I121" s="258"/>
      <c r="J121" s="977"/>
      <c r="K121" s="977"/>
      <c r="L121" s="977"/>
      <c r="M121" s="977"/>
      <c r="N121" s="978"/>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1127</v>
      </c>
      <c r="C31" s="81" t="s">
        <v>2130</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190</v>
      </c>
      <c r="B36" s="840" t="str">
        <f>VLOOKUP(A36,EQUIPOS!A6:D154,3,FALSE)</f>
        <v>Diferencial de 3 ton</v>
      </c>
      <c r="C36" s="841"/>
      <c r="D36" s="841"/>
      <c r="E36" s="841"/>
      <c r="F36" s="841"/>
      <c r="G36" s="841"/>
      <c r="H36" s="842"/>
      <c r="I36" s="266"/>
      <c r="J36" s="267"/>
      <c r="K36" s="268">
        <f>VLOOKUP(A36,EQUIPOS!A6:D163,4,FALSE)</f>
        <v>4583.848444195939</v>
      </c>
      <c r="L36" s="269"/>
      <c r="M36" s="335">
        <v>40</v>
      </c>
      <c r="N36" s="271">
        <f t="shared" ref="N36:N41" si="0">K36/M36</f>
        <v>114.59621110489847</v>
      </c>
    </row>
    <row r="37" spans="1:14">
      <c r="A37" s="113" t="s">
        <v>195</v>
      </c>
      <c r="B37" s="840" t="str">
        <f>VLOOKUP(A37,EQUIPOS!A7:D154,3,FALSE)</f>
        <v xml:space="preserve">Equipo de oxicorte, Capacidad de corte: hasta 6´´ (152mm) </v>
      </c>
      <c r="C37" s="841"/>
      <c r="D37" s="841"/>
      <c r="E37" s="841"/>
      <c r="F37" s="841"/>
      <c r="G37" s="841"/>
      <c r="H37" s="842"/>
      <c r="I37" s="420"/>
      <c r="J37" s="421"/>
      <c r="K37" s="268">
        <f>VLOOKUP(A37,EQUIPOS!A7:D164,4,FALSE)</f>
        <v>15805.008293854753</v>
      </c>
      <c r="L37" s="334"/>
      <c r="M37" s="335">
        <v>400</v>
      </c>
      <c r="N37" s="271">
        <f t="shared" si="0"/>
        <v>39.51252073463688</v>
      </c>
    </row>
    <row r="38" spans="1:14">
      <c r="A38" s="113" t="s">
        <v>204</v>
      </c>
      <c r="B38" s="840" t="str">
        <f>VLOOKUP(A38,EQUIPOS!A8:D154,3,FALSE)</f>
        <v xml:space="preserve">Equipo de soldadura 250 AMP
</v>
      </c>
      <c r="C38" s="841"/>
      <c r="D38" s="841"/>
      <c r="E38" s="841"/>
      <c r="F38" s="841"/>
      <c r="G38" s="841"/>
      <c r="H38" s="842"/>
      <c r="I38" s="420"/>
      <c r="J38" s="421"/>
      <c r="K38" s="268">
        <f>VLOOKUP(A38,EQUIPOS!A8:D165,4,FALSE)</f>
        <v>10402.061868888815</v>
      </c>
      <c r="L38" s="334"/>
      <c r="M38" s="335">
        <v>400</v>
      </c>
      <c r="N38" s="271">
        <f t="shared" si="0"/>
        <v>26.005154672222037</v>
      </c>
    </row>
    <row r="39" spans="1:14">
      <c r="A39" s="113" t="s">
        <v>208</v>
      </c>
      <c r="B39" s="840" t="str">
        <f>VLOOKUP(A39,EQUIPOS!A9:D154,3,FALSE)</f>
        <v>Equipo de soldadura 400</v>
      </c>
      <c r="C39" s="841"/>
      <c r="D39" s="841"/>
      <c r="E39" s="841"/>
      <c r="F39" s="841"/>
      <c r="G39" s="841"/>
      <c r="H39" s="842"/>
      <c r="I39" s="420"/>
      <c r="J39" s="421"/>
      <c r="K39" s="268">
        <f>VLOOKUP(A39,EQUIPOS!A9:D166,4,FALSE)</f>
        <v>11063.681464359219</v>
      </c>
      <c r="L39" s="334"/>
      <c r="M39" s="335">
        <v>400</v>
      </c>
      <c r="N39" s="271">
        <f t="shared" si="0"/>
        <v>27.659203660898047</v>
      </c>
    </row>
    <row r="40" spans="1:14">
      <c r="A40" s="113" t="s">
        <v>210</v>
      </c>
      <c r="B40" s="840" t="str">
        <f>VLOOKUP(A40,EQUIPOS!A10:D154,3,FALSE)</f>
        <v>Equipo de soldadura 600</v>
      </c>
      <c r="C40" s="841"/>
      <c r="D40" s="841"/>
      <c r="E40" s="841"/>
      <c r="F40" s="841"/>
      <c r="G40" s="841"/>
      <c r="H40" s="842"/>
      <c r="I40" s="420"/>
      <c r="J40" s="421"/>
      <c r="K40" s="268">
        <f>VLOOKUP(A40,EQUIPOS!A10:D167,4,FALSE)</f>
        <v>12801.68159699677</v>
      </c>
      <c r="L40" s="334"/>
      <c r="M40" s="335">
        <v>400</v>
      </c>
      <c r="N40" s="271">
        <f t="shared" si="0"/>
        <v>32.004203992491924</v>
      </c>
    </row>
    <row r="41" spans="1:14">
      <c r="A41" s="113" t="s">
        <v>243</v>
      </c>
      <c r="B41" s="840" t="str">
        <f>VLOOKUP(A41,EQUIPOS!A11:D155,3,FALSE)</f>
        <v>Grúa 10 ton</v>
      </c>
      <c r="C41" s="841"/>
      <c r="D41" s="841"/>
      <c r="E41" s="841"/>
      <c r="F41" s="841"/>
      <c r="G41" s="841"/>
      <c r="H41" s="842"/>
      <c r="I41" s="420"/>
      <c r="J41" s="421"/>
      <c r="K41" s="268">
        <f>VLOOKUP(A41,EQUIPOS!A11:D168,4,FALSE)</f>
        <v>124784.58135347685</v>
      </c>
      <c r="L41" s="334"/>
      <c r="M41" s="335">
        <v>400</v>
      </c>
      <c r="N41" s="271">
        <f t="shared" si="0"/>
        <v>311.96145338369212</v>
      </c>
    </row>
    <row r="42" spans="1:14">
      <c r="B42" s="840"/>
      <c r="C42" s="841"/>
      <c r="D42" s="841"/>
      <c r="E42" s="841"/>
      <c r="F42" s="841"/>
      <c r="G42" s="841"/>
      <c r="H42" s="842"/>
      <c r="I42" s="36"/>
      <c r="J42" s="37"/>
      <c r="K42" s="268"/>
      <c r="L42" s="275"/>
      <c r="M42" s="335"/>
      <c r="N42" s="271"/>
    </row>
    <row r="43" spans="1:14">
      <c r="B43" s="319"/>
      <c r="C43" s="320"/>
      <c r="D43" s="320"/>
      <c r="E43" s="320"/>
      <c r="F43" s="322"/>
      <c r="G43" s="322"/>
      <c r="H43" s="125"/>
      <c r="I43" s="36"/>
      <c r="J43" s="37"/>
      <c r="K43" s="268"/>
      <c r="L43" s="275"/>
      <c r="M43" s="276"/>
      <c r="N43" s="272"/>
    </row>
    <row r="44" spans="1:14">
      <c r="B44" s="847" t="s">
        <v>952</v>
      </c>
      <c r="C44" s="848"/>
      <c r="D44" s="848"/>
      <c r="E44" s="38"/>
      <c r="F44" s="39"/>
      <c r="G44" s="39"/>
      <c r="H44" s="40"/>
      <c r="I44" s="36"/>
      <c r="J44" s="37"/>
      <c r="K44" s="278"/>
      <c r="L44" s="275"/>
      <c r="M44" s="400">
        <v>0.05</v>
      </c>
      <c r="N44" s="343">
        <f>N81*M44</f>
        <v>100.80399809240021</v>
      </c>
    </row>
    <row r="45" spans="1:14" ht="15.75" thickBot="1">
      <c r="B45" s="840"/>
      <c r="C45" s="841"/>
      <c r="D45" s="841"/>
      <c r="E45" s="841"/>
      <c r="F45" s="841"/>
      <c r="G45" s="841"/>
      <c r="H45" s="842"/>
      <c r="I45" s="849"/>
      <c r="J45" s="850"/>
      <c r="K45" s="41"/>
      <c r="L45" s="851"/>
      <c r="M45" s="852"/>
      <c r="N45" s="105"/>
    </row>
    <row r="46" spans="1:14" ht="15.75" thickBot="1">
      <c r="B46" s="827" t="s">
        <v>953</v>
      </c>
      <c r="C46" s="828"/>
      <c r="D46" s="828"/>
      <c r="E46" s="828"/>
      <c r="F46" s="828"/>
      <c r="G46" s="828"/>
      <c r="H46" s="828"/>
      <c r="I46" s="828"/>
      <c r="J46" s="828"/>
      <c r="K46" s="828"/>
      <c r="L46" s="828"/>
      <c r="M46" s="829"/>
      <c r="N46" s="393">
        <f>SUM(N36:N44)</f>
        <v>652.54274564123966</v>
      </c>
    </row>
    <row r="47" spans="1:14">
      <c r="B47" s="279"/>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8" t="s">
        <v>944</v>
      </c>
      <c r="C50" s="819"/>
      <c r="D50" s="819"/>
      <c r="E50" s="819"/>
      <c r="F50" s="819"/>
      <c r="G50" s="819"/>
      <c r="H50" s="819"/>
      <c r="I50" s="820"/>
      <c r="J50" s="314" t="s">
        <v>945</v>
      </c>
      <c r="K50" s="85" t="s">
        <v>946</v>
      </c>
      <c r="L50" s="821" t="s">
        <v>955</v>
      </c>
      <c r="M50" s="820"/>
      <c r="N50" s="86" t="s">
        <v>951</v>
      </c>
    </row>
    <row r="51" spans="1:14">
      <c r="A51" s="163" t="s">
        <v>460</v>
      </c>
      <c r="B51" s="43" t="str">
        <f>VLOOKUP(A51,MATERIALES!A5:D373,3,FALSE)</f>
        <v>Fundente</v>
      </c>
      <c r="C51" s="280"/>
      <c r="D51" s="280"/>
      <c r="E51" s="280"/>
      <c r="F51" s="280"/>
      <c r="G51" s="280"/>
      <c r="H51" s="280"/>
      <c r="I51" s="280"/>
      <c r="J51" s="310" t="str">
        <f>VLOOKUP(A51,MATERIALES!A6:D643,2,FALSE)</f>
        <v>kg</v>
      </c>
      <c r="K51" s="281">
        <v>5.0000000000000001E-3</v>
      </c>
      <c r="L51" s="266"/>
      <c r="M51" s="401">
        <f>VLOOKUP(A51,MATERIALES!A5:D396,4,FALSE)</f>
        <v>23624.188912977628</v>
      </c>
      <c r="N51" s="271">
        <f>K51*M51</f>
        <v>118.12094456488815</v>
      </c>
    </row>
    <row r="52" spans="1:14">
      <c r="A52" s="163" t="s">
        <v>462</v>
      </c>
      <c r="B52" s="43" t="str">
        <f>VLOOKUP(A52,MATERIALES!A6:D373,3,FALSE)</f>
        <v>Gas propano</v>
      </c>
      <c r="C52" s="424"/>
      <c r="D52" s="424"/>
      <c r="E52" s="424"/>
      <c r="F52" s="424"/>
      <c r="G52" s="424"/>
      <c r="H52" s="424"/>
      <c r="I52" s="424"/>
      <c r="J52" s="311" t="str">
        <f>VLOOKUP(A52,MATERIALES!A6:D644,2,FALSE)</f>
        <v>kg</v>
      </c>
      <c r="K52" s="396">
        <v>5.0000000000000001E-3</v>
      </c>
      <c r="L52" s="420"/>
      <c r="M52" s="401">
        <f>VLOOKUP(A52,MATERIALES!A6:D397,4,FALSE)</f>
        <v>4233.8348320354235</v>
      </c>
      <c r="N52" s="271">
        <f t="shared" ref="N52:N58" si="1">K52*M52</f>
        <v>21.169174160177118</v>
      </c>
    </row>
    <row r="53" spans="1:14">
      <c r="A53" s="163" t="s">
        <v>591</v>
      </c>
      <c r="B53" s="43" t="str">
        <f>VLOOKUP(A53,MATERIALES!A6:D373,3,FALSE)</f>
        <v>Oxigeno industrial</v>
      </c>
      <c r="C53" s="424"/>
      <c r="D53" s="424"/>
      <c r="E53" s="424"/>
      <c r="F53" s="424"/>
      <c r="G53" s="424"/>
      <c r="H53" s="424"/>
      <c r="I53" s="424"/>
      <c r="J53" s="311" t="str">
        <f>VLOOKUP(A53,MATERIALES!A7:D645,2,FALSE)</f>
        <v>kg</v>
      </c>
      <c r="K53" s="396">
        <v>5.0000000000000001E-3</v>
      </c>
      <c r="L53" s="420"/>
      <c r="M53" s="401">
        <f>VLOOKUP(A53,MATERIALES!A6:D398,4,FALSE)</f>
        <v>10514.714720077505</v>
      </c>
      <c r="N53" s="271">
        <f t="shared" si="1"/>
        <v>52.573573600387526</v>
      </c>
    </row>
    <row r="54" spans="1:14">
      <c r="A54" s="163" t="s">
        <v>662</v>
      </c>
      <c r="B54" s="43" t="str">
        <f>VLOOKUP(A54,MATERIALES!A6:D373,3,FALSE)</f>
        <v>Soldadura 7018</v>
      </c>
      <c r="C54" s="424"/>
      <c r="D54" s="424"/>
      <c r="E54" s="424"/>
      <c r="F54" s="424"/>
      <c r="G54" s="424"/>
      <c r="H54" s="424"/>
      <c r="I54" s="424"/>
      <c r="J54" s="311" t="str">
        <f>VLOOKUP(A54,MATERIALES!A8:D646,2,FALSE)</f>
        <v>kg</v>
      </c>
      <c r="K54" s="396">
        <v>0.01</v>
      </c>
      <c r="L54" s="420"/>
      <c r="M54" s="401">
        <f>VLOOKUP(A54,MATERIALES!A6:D399,4,FALSE)</f>
        <v>8211.8732540249366</v>
      </c>
      <c r="N54" s="271">
        <f t="shared" si="1"/>
        <v>82.118732540249368</v>
      </c>
    </row>
    <row r="55" spans="1:14">
      <c r="A55" s="163" t="s">
        <v>665</v>
      </c>
      <c r="B55" s="43" t="str">
        <f>VLOOKUP(A55,MATERIALES!A7:D373,3,FALSE)</f>
        <v>Soldadura L-70</v>
      </c>
      <c r="C55" s="424"/>
      <c r="D55" s="424"/>
      <c r="E55" s="424"/>
      <c r="F55" s="424"/>
      <c r="G55" s="424"/>
      <c r="H55" s="424"/>
      <c r="I55" s="424"/>
      <c r="J55" s="311" t="str">
        <f>VLOOKUP(A55,MATERIALES!A9:D647,2,FALSE)</f>
        <v>kg</v>
      </c>
      <c r="K55" s="396">
        <v>0.01</v>
      </c>
      <c r="L55" s="420"/>
      <c r="M55" s="401">
        <f>VLOOKUP(A55,MATERIALES!A7:D400,4,FALSE)</f>
        <v>0</v>
      </c>
      <c r="N55" s="271">
        <f t="shared" si="1"/>
        <v>0</v>
      </c>
    </row>
    <row r="56" spans="1:14">
      <c r="A56" s="163" t="s">
        <v>608</v>
      </c>
      <c r="B56" s="43" t="str">
        <f>VLOOKUP(A56,MATERIALES!A8:D373,3,FALSE)</f>
        <v>Pintura anticorrosiva</v>
      </c>
      <c r="C56" s="424"/>
      <c r="D56" s="424"/>
      <c r="E56" s="424"/>
      <c r="F56" s="424"/>
      <c r="G56" s="424"/>
      <c r="H56" s="424"/>
      <c r="I56" s="424"/>
      <c r="J56" s="311" t="str">
        <f>VLOOKUP(A56,MATERIALES!A10:D648,2,FALSE)</f>
        <v>gal</v>
      </c>
      <c r="K56" s="435">
        <v>5.0000000000000001E-4</v>
      </c>
      <c r="L56" s="420"/>
      <c r="M56" s="401">
        <f>VLOOKUP(A56,MATERIALES!A8:D401,4,FALSE)</f>
        <v>36340.589187908576</v>
      </c>
      <c r="N56" s="271">
        <f t="shared" si="1"/>
        <v>18.170294593954289</v>
      </c>
    </row>
    <row r="57" spans="1:14">
      <c r="A57" s="163" t="s">
        <v>607</v>
      </c>
      <c r="B57" s="43" t="str">
        <f>VLOOKUP(A57,MATERIALES!A9:D373,3,FALSE)</f>
        <v xml:space="preserve">Pintura acrílica, esmalte o similar </v>
      </c>
      <c r="C57" s="424"/>
      <c r="D57" s="424"/>
      <c r="E57" s="424"/>
      <c r="F57" s="424"/>
      <c r="G57" s="424"/>
      <c r="H57" s="424"/>
      <c r="I57" s="424"/>
      <c r="J57" s="311" t="str">
        <f>VLOOKUP(A57,MATERIALES!A11:D649,2,FALSE)</f>
        <v>gal</v>
      </c>
      <c r="K57" s="396">
        <v>1E-3</v>
      </c>
      <c r="L57" s="420"/>
      <c r="M57" s="401">
        <f>VLOOKUP(A57,MATERIALES!A9:D402,4,FALSE)</f>
        <v>65079.851697544014</v>
      </c>
      <c r="N57" s="271">
        <f t="shared" si="1"/>
        <v>65.079851697544015</v>
      </c>
    </row>
    <row r="58" spans="1:14" ht="15.75" thickBot="1">
      <c r="A58" t="s">
        <v>840</v>
      </c>
      <c r="B58" s="43" t="str">
        <f>VLOOKUP(A58,MATERIALES!A10:D373,3,FALSE)</f>
        <v>Disolvente para pintura (TINNER)</v>
      </c>
      <c r="C58" s="309"/>
      <c r="D58" s="309"/>
      <c r="E58" s="309"/>
      <c r="F58" s="309"/>
      <c r="G58" s="309"/>
      <c r="H58" s="309"/>
      <c r="I58" s="309"/>
      <c r="J58" s="432" t="str">
        <f>VLOOKUP(A58,MATERIALES!A11:D650,2,FALSE)</f>
        <v>gal</v>
      </c>
      <c r="K58" s="126">
        <v>1E-3</v>
      </c>
      <c r="L58" s="324"/>
      <c r="M58" s="401">
        <f>VLOOKUP(A58,MATERIALES!A10:D403,4,FALSE)</f>
        <v>17701.719661731971</v>
      </c>
      <c r="N58" s="271">
        <f t="shared" si="1"/>
        <v>17.701719661731971</v>
      </c>
    </row>
    <row r="59" spans="1:14" ht="15.75" thickBot="1">
      <c r="B59" s="827" t="s">
        <v>953</v>
      </c>
      <c r="C59" s="828"/>
      <c r="D59" s="828"/>
      <c r="E59" s="828"/>
      <c r="F59" s="828"/>
      <c r="G59" s="828"/>
      <c r="H59" s="828"/>
      <c r="I59" s="828"/>
      <c r="J59" s="828"/>
      <c r="K59" s="828"/>
      <c r="L59" s="828"/>
      <c r="M59" s="829"/>
      <c r="N59" s="393">
        <f>SUM(N51:N58)</f>
        <v>374.93429081893248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0" t="s">
        <v>961</v>
      </c>
      <c r="M63" s="803"/>
      <c r="N63" s="76" t="s">
        <v>951</v>
      </c>
    </row>
    <row r="64" spans="1:14">
      <c r="B64" s="46"/>
      <c r="C64" s="316"/>
      <c r="D64" s="316"/>
      <c r="E64" s="316"/>
      <c r="F64" s="316"/>
      <c r="G64" s="316"/>
      <c r="H64" s="310"/>
      <c r="I64" s="278"/>
      <c r="J64" s="285"/>
      <c r="K64" s="278"/>
      <c r="L64" s="831"/>
      <c r="M64" s="832"/>
      <c r="N64" s="286"/>
    </row>
    <row r="65" spans="1:15">
      <c r="B65" s="46"/>
      <c r="C65" s="47"/>
      <c r="D65" s="47"/>
      <c r="E65" s="47"/>
      <c r="F65" s="47"/>
      <c r="G65" s="47"/>
      <c r="H65" s="310"/>
      <c r="I65" s="278"/>
      <c r="J65" s="285"/>
      <c r="K65" s="278"/>
      <c r="L65" s="831"/>
      <c r="M65" s="832"/>
      <c r="N65" s="286"/>
    </row>
    <row r="66" spans="1:15">
      <c r="B66" s="46"/>
      <c r="C66" s="47"/>
      <c r="D66" s="47"/>
      <c r="E66" s="47"/>
      <c r="F66" s="47"/>
      <c r="G66" s="47"/>
      <c r="H66" s="310"/>
      <c r="I66" s="278"/>
      <c r="J66" s="285"/>
      <c r="K66" s="278"/>
      <c r="L66" s="831"/>
      <c r="M66" s="832"/>
      <c r="N66" s="286"/>
    </row>
    <row r="67" spans="1:15">
      <c r="B67" s="46"/>
      <c r="C67" s="47"/>
      <c r="D67" s="47"/>
      <c r="E67" s="47"/>
      <c r="F67" s="47"/>
      <c r="G67" s="47"/>
      <c r="H67" s="310"/>
      <c r="I67" s="278"/>
      <c r="J67" s="285"/>
      <c r="K67" s="278"/>
      <c r="L67" s="831"/>
      <c r="M67" s="832"/>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s="164" t="s">
        <v>2</v>
      </c>
      <c r="B75" s="49" t="str">
        <f>VLOOKUP(A75,'MANO DE OBRA'!A8:D68,3,FALSE)</f>
        <v>Soldador (2)</v>
      </c>
      <c r="C75" s="47"/>
      <c r="D75" s="47"/>
      <c r="E75" s="47"/>
      <c r="F75" s="47"/>
      <c r="G75" s="47"/>
      <c r="H75" s="47"/>
      <c r="I75" s="291">
        <f>K75/J75*100</f>
        <v>115336.47958314378</v>
      </c>
      <c r="J75" s="292">
        <v>185</v>
      </c>
      <c r="K75" s="293">
        <f>VLOOKUP(A75,'MANO DE OBRA'!A8:D99,4,FALSE)</f>
        <v>213372.48722881597</v>
      </c>
      <c r="L75" s="50"/>
      <c r="M75" s="433">
        <v>320</v>
      </c>
      <c r="N75" s="394">
        <f>K75/M75</f>
        <v>666.78902259004985</v>
      </c>
      <c r="O75" s="106"/>
    </row>
    <row r="76" spans="1:15">
      <c r="A76" s="164" t="s">
        <v>4</v>
      </c>
      <c r="B76" s="49" t="str">
        <f>VLOOKUP(A76,'MANO DE OBRA'!A8:D69,3,FALSE)</f>
        <v>Inspector de fabricación y montaje</v>
      </c>
      <c r="C76" s="47"/>
      <c r="D76" s="47"/>
      <c r="E76" s="47"/>
      <c r="F76" s="47"/>
      <c r="G76" s="47"/>
      <c r="H76" s="47"/>
      <c r="I76" s="291">
        <f>K76/J76*100</f>
        <v>87942.625377371514</v>
      </c>
      <c r="J76" s="292">
        <v>185</v>
      </c>
      <c r="K76" s="293">
        <f>VLOOKUP(A76,'MANO DE OBRA'!A8:D100,4,FALSE)</f>
        <v>162693.85694813728</v>
      </c>
      <c r="L76" s="50"/>
      <c r="M76" s="433">
        <v>320</v>
      </c>
      <c r="N76" s="394">
        <f>K76/M76</f>
        <v>508.41830296292903</v>
      </c>
    </row>
    <row r="77" spans="1:15">
      <c r="A77" t="s">
        <v>9</v>
      </c>
      <c r="B77" s="49" t="str">
        <f>VLOOKUP(A77,'MANO DE OBRA'!A9:D70,3,FALSE)</f>
        <v>Obrero (3)</v>
      </c>
      <c r="C77" s="47"/>
      <c r="D77" s="47"/>
      <c r="E77" s="47"/>
      <c r="F77" s="47"/>
      <c r="G77" s="47"/>
      <c r="H77" s="47"/>
      <c r="I77" s="291">
        <f>K77/J77*100</f>
        <v>87780</v>
      </c>
      <c r="J77" s="292">
        <v>185</v>
      </c>
      <c r="K77" s="293">
        <f>VLOOKUP(A77,'MANO DE OBRA'!A9:D101,4,FALSE)</f>
        <v>162393</v>
      </c>
      <c r="L77" s="50"/>
      <c r="M77" s="433">
        <v>320</v>
      </c>
      <c r="N77" s="394">
        <f>K77/M77</f>
        <v>507.47812499999998</v>
      </c>
    </row>
    <row r="78" spans="1:15">
      <c r="A78" t="s">
        <v>30</v>
      </c>
      <c r="B78" s="49" t="str">
        <f>VLOOKUP(A78,'MANO DE OBRA'!A10:D71,3,FALSE)</f>
        <v>Oficial</v>
      </c>
      <c r="C78" s="47"/>
      <c r="D78" s="47"/>
      <c r="E78" s="47"/>
      <c r="F78" s="47"/>
      <c r="G78" s="47"/>
      <c r="H78" s="47"/>
      <c r="I78" s="291">
        <f>K78/J78*100</f>
        <v>57668.23979157189</v>
      </c>
      <c r="J78" s="292">
        <v>185</v>
      </c>
      <c r="K78" s="293">
        <f>VLOOKUP(A78,'MANO DE OBRA'!A10:D102,4,FALSE)</f>
        <v>106686.24361440798</v>
      </c>
      <c r="L78" s="317"/>
      <c r="M78" s="433">
        <v>320</v>
      </c>
      <c r="N78" s="394">
        <f>K78/M78</f>
        <v>333.39451129502493</v>
      </c>
    </row>
    <row r="79" spans="1:15">
      <c r="B79" s="49"/>
      <c r="C79" s="47"/>
      <c r="D79" s="47"/>
      <c r="E79" s="47"/>
      <c r="F79" s="47"/>
      <c r="G79" s="47"/>
      <c r="H79" s="47"/>
      <c r="I79" s="291"/>
      <c r="J79" s="292"/>
      <c r="K79" s="293"/>
      <c r="L79" s="317"/>
      <c r="M79" s="433"/>
      <c r="N79" s="394"/>
    </row>
    <row r="80" spans="1:15" ht="15.75" thickBot="1">
      <c r="B80" s="814"/>
      <c r="C80" s="815"/>
      <c r="D80" s="815"/>
      <c r="E80" s="815"/>
      <c r="F80" s="815"/>
      <c r="G80" s="815"/>
      <c r="H80" s="815"/>
      <c r="I80" s="469"/>
      <c r="J80" s="470"/>
      <c r="K80" s="473"/>
      <c r="L80" s="474"/>
      <c r="M80" s="475"/>
      <c r="N80" s="394"/>
    </row>
    <row r="81" spans="1:14" ht="15.75" thickBot="1">
      <c r="B81" s="833" t="s">
        <v>953</v>
      </c>
      <c r="C81" s="834"/>
      <c r="D81" s="834"/>
      <c r="E81" s="834"/>
      <c r="F81" s="834"/>
      <c r="G81" s="834"/>
      <c r="H81" s="834"/>
      <c r="I81" s="834"/>
      <c r="J81" s="834"/>
      <c r="K81" s="834"/>
      <c r="L81" s="834"/>
      <c r="M81" s="835"/>
      <c r="N81" s="300">
        <f>SUM(N75:N80)</f>
        <v>2016.0799618480041</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N46+N59+N70+N81</f>
        <v>3043.5569983081764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3"/>
      <c r="J87" s="333"/>
      <c r="K87" s="301" t="s">
        <v>970</v>
      </c>
      <c r="L87" s="857" t="s">
        <v>971</v>
      </c>
      <c r="M87" s="858"/>
      <c r="N87" s="302"/>
    </row>
    <row r="88" spans="1:14">
      <c r="B88" s="859" t="s">
        <v>972</v>
      </c>
      <c r="C88" s="860"/>
      <c r="D88" s="860"/>
      <c r="E88" s="860"/>
      <c r="F88" s="860"/>
      <c r="G88" s="860"/>
      <c r="H88" s="860"/>
      <c r="I88" s="87"/>
      <c r="J88" s="88"/>
      <c r="K88" s="303">
        <v>0.2</v>
      </c>
      <c r="L88" s="861">
        <f>N83*K88</f>
        <v>608.71139966163526</v>
      </c>
      <c r="M88" s="862"/>
      <c r="N88" s="51"/>
    </row>
    <row r="89" spans="1:14">
      <c r="B89" s="89" t="s">
        <v>973</v>
      </c>
      <c r="C89" s="90"/>
      <c r="D89" s="90"/>
      <c r="E89" s="90"/>
      <c r="F89" s="90"/>
      <c r="G89" s="90"/>
      <c r="H89" s="90"/>
      <c r="I89" s="87"/>
      <c r="J89" s="88"/>
      <c r="K89" s="303">
        <v>0.05</v>
      </c>
      <c r="L89" s="861">
        <f>N83*K89</f>
        <v>152.17784991540881</v>
      </c>
      <c r="M89" s="862"/>
      <c r="N89" s="51"/>
    </row>
    <row r="90" spans="1:14" ht="15.75" thickBot="1">
      <c r="B90" s="91" t="s">
        <v>974</v>
      </c>
      <c r="C90" s="92"/>
      <c r="D90" s="92"/>
      <c r="E90" s="92"/>
      <c r="F90" s="92"/>
      <c r="G90" s="92"/>
      <c r="H90" s="92"/>
      <c r="I90" s="93"/>
      <c r="J90" s="94"/>
      <c r="K90" s="304">
        <v>0.05</v>
      </c>
      <c r="L90" s="863">
        <f>N83*K90</f>
        <v>152.17784991540881</v>
      </c>
      <c r="M90" s="864"/>
      <c r="N90" s="51"/>
    </row>
    <row r="91" spans="1:14" ht="15.75" thickBot="1">
      <c r="B91" s="827" t="s">
        <v>953</v>
      </c>
      <c r="C91" s="828"/>
      <c r="D91" s="828"/>
      <c r="E91" s="828"/>
      <c r="F91" s="828"/>
      <c r="G91" s="828"/>
      <c r="H91" s="828"/>
      <c r="I91" s="828"/>
      <c r="J91" s="828"/>
      <c r="K91" s="828"/>
      <c r="L91" s="828"/>
      <c r="M91" s="829"/>
      <c r="N91" s="52">
        <f>L88+L89+L90</f>
        <v>913.06709949245294</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7">
        <f>N83+N91</f>
        <v>3956.6240978006294</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5"/>
      <c r="K123" s="975"/>
      <c r="L123" s="975"/>
      <c r="M123" s="975"/>
      <c r="N123" s="976"/>
    </row>
    <row r="124" spans="2:14" ht="15.75" thickBot="1">
      <c r="B124" s="418" t="s">
        <v>2221</v>
      </c>
      <c r="C124" s="419"/>
      <c r="D124" s="419"/>
      <c r="E124" s="258"/>
      <c r="F124" s="258"/>
      <c r="G124" s="258"/>
      <c r="H124" s="258"/>
      <c r="I124" s="258"/>
      <c r="J124" s="977"/>
      <c r="K124" s="977"/>
      <c r="L124" s="977"/>
      <c r="M124" s="977"/>
      <c r="N124" s="978"/>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42.75" customHeight="1" thickBot="1">
      <c r="A31" t="s">
        <v>1845</v>
      </c>
      <c r="B31" s="80" t="s">
        <v>1128</v>
      </c>
      <c r="C31" s="967" t="s">
        <v>2132</v>
      </c>
      <c r="D31" s="968"/>
      <c r="E31" s="968"/>
      <c r="F31" s="968"/>
      <c r="G31" s="968"/>
      <c r="H31" s="968"/>
      <c r="I31" s="968"/>
      <c r="J31" s="968"/>
      <c r="K31" s="467"/>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188</v>
      </c>
      <c r="B36" s="840" t="str">
        <f>VLOOKUP(A36,EQUIPOS!A6:D154,3,FALSE)</f>
        <v>Diferencial</v>
      </c>
      <c r="C36" s="841"/>
      <c r="D36" s="841"/>
      <c r="E36" s="841"/>
      <c r="F36" s="841"/>
      <c r="G36" s="841"/>
      <c r="H36" s="842"/>
      <c r="I36" s="266"/>
      <c r="J36" s="267"/>
      <c r="K36" s="268">
        <f>VLOOKUP(A36,EQUIPOS!A6:D163,4,FALSE)</f>
        <v>3427.7916281228504</v>
      </c>
      <c r="L36" s="269"/>
      <c r="M36" s="335">
        <v>4</v>
      </c>
      <c r="N36" s="271">
        <f>K36/M36</f>
        <v>856.9479070307126</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0.1</v>
      </c>
      <c r="N41" s="343">
        <f>N75*M41</f>
        <v>1010.0320112950249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1866.9799183257373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0.01</v>
      </c>
      <c r="L48" s="266"/>
      <c r="M48" s="401">
        <f>VLOOKUP(A48,MATERIALES!A5:D396,4,FALSE)</f>
        <v>409281.46029890492</v>
      </c>
      <c r="N48" s="271">
        <f>K48*M48</f>
        <v>4092.814602989049</v>
      </c>
    </row>
    <row r="49" spans="1:14">
      <c r="A49" s="163" t="s">
        <v>718</v>
      </c>
      <c r="B49" s="43" t="str">
        <f>VLOOKUP(A49,MATERIALES!A6:D373,3,FALSE)</f>
        <v>Tubo concreto simple 450 mm</v>
      </c>
      <c r="C49" s="424"/>
      <c r="D49" s="424"/>
      <c r="E49" s="424"/>
      <c r="F49" s="424"/>
      <c r="G49" s="424"/>
      <c r="H49" s="424"/>
      <c r="I49" s="424"/>
      <c r="J49" s="311" t="str">
        <f>VLOOKUP(A49,MATERIALES!A5:D641,2,FALSE)</f>
        <v>m</v>
      </c>
      <c r="K49" s="396">
        <v>1</v>
      </c>
      <c r="L49" s="420"/>
      <c r="M49" s="401">
        <f>VLOOKUP(A49,MATERIALES!A6:D397,4,FALSE)</f>
        <v>102847.48708115188</v>
      </c>
      <c r="N49" s="271">
        <f>K49*M49</f>
        <v>102847.48708115188</v>
      </c>
    </row>
    <row r="50" spans="1:14">
      <c r="A50" s="163" t="s">
        <v>833</v>
      </c>
      <c r="B50" s="43" t="str">
        <f>VLOOKUP(A50,MATERIALES!A6:D373,3,FALSE)</f>
        <v>Concreto Resistencia  14 (Mpa)</v>
      </c>
      <c r="C50" s="424"/>
      <c r="D50" s="424"/>
      <c r="E50" s="424"/>
      <c r="F50" s="424"/>
      <c r="G50" s="424"/>
      <c r="H50" s="424"/>
      <c r="I50" s="424"/>
      <c r="J50" s="311" t="str">
        <f>VLOOKUP(A50,MATERIALES!A6:D642,2,FALSE)</f>
        <v>m3</v>
      </c>
      <c r="K50" s="396">
        <v>0.36499999999999999</v>
      </c>
      <c r="L50" s="420"/>
      <c r="M50" s="401">
        <f>VLOOKUP(A50,MATERIALES!A6:D398,4,FALSE)</f>
        <v>318285.41634337849</v>
      </c>
      <c r="N50" s="271">
        <f>K50*M50</f>
        <v>116174.17696533314</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7" t="s">
        <v>953</v>
      </c>
      <c r="C53" s="828"/>
      <c r="D53" s="828"/>
      <c r="E53" s="828"/>
      <c r="F53" s="828"/>
      <c r="G53" s="828"/>
      <c r="H53" s="828"/>
      <c r="I53" s="828"/>
      <c r="J53" s="828"/>
      <c r="K53" s="828"/>
      <c r="L53" s="828"/>
      <c r="M53" s="829"/>
      <c r="N53" s="393">
        <f>SUM(N48:N52)</f>
        <v>223114.47864947407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1319</v>
      </c>
      <c r="B58" s="46" t="str">
        <f>VLOOKUP(A58,TRANSPORTE!A1:D117,3,FALSE)</f>
        <v>Transporte de Tubería de Concreto Reforzado</v>
      </c>
      <c r="C58" s="316"/>
      <c r="D58" s="316"/>
      <c r="E58" s="316"/>
      <c r="F58" s="316"/>
      <c r="G58" s="316"/>
      <c r="H58" s="310" t="s">
        <v>344</v>
      </c>
      <c r="I58" s="278">
        <v>0.28000000000000003</v>
      </c>
      <c r="J58" s="285">
        <v>1</v>
      </c>
      <c r="K58" s="278">
        <f>I58*J58</f>
        <v>0.28000000000000003</v>
      </c>
      <c r="L58" s="831">
        <f>VLOOKUP(A58,TRANSPORTE!A1:D117,4,FALSE)</f>
        <v>3.063421277205213</v>
      </c>
      <c r="M58" s="832"/>
      <c r="N58" s="286">
        <f>K58*L58</f>
        <v>0.85775795761745965</v>
      </c>
    </row>
    <row r="59" spans="1:14">
      <c r="B59" s="46"/>
      <c r="C59" s="47"/>
      <c r="D59" s="47"/>
      <c r="E59" s="47"/>
      <c r="F59" s="47"/>
      <c r="G59" s="47"/>
      <c r="H59" s="310"/>
      <c r="I59" s="278"/>
      <c r="J59" s="285"/>
      <c r="K59" s="278"/>
      <c r="L59" s="831"/>
      <c r="M59" s="832"/>
      <c r="N59" s="286"/>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287"/>
      <c r="I62" s="278"/>
      <c r="J62" s="278"/>
      <c r="K62" s="278"/>
      <c r="L62" s="288"/>
      <c r="M62" s="289"/>
      <c r="N62" s="290"/>
    </row>
    <row r="63" spans="1:14" ht="15.75" thickBot="1">
      <c r="B63" s="308"/>
      <c r="C63" s="309"/>
      <c r="D63" s="309"/>
      <c r="E63" s="309"/>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f>
        <v>0.85775795761745965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32</v>
      </c>
      <c r="N69" s="394">
        <f>K69/M69</f>
        <v>6766.375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32</v>
      </c>
      <c r="N70" s="394">
        <f>K70/M70</f>
        <v>3333.9451129502495</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0">
        <f>SUM(N69:N74)</f>
        <v>10100.320112950249</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235082.63643870768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47016.527287741541</v>
      </c>
      <c r="M82" s="862"/>
      <c r="N82" s="51"/>
    </row>
    <row r="83" spans="1:14">
      <c r="B83" s="89" t="s">
        <v>973</v>
      </c>
      <c r="C83" s="90"/>
      <c r="D83" s="90"/>
      <c r="E83" s="90"/>
      <c r="F83" s="90"/>
      <c r="G83" s="90"/>
      <c r="H83" s="90"/>
      <c r="I83" s="87"/>
      <c r="J83" s="88"/>
      <c r="K83" s="303">
        <v>0.05</v>
      </c>
      <c r="L83" s="861">
        <f>N77*K83</f>
        <v>11754.131821935385</v>
      </c>
      <c r="M83" s="862"/>
      <c r="N83" s="51"/>
    </row>
    <row r="84" spans="1:14" ht="15.75" thickBot="1">
      <c r="B84" s="91" t="s">
        <v>974</v>
      </c>
      <c r="C84" s="92"/>
      <c r="D84" s="92"/>
      <c r="E84" s="92"/>
      <c r="F84" s="92"/>
      <c r="G84" s="92"/>
      <c r="H84" s="92"/>
      <c r="I84" s="93"/>
      <c r="J84" s="94"/>
      <c r="K84" s="304">
        <v>0.05</v>
      </c>
      <c r="L84" s="863">
        <f>N77*K84</f>
        <v>11754.131821935385</v>
      </c>
      <c r="M84" s="864"/>
      <c r="N84" s="51"/>
    </row>
    <row r="85" spans="1:14" ht="15.75" thickBot="1">
      <c r="B85" s="827" t="s">
        <v>953</v>
      </c>
      <c r="C85" s="828"/>
      <c r="D85" s="828"/>
      <c r="E85" s="828"/>
      <c r="F85" s="828"/>
      <c r="G85" s="828"/>
      <c r="H85" s="828"/>
      <c r="I85" s="828"/>
      <c r="J85" s="828"/>
      <c r="K85" s="828"/>
      <c r="L85" s="828"/>
      <c r="M85" s="829"/>
      <c r="N85" s="52">
        <f>L82+L83+L84</f>
        <v>70524.790931612311</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305607.42737031996</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45" customHeight="1" thickBot="1">
      <c r="A31" t="s">
        <v>1845</v>
      </c>
      <c r="B31" s="80" t="s">
        <v>1129</v>
      </c>
      <c r="C31" s="988" t="s">
        <v>2133</v>
      </c>
      <c r="D31" s="989"/>
      <c r="E31" s="989"/>
      <c r="F31" s="989"/>
      <c r="G31" s="989"/>
      <c r="H31" s="989"/>
      <c r="I31" s="989"/>
      <c r="J31" s="989"/>
      <c r="K31" s="476"/>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188</v>
      </c>
      <c r="B36" s="840" t="str">
        <f>VLOOKUP(A36,EQUIPOS!A6:D154,3,FALSE)</f>
        <v>Diferencial</v>
      </c>
      <c r="C36" s="841"/>
      <c r="D36" s="841"/>
      <c r="E36" s="841"/>
      <c r="F36" s="841"/>
      <c r="G36" s="841"/>
      <c r="H36" s="842"/>
      <c r="I36" s="266"/>
      <c r="J36" s="267"/>
      <c r="K36" s="268">
        <f>VLOOKUP(A36,EQUIPOS!A6:D163,4,FALSE)</f>
        <v>3427.7916281228504</v>
      </c>
      <c r="L36" s="269"/>
      <c r="M36" s="440">
        <v>4</v>
      </c>
      <c r="N36" s="271">
        <f>K36/M36</f>
        <v>856.9479070307126</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0.1</v>
      </c>
      <c r="N41" s="343">
        <f>N75*M41</f>
        <v>1010.0320112950249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1866.9799183257373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0.02</v>
      </c>
      <c r="L48" s="266"/>
      <c r="M48" s="401">
        <f>VLOOKUP(A48,MATERIALES!A5:D396,4,FALSE)</f>
        <v>409281.46029890492</v>
      </c>
      <c r="N48" s="271">
        <f>K48*M48</f>
        <v>8185.6292059780981</v>
      </c>
    </row>
    <row r="49" spans="1:14">
      <c r="A49" s="163" t="s">
        <v>718</v>
      </c>
      <c r="B49" s="43" t="str">
        <f>VLOOKUP(A49,MATERIALES!A6:D373,3,FALSE)</f>
        <v>Tubo concreto simple 450 mm</v>
      </c>
      <c r="C49" s="424"/>
      <c r="D49" s="424"/>
      <c r="E49" s="424"/>
      <c r="F49" s="424"/>
      <c r="G49" s="424"/>
      <c r="H49" s="424"/>
      <c r="I49" s="424"/>
      <c r="J49" s="311" t="str">
        <f>VLOOKUP(A49,MATERIALES!A5:D641,2,FALSE)</f>
        <v>m</v>
      </c>
      <c r="K49" s="396">
        <v>1</v>
      </c>
      <c r="L49" s="420"/>
      <c r="M49" s="401">
        <f>VLOOKUP(A49,MATERIALES!A6:D397,4,FALSE)</f>
        <v>102847.48708115188</v>
      </c>
      <c r="N49" s="271">
        <f>K49*M49</f>
        <v>102847.48708115188</v>
      </c>
    </row>
    <row r="50" spans="1:14">
      <c r="A50" s="163" t="s">
        <v>833</v>
      </c>
      <c r="B50" s="43" t="str">
        <f>VLOOKUP(A50,MATERIALES!A6:D373,3,FALSE)</f>
        <v>Concreto Resistencia  14 (Mpa)</v>
      </c>
      <c r="C50" s="424"/>
      <c r="D50" s="424"/>
      <c r="E50" s="424"/>
      <c r="F50" s="424"/>
      <c r="G50" s="424"/>
      <c r="H50" s="424"/>
      <c r="I50" s="424"/>
      <c r="J50" s="311" t="str">
        <f>VLOOKUP(A50,MATERIALES!A6:D642,2,FALSE)</f>
        <v>m3</v>
      </c>
      <c r="K50" s="396">
        <v>0.46</v>
      </c>
      <c r="L50" s="420"/>
      <c r="M50" s="401">
        <f>VLOOKUP(A50,MATERIALES!A6:D398,4,FALSE)</f>
        <v>318285.41634337849</v>
      </c>
      <c r="N50" s="271">
        <f>K50*M50</f>
        <v>146411.29151795412</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7" t="s">
        <v>953</v>
      </c>
      <c r="C53" s="828"/>
      <c r="D53" s="828"/>
      <c r="E53" s="828"/>
      <c r="F53" s="828"/>
      <c r="G53" s="828"/>
      <c r="H53" s="828"/>
      <c r="I53" s="828"/>
      <c r="J53" s="828"/>
      <c r="K53" s="828"/>
      <c r="L53" s="828"/>
      <c r="M53" s="829"/>
      <c r="N53" s="393">
        <f>SUM(N48:N52)</f>
        <v>257444.40780508408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1319</v>
      </c>
      <c r="B58" s="46" t="str">
        <f>VLOOKUP(A58,TRANSPORTE!A1:D117,3,FALSE)</f>
        <v>Transporte de Tubería de Concreto Reforzado</v>
      </c>
      <c r="C58" s="316"/>
      <c r="D58" s="316"/>
      <c r="E58" s="316"/>
      <c r="F58" s="316"/>
      <c r="G58" s="316"/>
      <c r="H58" s="310" t="s">
        <v>344</v>
      </c>
      <c r="I58" s="278">
        <v>0.28000000000000003</v>
      </c>
      <c r="J58" s="285">
        <v>1</v>
      </c>
      <c r="K58" s="278">
        <f>I58*J58</f>
        <v>0.28000000000000003</v>
      </c>
      <c r="L58" s="831">
        <f>VLOOKUP(A58,TRANSPORTE!A1:D117,4,FALSE)</f>
        <v>3.063421277205213</v>
      </c>
      <c r="M58" s="832"/>
      <c r="N58" s="286">
        <f>K58*L58</f>
        <v>0.85775795761745965</v>
      </c>
    </row>
    <row r="59" spans="1:14">
      <c r="B59" s="46"/>
      <c r="C59" s="47"/>
      <c r="D59" s="47"/>
      <c r="E59" s="47"/>
      <c r="F59" s="47"/>
      <c r="G59" s="47"/>
      <c r="H59" s="310"/>
      <c r="I59" s="278"/>
      <c r="J59" s="285"/>
      <c r="K59" s="278"/>
      <c r="L59" s="831"/>
      <c r="M59" s="832"/>
      <c r="N59" s="286"/>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f>
        <v>0.85775795761745965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32</v>
      </c>
      <c r="N69" s="394">
        <f>K69/M69</f>
        <v>6766.375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32</v>
      </c>
      <c r="N70" s="394">
        <f>K70/M70</f>
        <v>3333.9451129502495</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0">
        <f>SUM(N69:N74)</f>
        <v>10100.320112950249</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269412.56559431768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53882.513118863542</v>
      </c>
      <c r="M82" s="862"/>
      <c r="N82" s="51"/>
    </row>
    <row r="83" spans="1:14">
      <c r="B83" s="89" t="s">
        <v>973</v>
      </c>
      <c r="C83" s="90"/>
      <c r="D83" s="90"/>
      <c r="E83" s="90"/>
      <c r="F83" s="90"/>
      <c r="G83" s="90"/>
      <c r="H83" s="90"/>
      <c r="I83" s="87"/>
      <c r="J83" s="88"/>
      <c r="K83" s="303">
        <v>0.05</v>
      </c>
      <c r="L83" s="861">
        <f>N77*K83</f>
        <v>13470.628279715886</v>
      </c>
      <c r="M83" s="862"/>
      <c r="N83" s="51"/>
    </row>
    <row r="84" spans="1:14" ht="15.75" thickBot="1">
      <c r="B84" s="91" t="s">
        <v>974</v>
      </c>
      <c r="C84" s="92"/>
      <c r="D84" s="92"/>
      <c r="E84" s="92"/>
      <c r="F84" s="92"/>
      <c r="G84" s="92"/>
      <c r="H84" s="92"/>
      <c r="I84" s="93"/>
      <c r="J84" s="94"/>
      <c r="K84" s="304">
        <v>0.05</v>
      </c>
      <c r="L84" s="863">
        <f>N77*K84</f>
        <v>13470.628279715886</v>
      </c>
      <c r="M84" s="864"/>
      <c r="N84" s="51"/>
    </row>
    <row r="85" spans="1:14" ht="15.75" thickBot="1">
      <c r="B85" s="827" t="s">
        <v>953</v>
      </c>
      <c r="C85" s="828"/>
      <c r="D85" s="828"/>
      <c r="E85" s="828"/>
      <c r="F85" s="828"/>
      <c r="G85" s="828"/>
      <c r="H85" s="828"/>
      <c r="I85" s="828"/>
      <c r="J85" s="828"/>
      <c r="K85" s="828"/>
      <c r="L85" s="828"/>
      <c r="M85" s="829"/>
      <c r="N85" s="52">
        <f>L82+L83+L84</f>
        <v>80823.769678295328</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350236.33527261298</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1677</v>
      </c>
      <c r="C31" s="81" t="s">
        <v>2134</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310</v>
      </c>
      <c r="B36" s="840" t="str">
        <f>VLOOKUP(A36,EQUIPOS!A6:D154,3,FALSE)</f>
        <v>Retroexcavadora A25C</v>
      </c>
      <c r="C36" s="841"/>
      <c r="D36" s="841"/>
      <c r="E36" s="841"/>
      <c r="F36" s="841"/>
      <c r="G36" s="841"/>
      <c r="H36" s="842"/>
      <c r="I36" s="266"/>
      <c r="J36" s="267"/>
      <c r="K36" s="268">
        <f>VLOOKUP(A36,EQUIPOS!A6:D163,4,FALSE)</f>
        <v>122277.96461271563</v>
      </c>
      <c r="L36" s="269"/>
      <c r="M36" s="335">
        <v>3</v>
      </c>
      <c r="N36" s="271">
        <f>K36/M36</f>
        <v>40759.321537571879</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0.1</v>
      </c>
      <c r="N41" s="343">
        <f>N75*M41</f>
        <v>1346.7093483933668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42106.030885965243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0.02</v>
      </c>
      <c r="L48" s="266"/>
      <c r="M48" s="401">
        <f>VLOOKUP(A48,MATERIALES!A5:D396,4,FALSE)</f>
        <v>409281.46029890492</v>
      </c>
      <c r="N48" s="271">
        <f>K48*M48</f>
        <v>8185.6292059780981</v>
      </c>
    </row>
    <row r="49" spans="1:14">
      <c r="A49" s="163" t="s">
        <v>548</v>
      </c>
      <c r="B49" s="43" t="str">
        <f>VLOOKUP(A49,MATERIALES!A6:D373,3,FALSE)</f>
        <v>Material para solado y atraque</v>
      </c>
      <c r="C49" s="424"/>
      <c r="D49" s="424"/>
      <c r="E49" s="424"/>
      <c r="F49" s="424"/>
      <c r="G49" s="424"/>
      <c r="H49" s="424"/>
      <c r="I49" s="424"/>
      <c r="J49" s="311" t="str">
        <f>VLOOKUP(A49,MATERIALES!A5:D641,2,FALSE)</f>
        <v>m3</v>
      </c>
      <c r="K49" s="396">
        <v>0.46</v>
      </c>
      <c r="L49" s="420"/>
      <c r="M49" s="401">
        <f>VLOOKUP(A49,MATERIALES!A6:D397,4,FALSE)</f>
        <v>36444.71695062465</v>
      </c>
      <c r="N49" s="271">
        <f>K49*M49</f>
        <v>16764.569797287339</v>
      </c>
    </row>
    <row r="50" spans="1:14">
      <c r="A50" s="163" t="s">
        <v>714</v>
      </c>
      <c r="B50" s="43" t="str">
        <f>VLOOKUP(A50,MATERIALES!A6:D373,3,FALSE)</f>
        <v>Tubo concreto reforzado 900mm (tipo 1)</v>
      </c>
      <c r="C50" s="424"/>
      <c r="D50" s="424"/>
      <c r="E50" s="424"/>
      <c r="F50" s="424"/>
      <c r="G50" s="424"/>
      <c r="H50" s="424"/>
      <c r="I50" s="424"/>
      <c r="J50" s="311" t="str">
        <f>VLOOKUP(A50,MATERIALES!A6:D642,2,FALSE)</f>
        <v>m</v>
      </c>
      <c r="K50" s="396">
        <v>1</v>
      </c>
      <c r="L50" s="420"/>
      <c r="M50" s="401">
        <f>VLOOKUP(A50,MATERIALES!A6:D398,4,FALSE)</f>
        <v>359344.90913315903</v>
      </c>
      <c r="N50" s="271">
        <f>K50*M50</f>
        <v>359344.90913315903</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7" t="s">
        <v>953</v>
      </c>
      <c r="C53" s="828"/>
      <c r="D53" s="828"/>
      <c r="E53" s="828"/>
      <c r="F53" s="828"/>
      <c r="G53" s="828"/>
      <c r="H53" s="828"/>
      <c r="I53" s="828"/>
      <c r="J53" s="828"/>
      <c r="K53" s="828"/>
      <c r="L53" s="828"/>
      <c r="M53" s="829"/>
      <c r="N53" s="393">
        <f>SUM(N48:N52)</f>
        <v>384295.10813642445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1319</v>
      </c>
      <c r="B58" s="46" t="str">
        <f>VLOOKUP(A58,TRANSPORTE!A1:D117,3,FALSE)</f>
        <v>Transporte de Tubería de Concreto Reforzado</v>
      </c>
      <c r="C58" s="316"/>
      <c r="D58" s="316"/>
      <c r="E58" s="316"/>
      <c r="F58" s="316"/>
      <c r="G58" s="316"/>
      <c r="H58" s="310" t="s">
        <v>344</v>
      </c>
      <c r="I58" s="278">
        <v>0.28000000000000003</v>
      </c>
      <c r="J58" s="285">
        <v>1</v>
      </c>
      <c r="K58" s="278">
        <f>I58*J58</f>
        <v>0.28000000000000003</v>
      </c>
      <c r="L58" s="831">
        <f>VLOOKUP(A58,TRANSPORTE!A1:D117,4,FALSE)</f>
        <v>3.063421277205213</v>
      </c>
      <c r="M58" s="832"/>
      <c r="N58" s="286">
        <f>K58*L58</f>
        <v>0.85775795761745965</v>
      </c>
    </row>
    <row r="59" spans="1:14">
      <c r="A59" t="s">
        <v>1323</v>
      </c>
      <c r="B59" s="46" t="str">
        <f>VLOOKUP(A59,TRANSPORTE!A1:D117,3,FALSE)</f>
        <v>Transporte de Material de Solado y Atraque Tubería de Concreto Reforzado</v>
      </c>
      <c r="C59" s="47"/>
      <c r="D59" s="47"/>
      <c r="E59" s="47"/>
      <c r="F59" s="47"/>
      <c r="G59" s="47"/>
      <c r="H59" s="310" t="s">
        <v>339</v>
      </c>
      <c r="I59" s="278">
        <v>0.46</v>
      </c>
      <c r="J59" s="285">
        <v>1</v>
      </c>
      <c r="K59" s="278">
        <f>I59*J59</f>
        <v>0.46</v>
      </c>
      <c r="L59" s="831">
        <f>VLOOKUP(A59,TRANSPORTE!A1:D117,4,FALSE)</f>
        <v>812.88531247861022</v>
      </c>
      <c r="M59" s="832"/>
      <c r="N59" s="286">
        <f>K59*L59</f>
        <v>373.92724374016069</v>
      </c>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287"/>
      <c r="I62" s="278"/>
      <c r="J62" s="278"/>
      <c r="K62" s="278"/>
      <c r="L62" s="288"/>
      <c r="M62" s="289"/>
      <c r="N62" s="290"/>
    </row>
    <row r="63" spans="1:14" ht="15.75" thickBot="1">
      <c r="B63" s="308"/>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374.78500169777817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24</v>
      </c>
      <c r="N69" s="394">
        <f>K69/M69</f>
        <v>9021.8333333333339</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24</v>
      </c>
      <c r="N70" s="394">
        <f>K70/M70</f>
        <v>4445.260150600333</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59">
        <f>SUM(N69:N74)</f>
        <v>13467.093483933666</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440243.01750802109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88048.60350160423</v>
      </c>
      <c r="M82" s="862"/>
      <c r="N82" s="51"/>
    </row>
    <row r="83" spans="1:14">
      <c r="B83" s="89" t="s">
        <v>973</v>
      </c>
      <c r="C83" s="90"/>
      <c r="D83" s="90"/>
      <c r="E83" s="90"/>
      <c r="F83" s="90"/>
      <c r="G83" s="90"/>
      <c r="H83" s="90"/>
      <c r="I83" s="87"/>
      <c r="J83" s="88"/>
      <c r="K83" s="303">
        <v>0.05</v>
      </c>
      <c r="L83" s="861">
        <f>N77*K83</f>
        <v>22012.150875401057</v>
      </c>
      <c r="M83" s="862"/>
      <c r="N83" s="51"/>
    </row>
    <row r="84" spans="1:14" ht="15.75" thickBot="1">
      <c r="B84" s="91" t="s">
        <v>974</v>
      </c>
      <c r="C84" s="92"/>
      <c r="D84" s="92"/>
      <c r="E84" s="92"/>
      <c r="F84" s="92"/>
      <c r="G84" s="92"/>
      <c r="H84" s="92"/>
      <c r="I84" s="93"/>
      <c r="J84" s="94"/>
      <c r="K84" s="304">
        <v>0.05</v>
      </c>
      <c r="L84" s="863">
        <f>N77*K84</f>
        <v>22012.150875401057</v>
      </c>
      <c r="M84" s="864"/>
      <c r="N84" s="51"/>
    </row>
    <row r="85" spans="1:14" ht="15.75" thickBot="1">
      <c r="B85" s="827" t="s">
        <v>953</v>
      </c>
      <c r="C85" s="828"/>
      <c r="D85" s="828"/>
      <c r="E85" s="828"/>
      <c r="F85" s="828"/>
      <c r="G85" s="828"/>
      <c r="H85" s="828"/>
      <c r="I85" s="828"/>
      <c r="J85" s="828"/>
      <c r="K85" s="828"/>
      <c r="L85" s="828"/>
      <c r="M85" s="829"/>
      <c r="N85" s="52">
        <f>L82+L83+L84</f>
        <v>132072.90525240634</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572315.92276042746</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1130</v>
      </c>
      <c r="C31" s="81" t="s">
        <v>2136</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v>
      </c>
      <c r="B36" s="840" t="str">
        <f>VLOOKUP(A36,EQUIPOS!A6:D154,3,FALSE)</f>
        <v>COMPACTADOR MANUAL VIBRATORIO (RANA) con motor de 6 HP</v>
      </c>
      <c r="C36" s="841"/>
      <c r="D36" s="841"/>
      <c r="E36" s="841"/>
      <c r="F36" s="841"/>
      <c r="G36" s="841"/>
      <c r="H36" s="842"/>
      <c r="I36" s="266"/>
      <c r="J36" s="267"/>
      <c r="K36" s="268">
        <f>VLOOKUP(A36,EQUIPOS!A6:D163,4,FALSE)</f>
        <v>5086.0624967994763</v>
      </c>
      <c r="L36" s="269"/>
      <c r="M36" s="335">
        <v>0.5</v>
      </c>
      <c r="N36" s="271">
        <f>K36/M36</f>
        <v>10172.124993598953</v>
      </c>
    </row>
    <row r="37" spans="1:14">
      <c r="A37" s="113" t="s">
        <v>320</v>
      </c>
      <c r="B37" s="840" t="str">
        <f>VLOOKUP(A37,EQUIPOS!A7:D154,3,FALSE)</f>
        <v>Retroexcavadora sobre llantas, motor 62HP, Profundidad de excavación de 5.41 metros.</v>
      </c>
      <c r="C37" s="841"/>
      <c r="D37" s="841"/>
      <c r="E37" s="841"/>
      <c r="F37" s="841"/>
      <c r="G37" s="841"/>
      <c r="H37" s="842"/>
      <c r="I37" s="420"/>
      <c r="J37" s="421"/>
      <c r="K37" s="268">
        <f>VLOOKUP(A37,EQUIPOS!A7:D164,4,FALSE)</f>
        <v>88422.812630731831</v>
      </c>
      <c r="L37" s="334"/>
      <c r="M37" s="335">
        <v>1.5</v>
      </c>
      <c r="N37" s="271">
        <f>K37/M37</f>
        <v>58948.54175382122</v>
      </c>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0.1</v>
      </c>
      <c r="N41" s="343">
        <f>N75*M41</f>
        <v>2693.4186967867336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71814.085444206896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548</v>
      </c>
      <c r="B48" s="43" t="str">
        <f>VLOOKUP(A48,MATERIALES!A5:D373,3,FALSE)</f>
        <v>Material para solado y atraque</v>
      </c>
      <c r="C48" s="280"/>
      <c r="D48" s="280"/>
      <c r="E48" s="280"/>
      <c r="F48" s="280"/>
      <c r="G48" s="280"/>
      <c r="H48" s="280"/>
      <c r="I48" s="280"/>
      <c r="J48" s="310" t="str">
        <f>VLOOKUP(A48,MATERIALES!A4:D640,2,FALSE)</f>
        <v>m3</v>
      </c>
      <c r="K48" s="281">
        <v>0.57999999999999996</v>
      </c>
      <c r="L48" s="266"/>
      <c r="M48" s="401">
        <f>VLOOKUP(A48,MATERIALES!A5:D396,4,FALSE)</f>
        <v>36444.71695062465</v>
      </c>
      <c r="N48" s="271">
        <f>K48*M48</f>
        <v>21137.935831362294</v>
      </c>
    </row>
    <row r="49" spans="1:14">
      <c r="A49" s="163" t="s">
        <v>726</v>
      </c>
      <c r="B49" s="43" t="str">
        <f>VLOOKUP(A49,MATERIALES!A6:D373,3,FALSE)</f>
        <v>Tubo corrugado de acero galvanizado MP-68</v>
      </c>
      <c r="C49" s="424"/>
      <c r="D49" s="424"/>
      <c r="E49" s="424"/>
      <c r="F49" s="424"/>
      <c r="G49" s="424"/>
      <c r="H49" s="424"/>
      <c r="I49" s="424"/>
      <c r="J49" s="311" t="str">
        <f>VLOOKUP(A49,MATERIALES!A5:D641,2,FALSE)</f>
        <v>m</v>
      </c>
      <c r="K49" s="396">
        <v>1</v>
      </c>
      <c r="L49" s="420"/>
      <c r="M49" s="401">
        <f>VLOOKUP(A49,MATERIALES!A6:D397,4,FALSE)</f>
        <v>127242.57047698979</v>
      </c>
      <c r="N49" s="271">
        <f>K49*M49</f>
        <v>127242.57047698979</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7" t="s">
        <v>953</v>
      </c>
      <c r="C53" s="828"/>
      <c r="D53" s="828"/>
      <c r="E53" s="828"/>
      <c r="F53" s="828"/>
      <c r="G53" s="828"/>
      <c r="H53" s="828"/>
      <c r="I53" s="828"/>
      <c r="J53" s="828"/>
      <c r="K53" s="828"/>
      <c r="L53" s="828"/>
      <c r="M53" s="829"/>
      <c r="N53" s="393">
        <f>SUM(N48:N52)</f>
        <v>148380.50630835208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1318</v>
      </c>
      <c r="B58" s="46" t="str">
        <f>VLOOKUP(A58,TRANSPORTE!A1:D117,3,FALSE)</f>
        <v>Transporte de tubería</v>
      </c>
      <c r="C58" s="316"/>
      <c r="D58" s="316"/>
      <c r="E58" s="316"/>
      <c r="F58" s="316"/>
      <c r="G58" s="316"/>
      <c r="H58" s="310" t="s">
        <v>1306</v>
      </c>
      <c r="I58" s="278">
        <v>1</v>
      </c>
      <c r="J58" s="285">
        <v>1</v>
      </c>
      <c r="K58" s="278">
        <f>I58*J58</f>
        <v>1</v>
      </c>
      <c r="L58" s="831">
        <f>VLOOKUP(A58,TRANSPORTE!A1:D117,4,FALSE)</f>
        <v>841.16776463396218</v>
      </c>
      <c r="M58" s="832"/>
      <c r="N58" s="286">
        <f>K58*L58</f>
        <v>841.16776463396218</v>
      </c>
    </row>
    <row r="59" spans="1:14">
      <c r="A59" t="s">
        <v>1323</v>
      </c>
      <c r="B59" s="46" t="str">
        <f>VLOOKUP(A59,TRANSPORTE!A1:D117,3,FALSE)</f>
        <v>Transporte de Material de Solado y Atraque Tubería de Concreto Reforzado</v>
      </c>
      <c r="C59" s="47"/>
      <c r="D59" s="47"/>
      <c r="E59" s="47"/>
      <c r="F59" s="47"/>
      <c r="G59" s="47"/>
      <c r="H59" s="310" t="s">
        <v>339</v>
      </c>
      <c r="I59" s="278">
        <v>0.57999999999999996</v>
      </c>
      <c r="J59" s="285">
        <v>1</v>
      </c>
      <c r="K59" s="278">
        <f>I59*J59</f>
        <v>0.57999999999999996</v>
      </c>
      <c r="L59" s="831">
        <f>VLOOKUP(A59,TRANSPORTE!A1:D117,4,FALSE)</f>
        <v>812.88531247861022</v>
      </c>
      <c r="M59" s="832"/>
      <c r="N59" s="286">
        <f>K59*L59</f>
        <v>471.47348123759389</v>
      </c>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f>
        <v>1312.6412458715561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12</v>
      </c>
      <c r="N69" s="394">
        <f>K69/M69</f>
        <v>18043.666666666668</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12</v>
      </c>
      <c r="N70" s="394">
        <f>K70/M70</f>
        <v>8890.5203012006659</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0">
        <f>SUM(N69:N74)</f>
        <v>26934.186967867332</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248441.41996629786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49688.283993259574</v>
      </c>
      <c r="M82" s="862"/>
      <c r="N82" s="51"/>
    </row>
    <row r="83" spans="1:14">
      <c r="B83" s="89" t="s">
        <v>973</v>
      </c>
      <c r="C83" s="90"/>
      <c r="D83" s="90"/>
      <c r="E83" s="90"/>
      <c r="F83" s="90"/>
      <c r="G83" s="90"/>
      <c r="H83" s="90"/>
      <c r="I83" s="87"/>
      <c r="J83" s="88"/>
      <c r="K83" s="303">
        <v>0.05</v>
      </c>
      <c r="L83" s="861">
        <f>N77*K83</f>
        <v>12422.070998314894</v>
      </c>
      <c r="M83" s="862"/>
      <c r="N83" s="51"/>
    </row>
    <row r="84" spans="1:14" ht="15.75" thickBot="1">
      <c r="B84" s="91" t="s">
        <v>974</v>
      </c>
      <c r="C84" s="92"/>
      <c r="D84" s="92"/>
      <c r="E84" s="92"/>
      <c r="F84" s="92"/>
      <c r="G84" s="92"/>
      <c r="H84" s="92"/>
      <c r="I84" s="93"/>
      <c r="J84" s="94"/>
      <c r="K84" s="304">
        <v>0.05</v>
      </c>
      <c r="L84" s="863">
        <f>N77*K84</f>
        <v>12422.070998314894</v>
      </c>
      <c r="M84" s="864"/>
      <c r="N84" s="51"/>
    </row>
    <row r="85" spans="1:14" ht="15.75" thickBot="1">
      <c r="B85" s="827" t="s">
        <v>953</v>
      </c>
      <c r="C85" s="828"/>
      <c r="D85" s="828"/>
      <c r="E85" s="828"/>
      <c r="F85" s="828"/>
      <c r="G85" s="828"/>
      <c r="H85" s="828"/>
      <c r="I85" s="828"/>
      <c r="J85" s="828"/>
      <c r="K85" s="828"/>
      <c r="L85" s="828"/>
      <c r="M85" s="829"/>
      <c r="N85" s="52">
        <f>L82+L83+L84</f>
        <v>74532.425989889365</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322973.84595618723</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1131</v>
      </c>
      <c r="C31" s="81" t="s">
        <v>2135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v>
      </c>
      <c r="B36" s="840" t="str">
        <f>VLOOKUP(A36,EQUIPOS!A6:D154,3,FALSE)</f>
        <v>COMPACTADOR MANUAL VIBRATORIO (RANA) con motor de 6 HP</v>
      </c>
      <c r="C36" s="841"/>
      <c r="D36" s="841"/>
      <c r="E36" s="841"/>
      <c r="F36" s="841"/>
      <c r="G36" s="841"/>
      <c r="H36" s="842"/>
      <c r="I36" s="266"/>
      <c r="J36" s="267"/>
      <c r="K36" s="268">
        <f>VLOOKUP(A36,EQUIPOS!A6:D163,4,FALSE)</f>
        <v>5086.0624967994763</v>
      </c>
      <c r="L36" s="269"/>
      <c r="M36" s="335">
        <v>0.5</v>
      </c>
      <c r="N36" s="271">
        <f>K36/M36</f>
        <v>10172.124993598953</v>
      </c>
    </row>
    <row r="37" spans="1:14">
      <c r="A37" s="113" t="s">
        <v>303</v>
      </c>
      <c r="B37" s="840" t="str">
        <f>VLOOKUP(A37,EQUIPOS!A7:D154,3,FALSE)</f>
        <v>Retrocargador, pala de 1,1 m3 de capacidad, profundidad de excavación de 4.400 mm y una altura de 5.680 mm</v>
      </c>
      <c r="C37" s="841"/>
      <c r="D37" s="841"/>
      <c r="E37" s="841"/>
      <c r="F37" s="841"/>
      <c r="G37" s="841"/>
      <c r="H37" s="842"/>
      <c r="I37" s="420"/>
      <c r="J37" s="421"/>
      <c r="K37" s="268">
        <f>VLOOKUP(A37,EQUIPOS!A7:D164,4,FALSE)</f>
        <v>81376.999948791621</v>
      </c>
      <c r="L37" s="334"/>
      <c r="M37" s="335">
        <v>1.5</v>
      </c>
      <c r="N37" s="271">
        <f>K37/M37</f>
        <v>54251.333299194412</v>
      </c>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0.1</v>
      </c>
      <c r="N41" s="343">
        <f>N75*M41</f>
        <v>2693.4186967867336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67116.876989580094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548</v>
      </c>
      <c r="B48" s="43" t="str">
        <f>VLOOKUP(A48,MATERIALES!A5:D373,3,FALSE)</f>
        <v>Material para solado y atraque</v>
      </c>
      <c r="C48" s="280"/>
      <c r="D48" s="280"/>
      <c r="E48" s="280"/>
      <c r="F48" s="280"/>
      <c r="G48" s="280"/>
      <c r="H48" s="280"/>
      <c r="I48" s="280"/>
      <c r="J48" s="310" t="str">
        <f>VLOOKUP(A48,MATERIALES!A4:D640,2,FALSE)</f>
        <v>m3</v>
      </c>
      <c r="K48" s="281">
        <v>0.57999999999999996</v>
      </c>
      <c r="L48" s="266"/>
      <c r="M48" s="401">
        <f>VLOOKUP(A48,MATERIALES!A5:D396,4,FALSE)</f>
        <v>36444.71695062465</v>
      </c>
      <c r="N48" s="271">
        <f>K48*M48</f>
        <v>21137.935831362294</v>
      </c>
    </row>
    <row r="49" spans="1:14">
      <c r="A49" s="163" t="s">
        <v>726</v>
      </c>
      <c r="B49" s="43" t="str">
        <f>VLOOKUP(A49,MATERIALES!A6:D373,3,FALSE)</f>
        <v>Tubo corrugado de acero galvanizado MP-68</v>
      </c>
      <c r="C49" s="424"/>
      <c r="D49" s="424"/>
      <c r="E49" s="424"/>
      <c r="F49" s="424"/>
      <c r="G49" s="424"/>
      <c r="H49" s="424"/>
      <c r="I49" s="424"/>
      <c r="J49" s="311" t="str">
        <f>VLOOKUP(A49,MATERIALES!A5:D641,2,FALSE)</f>
        <v>m</v>
      </c>
      <c r="K49" s="396">
        <v>1</v>
      </c>
      <c r="L49" s="420"/>
      <c r="M49" s="401">
        <f>VLOOKUP(A49,MATERIALES!A6:D397,4,FALSE)</f>
        <v>127242.57047698979</v>
      </c>
      <c r="N49" s="271">
        <f>K49*M49</f>
        <v>127242.57047698979</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7" t="s">
        <v>953</v>
      </c>
      <c r="C53" s="828"/>
      <c r="D53" s="828"/>
      <c r="E53" s="828"/>
      <c r="F53" s="828"/>
      <c r="G53" s="828"/>
      <c r="H53" s="828"/>
      <c r="I53" s="828"/>
      <c r="J53" s="828"/>
      <c r="K53" s="828"/>
      <c r="L53" s="828"/>
      <c r="M53" s="829"/>
      <c r="N53" s="393">
        <f>SUM(N48:N52)</f>
        <v>148380.50630835208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1318</v>
      </c>
      <c r="B58" s="46" t="str">
        <f>VLOOKUP(A58,TRANSPORTE!A1:D117,3,FALSE)</f>
        <v>Transporte de tubería</v>
      </c>
      <c r="C58" s="316"/>
      <c r="D58" s="316"/>
      <c r="E58" s="316"/>
      <c r="F58" s="316"/>
      <c r="G58" s="316"/>
      <c r="H58" s="310" t="s">
        <v>1306</v>
      </c>
      <c r="I58" s="278">
        <v>1</v>
      </c>
      <c r="J58" s="285">
        <v>1</v>
      </c>
      <c r="K58" s="278">
        <f>I58*J58</f>
        <v>1</v>
      </c>
      <c r="L58" s="831">
        <f>VLOOKUP(A58,TRANSPORTE!A1:D117,4,FALSE)</f>
        <v>841.16776463396218</v>
      </c>
      <c r="M58" s="832"/>
      <c r="N58" s="286">
        <f>K58*L58</f>
        <v>841.16776463396218</v>
      </c>
    </row>
    <row r="59" spans="1:14">
      <c r="A59" t="s">
        <v>1323</v>
      </c>
      <c r="B59" s="46" t="str">
        <f>VLOOKUP(A59,TRANSPORTE!A1:D117,3,FALSE)</f>
        <v>Transporte de Material de Solado y Atraque Tubería de Concreto Reforzado</v>
      </c>
      <c r="C59" s="47"/>
      <c r="D59" s="47"/>
      <c r="E59" s="47"/>
      <c r="F59" s="47"/>
      <c r="G59" s="47"/>
      <c r="H59" s="310" t="s">
        <v>339</v>
      </c>
      <c r="I59" s="278">
        <v>0.57999999999999996</v>
      </c>
      <c r="J59" s="285">
        <v>1</v>
      </c>
      <c r="K59" s="278">
        <f>I59*J59</f>
        <v>0.57999999999999996</v>
      </c>
      <c r="L59" s="831">
        <f>VLOOKUP(A59,TRANSPORTE!A1:D117,4,FALSE)</f>
        <v>812.88531247861022</v>
      </c>
      <c r="M59" s="832"/>
      <c r="N59" s="286">
        <f>K59*L59</f>
        <v>471.47348123759389</v>
      </c>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1312.6412458715561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12</v>
      </c>
      <c r="N69" s="394">
        <f>K69/M69</f>
        <v>18043.666666666668</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12</v>
      </c>
      <c r="N70" s="394">
        <f>K70/M70</f>
        <v>8890.5203012006659</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0">
        <f>SUM(N69:N74)</f>
        <v>26934.186967867332</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243744.21151167105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48748.842302334211</v>
      </c>
      <c r="M82" s="862"/>
      <c r="N82" s="51"/>
    </row>
    <row r="83" spans="1:14">
      <c r="B83" s="89" t="s">
        <v>973</v>
      </c>
      <c r="C83" s="90"/>
      <c r="D83" s="90"/>
      <c r="E83" s="90"/>
      <c r="F83" s="90"/>
      <c r="G83" s="90"/>
      <c r="H83" s="90"/>
      <c r="I83" s="87"/>
      <c r="J83" s="88"/>
      <c r="K83" s="303">
        <v>0.05</v>
      </c>
      <c r="L83" s="861">
        <f>N77*K83</f>
        <v>12187.210575583553</v>
      </c>
      <c r="M83" s="862"/>
      <c r="N83" s="51"/>
    </row>
    <row r="84" spans="1:14" ht="15.75" thickBot="1">
      <c r="B84" s="91" t="s">
        <v>974</v>
      </c>
      <c r="C84" s="92"/>
      <c r="D84" s="92"/>
      <c r="E84" s="92"/>
      <c r="F84" s="92"/>
      <c r="G84" s="92"/>
      <c r="H84" s="92"/>
      <c r="I84" s="93"/>
      <c r="J84" s="94"/>
      <c r="K84" s="304">
        <v>0.05</v>
      </c>
      <c r="L84" s="863">
        <f>N77*K84</f>
        <v>12187.210575583553</v>
      </c>
      <c r="M84" s="864"/>
      <c r="N84" s="51"/>
    </row>
    <row r="85" spans="1:14" ht="15.75" thickBot="1">
      <c r="B85" s="827" t="s">
        <v>953</v>
      </c>
      <c r="C85" s="828"/>
      <c r="D85" s="828"/>
      <c r="E85" s="828"/>
      <c r="F85" s="828"/>
      <c r="G85" s="828"/>
      <c r="H85" s="828"/>
      <c r="I85" s="828"/>
      <c r="J85" s="828"/>
      <c r="K85" s="828"/>
      <c r="L85" s="828"/>
      <c r="M85" s="829"/>
      <c r="N85" s="52">
        <f>L82+L83+L84</f>
        <v>73123.26345350132</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316867.47496517235</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1678</v>
      </c>
      <c r="C31" s="81" t="s">
        <v>1679</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N75*M41</f>
        <v>134.53962180720401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134.53962180720401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713</v>
      </c>
      <c r="B48" s="43" t="str">
        <f>VLOOKUP(A48,MATERIALES!A5:D373,3,FALSE)</f>
        <v>Tubería de Plástico</v>
      </c>
      <c r="C48" s="280"/>
      <c r="D48" s="280"/>
      <c r="E48" s="280"/>
      <c r="F48" s="280"/>
      <c r="G48" s="280"/>
      <c r="H48" s="280"/>
      <c r="I48" s="267"/>
      <c r="J48" s="223" t="str">
        <f>VLOOKUP(A48,MATERIALES!A4:D640,2,FALSE)</f>
        <v>m</v>
      </c>
      <c r="K48" s="281">
        <v>1</v>
      </c>
      <c r="L48" s="266"/>
      <c r="M48" s="401">
        <f>VLOOKUP(A48,MATERIALES!A5:D396,4,FALSE)</f>
        <v>13997.374503107767</v>
      </c>
      <c r="N48" s="271">
        <f>K48*M48</f>
        <v>13997.374503107767</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7" t="s">
        <v>953</v>
      </c>
      <c r="C53" s="828"/>
      <c r="D53" s="828"/>
      <c r="E53" s="828"/>
      <c r="F53" s="828"/>
      <c r="G53" s="828"/>
      <c r="H53" s="828"/>
      <c r="I53" s="828"/>
      <c r="J53" s="828"/>
      <c r="K53" s="828"/>
      <c r="L53" s="828"/>
      <c r="M53" s="829"/>
      <c r="N53" s="393">
        <f>SUM(N48:N52)</f>
        <v>13997.374503107767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B58" s="46"/>
      <c r="C58" s="316"/>
      <c r="D58" s="316"/>
      <c r="E58" s="316"/>
      <c r="F58" s="316"/>
      <c r="G58" s="316"/>
      <c r="H58" s="310"/>
      <c r="I58" s="278"/>
      <c r="J58" s="285"/>
      <c r="K58" s="278"/>
      <c r="L58" s="831"/>
      <c r="M58" s="832"/>
      <c r="N58" s="286"/>
    </row>
    <row r="59" spans="1:14">
      <c r="B59" s="46"/>
      <c r="C59" s="47"/>
      <c r="D59" s="47"/>
      <c r="E59" s="47"/>
      <c r="F59" s="47"/>
      <c r="G59" s="47"/>
      <c r="H59" s="310"/>
      <c r="I59" s="278"/>
      <c r="J59" s="285"/>
      <c r="K59" s="278"/>
      <c r="L59" s="831"/>
      <c r="M59" s="832"/>
      <c r="N59" s="286"/>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9</v>
      </c>
      <c r="B69" s="49" t="str">
        <f>VLOOKUP(A69,'MANO DE OBRA'!A8:D68,3,FALSE)</f>
        <v>Obrero (3)</v>
      </c>
      <c r="C69" s="47"/>
      <c r="D69" s="47"/>
      <c r="E69" s="47"/>
      <c r="F69" s="47"/>
      <c r="G69" s="47"/>
      <c r="H69" s="47"/>
      <c r="I69" s="291">
        <f>K69/J69*100</f>
        <v>87780</v>
      </c>
      <c r="J69" s="292">
        <v>185</v>
      </c>
      <c r="K69" s="293">
        <f>VLOOKUP(A69,'MANO DE OBRA'!A8:D99,4,FALSE)</f>
        <v>162393</v>
      </c>
      <c r="L69" s="50"/>
      <c r="M69" s="433">
        <v>100</v>
      </c>
      <c r="N69" s="394">
        <f>K69/M69</f>
        <v>1623.93</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0">
        <f>SUM(N69:N74)</f>
        <v>2690.7924361440801</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16822.706561059051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3364.5413122118102</v>
      </c>
      <c r="M82" s="862"/>
      <c r="N82" s="51"/>
    </row>
    <row r="83" spans="1:14">
      <c r="B83" s="89" t="s">
        <v>973</v>
      </c>
      <c r="C83" s="90"/>
      <c r="D83" s="90"/>
      <c r="E83" s="90"/>
      <c r="F83" s="90"/>
      <c r="G83" s="90"/>
      <c r="H83" s="90"/>
      <c r="I83" s="87"/>
      <c r="J83" s="88"/>
      <c r="K83" s="303">
        <v>0.05</v>
      </c>
      <c r="L83" s="861">
        <f>N77*K83</f>
        <v>841.13532805295256</v>
      </c>
      <c r="M83" s="862"/>
      <c r="N83" s="51"/>
    </row>
    <row r="84" spans="1:14" ht="15.75" thickBot="1">
      <c r="B84" s="91" t="s">
        <v>974</v>
      </c>
      <c r="C84" s="92"/>
      <c r="D84" s="92"/>
      <c r="E84" s="92"/>
      <c r="F84" s="92"/>
      <c r="G84" s="92"/>
      <c r="H84" s="92"/>
      <c r="I84" s="93"/>
      <c r="J84" s="94"/>
      <c r="K84" s="304">
        <v>0.05</v>
      </c>
      <c r="L84" s="863">
        <f>N77*K84</f>
        <v>841.13532805295256</v>
      </c>
      <c r="M84" s="864"/>
      <c r="N84" s="51"/>
    </row>
    <row r="85" spans="1:14" ht="15.75" thickBot="1">
      <c r="B85" s="827" t="s">
        <v>953</v>
      </c>
      <c r="C85" s="828"/>
      <c r="D85" s="828"/>
      <c r="E85" s="828"/>
      <c r="F85" s="828"/>
      <c r="G85" s="828"/>
      <c r="H85" s="828"/>
      <c r="I85" s="828"/>
      <c r="J85" s="828"/>
      <c r="K85" s="828"/>
      <c r="L85" s="828"/>
      <c r="M85" s="829"/>
      <c r="N85" s="52">
        <f>L82+L83+L84</f>
        <v>5046.8119683177156</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21869.518529376764</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992" t="s">
        <v>944</v>
      </c>
      <c r="D30" s="993"/>
      <c r="E30" s="993"/>
      <c r="F30" s="993"/>
      <c r="G30" s="993"/>
      <c r="H30" s="993"/>
      <c r="I30" s="993"/>
      <c r="J30" s="453"/>
      <c r="K30" s="306"/>
      <c r="L30" s="838" t="s">
        <v>945</v>
      </c>
      <c r="M30" s="839"/>
      <c r="N30" s="71" t="s">
        <v>946</v>
      </c>
    </row>
    <row r="31" spans="1:14" ht="30" customHeight="1" thickBot="1">
      <c r="A31" t="s">
        <v>1845</v>
      </c>
      <c r="B31" s="80" t="s">
        <v>1132</v>
      </c>
      <c r="C31" s="990" t="s">
        <v>2137</v>
      </c>
      <c r="D31" s="991"/>
      <c r="E31" s="991"/>
      <c r="F31" s="991"/>
      <c r="G31" s="991"/>
      <c r="H31" s="991"/>
      <c r="I31" s="991"/>
      <c r="J31" s="991"/>
      <c r="K31" s="476"/>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N75*M41</f>
        <v>2020.0640225900497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2020.0640225900497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36444.71695062465</v>
      </c>
      <c r="N48" s="271">
        <f>K48*M48</f>
        <v>40089.188645687122</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5576.0416934455716</v>
      </c>
      <c r="N49" s="271">
        <f>K49*M49</f>
        <v>6412.4479474624068</v>
      </c>
    </row>
    <row r="50" spans="1:14">
      <c r="A50" s="163" t="s">
        <v>587</v>
      </c>
      <c r="B50" s="43" t="str">
        <f>VLOOKUP(A50,MATERIALES!A6:D373,3,FALSE)</f>
        <v>Mortero 1:3 De recubrimiento</v>
      </c>
      <c r="C50" s="424"/>
      <c r="D50" s="424"/>
      <c r="E50" s="424"/>
      <c r="F50" s="424"/>
      <c r="G50" s="424"/>
      <c r="H50" s="424"/>
      <c r="I50" s="424"/>
      <c r="J50" s="311" t="str">
        <f>VLOOKUP(A50,MATERIALES!A6:D642,2,FALSE)</f>
        <v>m3</v>
      </c>
      <c r="K50" s="396">
        <v>0.12</v>
      </c>
      <c r="L50" s="420"/>
      <c r="M50" s="401">
        <f>VLOOKUP(A50,MATERIALES!A6:D398,4,FALSE)</f>
        <v>409281.46029890492</v>
      </c>
      <c r="N50" s="271">
        <f>K50*M50</f>
        <v>49113.77523586859</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2</v>
      </c>
      <c r="L51" s="420"/>
      <c r="M51" s="401">
        <f>VLOOKUP(A51,MATERIALES!A6:D399,4,FALSE)</f>
        <v>4903.1378473691757</v>
      </c>
      <c r="N51" s="271">
        <f>K51*M51</f>
        <v>9806.2756947383514</v>
      </c>
    </row>
    <row r="52" spans="1:14" ht="15.75" thickBot="1">
      <c r="A52" t="s">
        <v>921</v>
      </c>
      <c r="B52" s="43" t="str">
        <f>VLOOKUP(A52,MATERIALES!A7:D373,3,FALSE)</f>
        <v>Malla para gaviones (2M3)</v>
      </c>
      <c r="C52" s="309"/>
      <c r="D52" s="309"/>
      <c r="E52" s="309"/>
      <c r="F52" s="309"/>
      <c r="G52" s="309"/>
      <c r="H52" s="309"/>
      <c r="I52" s="309"/>
      <c r="J52" s="432" t="str">
        <f>VLOOKUP(A52,MATERIALES!A6:D644,2,FALSE)</f>
        <v>u</v>
      </c>
      <c r="K52" s="126">
        <v>0.5</v>
      </c>
      <c r="L52" s="324"/>
      <c r="M52" s="401">
        <f>VLOOKUP(A52,MATERIALES!A7:D400,4,FALSE)</f>
        <v>130107.63951373</v>
      </c>
      <c r="N52" s="271">
        <f>K52*M52</f>
        <v>65053.819756864999</v>
      </c>
    </row>
    <row r="53" spans="1:14" ht="15.75" thickBot="1">
      <c r="B53" s="827" t="s">
        <v>953</v>
      </c>
      <c r="C53" s="828"/>
      <c r="D53" s="828"/>
      <c r="E53" s="828"/>
      <c r="F53" s="828"/>
      <c r="G53" s="828"/>
      <c r="H53" s="828"/>
      <c r="I53" s="828"/>
      <c r="J53" s="828"/>
      <c r="K53" s="828"/>
      <c r="L53" s="828"/>
      <c r="M53" s="829"/>
      <c r="N53" s="393">
        <f>SUM(N48:N52)</f>
        <v>170475.50728062147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1311</v>
      </c>
      <c r="B58" s="46" t="str">
        <f>VLOOKUP(A58,TRANSPORTE!A1:D117,3,FALSE)</f>
        <v>Transporte de piedra para gaviones</v>
      </c>
      <c r="C58" s="316"/>
      <c r="D58" s="316"/>
      <c r="E58" s="316"/>
      <c r="F58" s="316"/>
      <c r="G58" s="316"/>
      <c r="H58" s="310" t="s">
        <v>339</v>
      </c>
      <c r="I58" s="278">
        <v>1.1000000000000001</v>
      </c>
      <c r="J58" s="285">
        <v>1</v>
      </c>
      <c r="K58" s="278">
        <f>I58*J58</f>
        <v>1.1000000000000001</v>
      </c>
      <c r="L58" s="831">
        <f>VLOOKUP(A58,TRANSPORTE!A1:D117,4,FALSE)</f>
        <v>812.88531247861022</v>
      </c>
      <c r="M58" s="832"/>
      <c r="N58" s="286">
        <f>K58*L58</f>
        <v>894.17384372647132</v>
      </c>
    </row>
    <row r="59" spans="1:14">
      <c r="B59" s="46"/>
      <c r="C59" s="47"/>
      <c r="D59" s="47"/>
      <c r="E59" s="47"/>
      <c r="F59" s="47"/>
      <c r="G59" s="47"/>
      <c r="H59" s="310"/>
      <c r="I59" s="278"/>
      <c r="J59" s="285"/>
      <c r="K59" s="278"/>
      <c r="L59" s="831"/>
      <c r="M59" s="832"/>
      <c r="N59" s="286"/>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287"/>
      <c r="I62" s="278"/>
      <c r="J62" s="278"/>
      <c r="K62" s="278"/>
      <c r="L62" s="288"/>
      <c r="M62" s="289"/>
      <c r="N62" s="290"/>
    </row>
    <row r="63" spans="1:14" ht="15.75" thickBot="1">
      <c r="B63" s="308"/>
      <c r="C63" s="309"/>
      <c r="D63" s="309"/>
      <c r="E63" s="309"/>
      <c r="F63" s="309"/>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894.17384372647132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8</v>
      </c>
      <c r="N69" s="394">
        <f>K69/M69</f>
        <v>27065.5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8</v>
      </c>
      <c r="N70" s="394">
        <f>K70/M70</f>
        <v>13335.780451800998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59">
        <f>SUM(N69:N74)</f>
        <v>40401.280451800994</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213791.02559873898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42758.205119747799</v>
      </c>
      <c r="M82" s="862"/>
      <c r="N82" s="51"/>
    </row>
    <row r="83" spans="1:14">
      <c r="B83" s="89" t="s">
        <v>973</v>
      </c>
      <c r="C83" s="90"/>
      <c r="D83" s="90"/>
      <c r="E83" s="90"/>
      <c r="F83" s="90"/>
      <c r="G83" s="90"/>
      <c r="H83" s="90"/>
      <c r="I83" s="87"/>
      <c r="J83" s="88"/>
      <c r="K83" s="303">
        <v>0.05</v>
      </c>
      <c r="L83" s="861">
        <f>N77*K83</f>
        <v>10689.55127993695</v>
      </c>
      <c r="M83" s="862"/>
      <c r="N83" s="51"/>
    </row>
    <row r="84" spans="1:14" ht="15.75" thickBot="1">
      <c r="B84" s="91" t="s">
        <v>974</v>
      </c>
      <c r="C84" s="92"/>
      <c r="D84" s="92"/>
      <c r="E84" s="92"/>
      <c r="F84" s="92"/>
      <c r="G84" s="92"/>
      <c r="H84" s="92"/>
      <c r="I84" s="93"/>
      <c r="J84" s="94"/>
      <c r="K84" s="304">
        <v>0.05</v>
      </c>
      <c r="L84" s="863">
        <f>N77*K84</f>
        <v>10689.55127993695</v>
      </c>
      <c r="M84" s="864"/>
      <c r="N84" s="51"/>
    </row>
    <row r="85" spans="1:14" ht="15.75" thickBot="1">
      <c r="B85" s="827" t="s">
        <v>953</v>
      </c>
      <c r="C85" s="828"/>
      <c r="D85" s="828"/>
      <c r="E85" s="828"/>
      <c r="F85" s="828"/>
      <c r="G85" s="828"/>
      <c r="H85" s="828"/>
      <c r="I85" s="828"/>
      <c r="J85" s="828"/>
      <c r="K85" s="828"/>
      <c r="L85" s="828"/>
      <c r="M85" s="829"/>
      <c r="N85" s="52">
        <f>L82+L83+L84</f>
        <v>64137.307679621692</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277928.33327836066</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992" t="s">
        <v>944</v>
      </c>
      <c r="D30" s="993"/>
      <c r="E30" s="993"/>
      <c r="F30" s="993"/>
      <c r="G30" s="993"/>
      <c r="H30" s="993"/>
      <c r="I30" s="993"/>
      <c r="J30" s="453"/>
      <c r="K30" s="306"/>
      <c r="L30" s="838" t="s">
        <v>945</v>
      </c>
      <c r="M30" s="839"/>
      <c r="N30" s="71" t="s">
        <v>946</v>
      </c>
    </row>
    <row r="31" spans="1:14" ht="27" customHeight="1" thickBot="1">
      <c r="A31" t="s">
        <v>1845</v>
      </c>
      <c r="B31" s="80" t="s">
        <v>1133</v>
      </c>
      <c r="C31" s="990" t="s">
        <v>2138</v>
      </c>
      <c r="D31" s="991"/>
      <c r="E31" s="991"/>
      <c r="F31" s="991"/>
      <c r="G31" s="991"/>
      <c r="H31" s="991"/>
      <c r="I31" s="991"/>
      <c r="J31" s="991"/>
      <c r="K31" s="476"/>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N75*M41</f>
        <v>2020.0640225900497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2020.0640225900497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36444.71695062465</v>
      </c>
      <c r="N48" s="271">
        <f>K48*M48</f>
        <v>40089.188645687122</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5576.0416934455716</v>
      </c>
      <c r="N49" s="271">
        <f>K49*M49</f>
        <v>6412.4479474624068</v>
      </c>
    </row>
    <row r="50" spans="1:14">
      <c r="A50" s="163" t="s">
        <v>587</v>
      </c>
      <c r="B50" s="43" t="str">
        <f>VLOOKUP(A50,MATERIALES!A6:D373,3,FALSE)</f>
        <v>Mortero 1:3 De recubrimiento</v>
      </c>
      <c r="C50" s="424"/>
      <c r="D50" s="424"/>
      <c r="E50" s="424"/>
      <c r="F50" s="424"/>
      <c r="G50" s="424"/>
      <c r="H50" s="424"/>
      <c r="I50" s="424"/>
      <c r="J50" s="311" t="str">
        <f>VLOOKUP(A50,MATERIALES!A6:D642,2,FALSE)</f>
        <v>m3</v>
      </c>
      <c r="K50" s="396">
        <v>0.12</v>
      </c>
      <c r="L50" s="420"/>
      <c r="M50" s="401">
        <f>VLOOKUP(A50,MATERIALES!A6:D398,4,FALSE)</f>
        <v>409281.46029890492</v>
      </c>
      <c r="N50" s="271">
        <f>K50*M50</f>
        <v>49113.77523586859</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2</v>
      </c>
      <c r="L51" s="420"/>
      <c r="M51" s="401">
        <f>VLOOKUP(A51,MATERIALES!A6:D399,4,FALSE)</f>
        <v>4903.1378473691757</v>
      </c>
      <c r="N51" s="271">
        <f>K51*M51</f>
        <v>9806.2756947383514</v>
      </c>
    </row>
    <row r="52" spans="1:14" ht="15.75" thickBot="1">
      <c r="A52" t="s">
        <v>925</v>
      </c>
      <c r="B52" s="43" t="str">
        <f>VLOOKUP(A52,MATERIALES!A7:D373,3,FALSE)</f>
        <v>Malla Ciclónica Para Gaviones Galvanizada Aleación Zn-5A1-Mm Cal 12 (2M3)</v>
      </c>
      <c r="C52" s="309"/>
      <c r="D52" s="309"/>
      <c r="E52" s="309"/>
      <c r="F52" s="309"/>
      <c r="G52" s="309"/>
      <c r="H52" s="309"/>
      <c r="I52" s="309"/>
      <c r="J52" s="432" t="str">
        <f>VLOOKUP(A52,MATERIALES!A6:D644,2,FALSE)</f>
        <v>u</v>
      </c>
      <c r="K52" s="126">
        <v>0.5</v>
      </c>
      <c r="L52" s="324"/>
      <c r="M52" s="401">
        <f>VLOOKUP(A52,MATERIALES!A7:D400,4,FALSE)</f>
        <v>83153.42857025651</v>
      </c>
      <c r="N52" s="271">
        <f>K52*M52</f>
        <v>41576.714285128255</v>
      </c>
    </row>
    <row r="53" spans="1:14" ht="15.75" thickBot="1">
      <c r="B53" s="827" t="s">
        <v>953</v>
      </c>
      <c r="C53" s="828"/>
      <c r="D53" s="828"/>
      <c r="E53" s="828"/>
      <c r="F53" s="828"/>
      <c r="G53" s="828"/>
      <c r="H53" s="828"/>
      <c r="I53" s="828"/>
      <c r="J53" s="828"/>
      <c r="K53" s="828"/>
      <c r="L53" s="828"/>
      <c r="M53" s="829"/>
      <c r="N53" s="393">
        <f>SUM(N48:N52)</f>
        <v>146998.40180888472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1311</v>
      </c>
      <c r="B58" s="46" t="str">
        <f>VLOOKUP(A58,TRANSPORTE!A1:D117,3,FALSE)</f>
        <v>Transporte de piedra para gaviones</v>
      </c>
      <c r="C58" s="316"/>
      <c r="D58" s="316"/>
      <c r="E58" s="316"/>
      <c r="F58" s="316"/>
      <c r="G58" s="316"/>
      <c r="H58" s="310" t="s">
        <v>339</v>
      </c>
      <c r="I58" s="278">
        <v>1.1000000000000001</v>
      </c>
      <c r="J58" s="285">
        <v>1</v>
      </c>
      <c r="K58" s="278">
        <f>I58*J58</f>
        <v>1.1000000000000001</v>
      </c>
      <c r="L58" s="831">
        <f>VLOOKUP(A58,TRANSPORTE!A1:D117,4,FALSE)</f>
        <v>812.88531247861022</v>
      </c>
      <c r="M58" s="832"/>
      <c r="N58" s="286">
        <f>K58*L58</f>
        <v>894.17384372647132</v>
      </c>
    </row>
    <row r="59" spans="1:14">
      <c r="B59" s="46"/>
      <c r="C59" s="47"/>
      <c r="D59" s="47"/>
      <c r="E59" s="47"/>
      <c r="F59" s="47"/>
      <c r="G59" s="47"/>
      <c r="H59" s="310"/>
      <c r="I59" s="278"/>
      <c r="J59" s="285"/>
      <c r="K59" s="278"/>
      <c r="L59" s="831"/>
      <c r="M59" s="832"/>
      <c r="N59" s="286"/>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894.17384372647132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8</v>
      </c>
      <c r="N69" s="394">
        <f>K69/M69</f>
        <v>27065.5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8</v>
      </c>
      <c r="N70" s="394">
        <f>K70/M70</f>
        <v>13335.780451800998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0">
        <f>SUM(N69:N74)</f>
        <v>40401.280451800994</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190313.92012700223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38062.784025400448</v>
      </c>
      <c r="M82" s="862"/>
      <c r="N82" s="51"/>
    </row>
    <row r="83" spans="1:14">
      <c r="B83" s="89" t="s">
        <v>973</v>
      </c>
      <c r="C83" s="90"/>
      <c r="D83" s="90"/>
      <c r="E83" s="90"/>
      <c r="F83" s="90"/>
      <c r="G83" s="90"/>
      <c r="H83" s="90"/>
      <c r="I83" s="87"/>
      <c r="J83" s="88"/>
      <c r="K83" s="303">
        <v>0.05</v>
      </c>
      <c r="L83" s="861">
        <f>N77*K83</f>
        <v>9515.6960063501119</v>
      </c>
      <c r="M83" s="862"/>
      <c r="N83" s="51"/>
    </row>
    <row r="84" spans="1:14" ht="15.75" thickBot="1">
      <c r="B84" s="91" t="s">
        <v>974</v>
      </c>
      <c r="C84" s="92"/>
      <c r="D84" s="92"/>
      <c r="E84" s="92"/>
      <c r="F84" s="92"/>
      <c r="G84" s="92"/>
      <c r="H84" s="92"/>
      <c r="I84" s="93"/>
      <c r="J84" s="94"/>
      <c r="K84" s="304">
        <v>0.05</v>
      </c>
      <c r="L84" s="863">
        <f>N77*K84</f>
        <v>9515.6960063501119</v>
      </c>
      <c r="M84" s="864"/>
      <c r="N84" s="51"/>
    </row>
    <row r="85" spans="1:14" ht="15.75" thickBot="1">
      <c r="B85" s="827" t="s">
        <v>953</v>
      </c>
      <c r="C85" s="828"/>
      <c r="D85" s="828"/>
      <c r="E85" s="828"/>
      <c r="F85" s="828"/>
      <c r="G85" s="828"/>
      <c r="H85" s="828"/>
      <c r="I85" s="828"/>
      <c r="J85" s="828"/>
      <c r="K85" s="828"/>
      <c r="L85" s="828"/>
      <c r="M85" s="829"/>
      <c r="N85" s="52">
        <f>L82+L83+L84</f>
        <v>57094.176038100668</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247408.09616510291</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992" t="s">
        <v>944</v>
      </c>
      <c r="D30" s="993"/>
      <c r="E30" s="993"/>
      <c r="F30" s="993"/>
      <c r="G30" s="993"/>
      <c r="H30" s="993"/>
      <c r="I30" s="993"/>
      <c r="J30" s="453"/>
      <c r="K30" s="306"/>
      <c r="L30" s="838" t="s">
        <v>945</v>
      </c>
      <c r="M30" s="839"/>
      <c r="N30" s="71" t="s">
        <v>946</v>
      </c>
    </row>
    <row r="31" spans="1:14" ht="27" customHeight="1" thickBot="1">
      <c r="A31" t="s">
        <v>1845</v>
      </c>
      <c r="B31" s="80" t="s">
        <v>1680</v>
      </c>
      <c r="C31" s="990" t="s">
        <v>2139</v>
      </c>
      <c r="D31" s="991"/>
      <c r="E31" s="991"/>
      <c r="F31" s="991"/>
      <c r="G31" s="991"/>
      <c r="H31" s="991"/>
      <c r="I31" s="991"/>
      <c r="J31" s="991"/>
      <c r="K31" s="476"/>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N75*M41</f>
        <v>2020.0640225900497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2020.0640225900497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36444.71695062465</v>
      </c>
      <c r="N48" s="271">
        <f>K48*M48</f>
        <v>40089.188645687122</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5576.0416934455716</v>
      </c>
      <c r="N49" s="271">
        <f>K49*M49</f>
        <v>6412.4479474624068</v>
      </c>
    </row>
    <row r="50" spans="1:14">
      <c r="A50" s="163" t="s">
        <v>587</v>
      </c>
      <c r="B50" s="43" t="str">
        <f>VLOOKUP(A50,MATERIALES!A6:D373,3,FALSE)</f>
        <v>Mortero 1:3 De recubrimiento</v>
      </c>
      <c r="C50" s="424"/>
      <c r="D50" s="424"/>
      <c r="E50" s="424"/>
      <c r="F50" s="424"/>
      <c r="G50" s="424"/>
      <c r="H50" s="424"/>
      <c r="I50" s="424"/>
      <c r="J50" s="311" t="str">
        <f>VLOOKUP(A50,MATERIALES!A6:D642,2,FALSE)</f>
        <v>m3</v>
      </c>
      <c r="K50" s="396">
        <v>0.12</v>
      </c>
      <c r="L50" s="420"/>
      <c r="M50" s="401">
        <f>VLOOKUP(A50,MATERIALES!A6:D398,4,FALSE)</f>
        <v>409281.46029890492</v>
      </c>
      <c r="N50" s="271">
        <f>K50*M50</f>
        <v>49113.77523586859</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2</v>
      </c>
      <c r="L51" s="420"/>
      <c r="M51" s="401">
        <f>VLOOKUP(A51,MATERIALES!A6:D399,4,FALSE)</f>
        <v>4903.1378473691757</v>
      </c>
      <c r="N51" s="271">
        <f>K51*M51</f>
        <v>9806.2756947383514</v>
      </c>
    </row>
    <row r="52" spans="1:14" ht="15.75" thickBot="1">
      <c r="A52" t="s">
        <v>927</v>
      </c>
      <c r="B52" s="43" t="str">
        <f>VLOOKUP(A52,MATERIALES!A7:D373,3,FALSE)</f>
        <v>Malla Ciclónica Para Gaviones Galvanizada Y Plastificada Con Pvc Cal 12 (2M3)</v>
      </c>
      <c r="C52" s="309"/>
      <c r="D52" s="309"/>
      <c r="E52" s="309"/>
      <c r="F52" s="309"/>
      <c r="G52" s="309"/>
      <c r="H52" s="309"/>
      <c r="I52" s="309"/>
      <c r="J52" s="432" t="str">
        <f>VLOOKUP(A52,MATERIALES!A6:D644,2,FALSE)</f>
        <v>u</v>
      </c>
      <c r="K52" s="126">
        <v>0.5</v>
      </c>
      <c r="L52" s="324"/>
      <c r="M52" s="401">
        <f>VLOOKUP(A52,MATERIALES!A7:D400,4,FALSE)</f>
        <v>108334.24922140838</v>
      </c>
      <c r="N52" s="271">
        <f>K52*M52</f>
        <v>54167.124610704188</v>
      </c>
    </row>
    <row r="53" spans="1:14" ht="15.75" thickBot="1">
      <c r="B53" s="827" t="s">
        <v>953</v>
      </c>
      <c r="C53" s="828"/>
      <c r="D53" s="828"/>
      <c r="E53" s="828"/>
      <c r="F53" s="828"/>
      <c r="G53" s="828"/>
      <c r="H53" s="828"/>
      <c r="I53" s="828"/>
      <c r="J53" s="828"/>
      <c r="K53" s="828"/>
      <c r="L53" s="828"/>
      <c r="M53" s="829"/>
      <c r="N53" s="393">
        <f>SUM(N48:N52)</f>
        <v>159588.81213446066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1311</v>
      </c>
      <c r="B58" s="46" t="str">
        <f>VLOOKUP(A58,TRANSPORTE!A1:D117,3,FALSE)</f>
        <v>Transporte de piedra para gaviones</v>
      </c>
      <c r="C58" s="316"/>
      <c r="D58" s="316"/>
      <c r="E58" s="316"/>
      <c r="F58" s="316"/>
      <c r="G58" s="316"/>
      <c r="H58" s="310" t="s">
        <v>339</v>
      </c>
      <c r="I58" s="278">
        <v>1.1000000000000001</v>
      </c>
      <c r="J58" s="285">
        <v>1</v>
      </c>
      <c r="K58" s="278">
        <f>I58*J58</f>
        <v>1.1000000000000001</v>
      </c>
      <c r="L58" s="831">
        <f>VLOOKUP(A58,TRANSPORTE!A1:D117,4,FALSE)</f>
        <v>812.88531247861022</v>
      </c>
      <c r="M58" s="832"/>
      <c r="N58" s="286">
        <f>K58*L58</f>
        <v>894.17384372647132</v>
      </c>
    </row>
    <row r="59" spans="1:14">
      <c r="B59" s="46"/>
      <c r="C59" s="47"/>
      <c r="D59" s="47"/>
      <c r="E59" s="47"/>
      <c r="F59" s="47"/>
      <c r="G59" s="47"/>
      <c r="H59" s="310"/>
      <c r="I59" s="278"/>
      <c r="J59" s="285"/>
      <c r="K59" s="278"/>
      <c r="L59" s="831"/>
      <c r="M59" s="832"/>
      <c r="N59" s="286"/>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894.17384372647132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8</v>
      </c>
      <c r="N69" s="394">
        <f>K69/M69</f>
        <v>27065.5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8</v>
      </c>
      <c r="N70" s="394">
        <f>K70/M70</f>
        <v>13335.780451800998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59">
        <f>SUM(N69:N74)</f>
        <v>40401.280451800994</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202904.33045257817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40580.866090515636</v>
      </c>
      <c r="M82" s="862"/>
      <c r="N82" s="51"/>
    </row>
    <row r="83" spans="1:14">
      <c r="B83" s="89" t="s">
        <v>973</v>
      </c>
      <c r="C83" s="90"/>
      <c r="D83" s="90"/>
      <c r="E83" s="90"/>
      <c r="F83" s="90"/>
      <c r="G83" s="90"/>
      <c r="H83" s="90"/>
      <c r="I83" s="87"/>
      <c r="J83" s="88"/>
      <c r="K83" s="303">
        <v>0.05</v>
      </c>
      <c r="L83" s="861">
        <f>N77*K83</f>
        <v>10145.216522628909</v>
      </c>
      <c r="M83" s="862"/>
      <c r="N83" s="51"/>
    </row>
    <row r="84" spans="1:14" ht="15.75" thickBot="1">
      <c r="B84" s="91" t="s">
        <v>974</v>
      </c>
      <c r="C84" s="92"/>
      <c r="D84" s="92"/>
      <c r="E84" s="92"/>
      <c r="F84" s="92"/>
      <c r="G84" s="92"/>
      <c r="H84" s="92"/>
      <c r="I84" s="93"/>
      <c r="J84" s="94"/>
      <c r="K84" s="304">
        <v>0.05</v>
      </c>
      <c r="L84" s="863">
        <f>N77*K84</f>
        <v>10145.216522628909</v>
      </c>
      <c r="M84" s="864"/>
      <c r="N84" s="51"/>
    </row>
    <row r="85" spans="1:14" ht="15.75" thickBot="1">
      <c r="B85" s="827" t="s">
        <v>953</v>
      </c>
      <c r="C85" s="828"/>
      <c r="D85" s="828"/>
      <c r="E85" s="828"/>
      <c r="F85" s="828"/>
      <c r="G85" s="828"/>
      <c r="H85" s="828"/>
      <c r="I85" s="828"/>
      <c r="J85" s="828"/>
      <c r="K85" s="828"/>
      <c r="L85" s="828"/>
      <c r="M85" s="829"/>
      <c r="N85" s="52">
        <f>L82+L83+L84</f>
        <v>60871.29913577345</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263775.62958835164</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992" t="s">
        <v>944</v>
      </c>
      <c r="D30" s="993"/>
      <c r="E30" s="993"/>
      <c r="F30" s="993"/>
      <c r="G30" s="993"/>
      <c r="H30" s="993"/>
      <c r="I30" s="993"/>
      <c r="J30" s="453"/>
      <c r="K30" s="306"/>
      <c r="L30" s="838" t="s">
        <v>945</v>
      </c>
      <c r="M30" s="839"/>
      <c r="N30" s="71" t="s">
        <v>946</v>
      </c>
    </row>
    <row r="31" spans="1:14" ht="28.5" customHeight="1" thickBot="1">
      <c r="A31" t="s">
        <v>1845</v>
      </c>
      <c r="B31" s="80" t="s">
        <v>1681</v>
      </c>
      <c r="C31" s="990" t="s">
        <v>2140</v>
      </c>
      <c r="D31" s="991"/>
      <c r="E31" s="991"/>
      <c r="F31" s="991"/>
      <c r="G31" s="991"/>
      <c r="H31" s="991"/>
      <c r="I31" s="991"/>
      <c r="J31" s="991"/>
      <c r="K31" s="476"/>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N75*M41</f>
        <v>2020.0640225900497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2020.0640225900497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36444.71695062465</v>
      </c>
      <c r="N48" s="271">
        <f>K48*M48</f>
        <v>40089.188645687122</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5576.0416934455716</v>
      </c>
      <c r="N49" s="271">
        <f>K49*M49</f>
        <v>6412.4479474624068</v>
      </c>
    </row>
    <row r="50" spans="1:14">
      <c r="A50" s="163" t="s">
        <v>587</v>
      </c>
      <c r="B50" s="43" t="str">
        <f>VLOOKUP(A50,MATERIALES!A6:D373,3,FALSE)</f>
        <v>Mortero 1:3 De recubrimiento</v>
      </c>
      <c r="C50" s="424"/>
      <c r="D50" s="424"/>
      <c r="E50" s="424"/>
      <c r="F50" s="424"/>
      <c r="G50" s="424"/>
      <c r="H50" s="424"/>
      <c r="I50" s="424"/>
      <c r="J50" s="311" t="str">
        <f>VLOOKUP(A50,MATERIALES!A6:D642,2,FALSE)</f>
        <v>m3</v>
      </c>
      <c r="K50" s="396">
        <v>0.12</v>
      </c>
      <c r="L50" s="420"/>
      <c r="M50" s="401">
        <f>VLOOKUP(A50,MATERIALES!A6:D398,4,FALSE)</f>
        <v>409281.46029890492</v>
      </c>
      <c r="N50" s="271">
        <f>K50*M50</f>
        <v>49113.77523586859</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2</v>
      </c>
      <c r="L51" s="420"/>
      <c r="M51" s="401">
        <f>VLOOKUP(A51,MATERIALES!A6:D399,4,FALSE)</f>
        <v>4903.1378473691757</v>
      </c>
      <c r="N51" s="271">
        <f>K51*M51</f>
        <v>9806.2756947383514</v>
      </c>
    </row>
    <row r="52" spans="1:14" ht="15.75" thickBot="1">
      <c r="A52" t="s">
        <v>929</v>
      </c>
      <c r="B52" s="43" t="str">
        <f>VLOOKUP(A52,MATERIALES!A7:D373,3,FALSE)</f>
        <v>Malla Ciclónica Para Gaviones Galvanizada Aleación Zn-5A1-Mm Y Plastificada Pvc Cal 12 (2M3)</v>
      </c>
      <c r="C52" s="309"/>
      <c r="D52" s="309"/>
      <c r="E52" s="309"/>
      <c r="F52" s="309"/>
      <c r="G52" s="309"/>
      <c r="H52" s="309"/>
      <c r="I52" s="309"/>
      <c r="J52" s="432" t="str">
        <f>VLOOKUP(A52,MATERIALES!A6:D644,2,FALSE)</f>
        <v>u</v>
      </c>
      <c r="K52" s="126">
        <v>0.5</v>
      </c>
      <c r="L52" s="324"/>
      <c r="M52" s="401">
        <f>VLOOKUP(A52,MATERIALES!A7:D400,4,FALSE)</f>
        <v>109966.58017823014</v>
      </c>
      <c r="N52" s="271">
        <f>K52*M52</f>
        <v>54983.290089115071</v>
      </c>
    </row>
    <row r="53" spans="1:14" ht="15.75" thickBot="1">
      <c r="B53" s="827" t="s">
        <v>953</v>
      </c>
      <c r="C53" s="828"/>
      <c r="D53" s="828"/>
      <c r="E53" s="828"/>
      <c r="F53" s="828"/>
      <c r="G53" s="828"/>
      <c r="H53" s="828"/>
      <c r="I53" s="828"/>
      <c r="J53" s="828"/>
      <c r="K53" s="828"/>
      <c r="L53" s="828"/>
      <c r="M53" s="829"/>
      <c r="N53" s="393">
        <f>SUM(N48:N52)</f>
        <v>160404.97761287153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1311</v>
      </c>
      <c r="B58" s="46" t="str">
        <f>VLOOKUP(A58,TRANSPORTE!A1:D117,3,FALSE)</f>
        <v>Transporte de piedra para gaviones</v>
      </c>
      <c r="C58" s="316"/>
      <c r="D58" s="316"/>
      <c r="E58" s="316"/>
      <c r="F58" s="316"/>
      <c r="G58" s="316"/>
      <c r="H58" s="310" t="s">
        <v>339</v>
      </c>
      <c r="I58" s="278">
        <v>1.1000000000000001</v>
      </c>
      <c r="J58" s="285">
        <v>1</v>
      </c>
      <c r="K58" s="278">
        <f>I58*J58</f>
        <v>1.1000000000000001</v>
      </c>
      <c r="L58" s="831">
        <f>VLOOKUP(A58,TRANSPORTE!A1:D117,4,FALSE)</f>
        <v>812.88531247861022</v>
      </c>
      <c r="M58" s="832"/>
      <c r="N58" s="286">
        <f>K58*L58</f>
        <v>894.17384372647132</v>
      </c>
    </row>
    <row r="59" spans="1:14">
      <c r="B59" s="46"/>
      <c r="C59" s="47"/>
      <c r="D59" s="47"/>
      <c r="E59" s="47"/>
      <c r="F59" s="47"/>
      <c r="G59" s="47"/>
      <c r="H59" s="310"/>
      <c r="I59" s="278"/>
      <c r="J59" s="285"/>
      <c r="K59" s="278"/>
      <c r="L59" s="831"/>
      <c r="M59" s="832"/>
      <c r="N59" s="286"/>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894.17384372647132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8</v>
      </c>
      <c r="N69" s="394">
        <f>K69/M69</f>
        <v>27065.5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8</v>
      </c>
      <c r="N70" s="394">
        <f>K70/M70</f>
        <v>13335.780451800998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59">
        <f>SUM(N69:N74)</f>
        <v>40401.280451800994</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203720.49593098904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40744.099186197811</v>
      </c>
      <c r="M82" s="862"/>
      <c r="N82" s="51"/>
    </row>
    <row r="83" spans="1:14">
      <c r="B83" s="89" t="s">
        <v>973</v>
      </c>
      <c r="C83" s="90"/>
      <c r="D83" s="90"/>
      <c r="E83" s="90"/>
      <c r="F83" s="90"/>
      <c r="G83" s="90"/>
      <c r="H83" s="90"/>
      <c r="I83" s="87"/>
      <c r="J83" s="88"/>
      <c r="K83" s="303">
        <v>0.05</v>
      </c>
      <c r="L83" s="861">
        <f>N77*K83</f>
        <v>10186.024796549453</v>
      </c>
      <c r="M83" s="862"/>
      <c r="N83" s="51"/>
    </row>
    <row r="84" spans="1:14" ht="15.75" thickBot="1">
      <c r="B84" s="91" t="s">
        <v>974</v>
      </c>
      <c r="C84" s="92"/>
      <c r="D84" s="92"/>
      <c r="E84" s="92"/>
      <c r="F84" s="92"/>
      <c r="G84" s="92"/>
      <c r="H84" s="92"/>
      <c r="I84" s="93"/>
      <c r="J84" s="94"/>
      <c r="K84" s="304">
        <v>0.05</v>
      </c>
      <c r="L84" s="863">
        <f>N77*K84</f>
        <v>10186.024796549453</v>
      </c>
      <c r="M84" s="864"/>
      <c r="N84" s="51"/>
    </row>
    <row r="85" spans="1:14" ht="15.75" thickBot="1">
      <c r="B85" s="827" t="s">
        <v>953</v>
      </c>
      <c r="C85" s="828"/>
      <c r="D85" s="828"/>
      <c r="E85" s="828"/>
      <c r="F85" s="828"/>
      <c r="G85" s="828"/>
      <c r="H85" s="828"/>
      <c r="I85" s="828"/>
      <c r="J85" s="828"/>
      <c r="K85" s="828"/>
      <c r="L85" s="828"/>
      <c r="M85" s="829"/>
      <c r="N85" s="52">
        <f>L82+L83+L84</f>
        <v>61116.148779296709</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264836.64471028576</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1682</v>
      </c>
      <c r="C31" s="81" t="s">
        <v>2141</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257</v>
      </c>
      <c r="B36" s="840" t="str">
        <f>VLOOKUP(A36,EQUIPOS!A6:D154,3,FALSE)</f>
        <v>Mezcladora de concreto 1 bulto</v>
      </c>
      <c r="C36" s="841"/>
      <c r="D36" s="841"/>
      <c r="E36" s="841"/>
      <c r="F36" s="841"/>
      <c r="G36" s="841"/>
      <c r="H36" s="842"/>
      <c r="I36" s="266"/>
      <c r="J36" s="267"/>
      <c r="K36" s="268">
        <f>VLOOKUP(A36,EQUIPOS!A6:D163,4,FALSE)</f>
        <v>15258.187490398428</v>
      </c>
      <c r="L36" s="269"/>
      <c r="M36" s="335">
        <v>1</v>
      </c>
      <c r="N36" s="271">
        <f>K36*M36</f>
        <v>15258.187490398428</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3373.3390225900498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18631.526512988479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757</v>
      </c>
      <c r="B48" s="43" t="str">
        <f>VLOOKUP(A48,MATERIALES!A5:D373,3,FALSE)</f>
        <v>Agregado para concreto hidráulico</v>
      </c>
      <c r="C48" s="280"/>
      <c r="D48" s="280"/>
      <c r="E48" s="280"/>
      <c r="F48" s="280"/>
      <c r="G48" s="280"/>
      <c r="H48" s="280"/>
      <c r="I48" s="280"/>
      <c r="J48" s="310" t="str">
        <f>VLOOKUP(A48,MATERIALES!A4:D640,2,FALSE)</f>
        <v>m3</v>
      </c>
      <c r="K48" s="281">
        <v>0.504</v>
      </c>
      <c r="L48" s="266"/>
      <c r="M48" s="401">
        <f>VLOOKUP(A48,MATERIALES!A5:D396,4,FALSE)</f>
        <v>62476.657629642257</v>
      </c>
      <c r="N48" s="271">
        <f t="shared" ref="N48:N53" si="0">K48*M48</f>
        <v>31488.235445339698</v>
      </c>
    </row>
    <row r="49" spans="1:14">
      <c r="A49" s="163" t="s">
        <v>867</v>
      </c>
      <c r="B49" s="43" t="str">
        <f>VLOOKUP(A49,MATERIALES!A6:D373,3,FALSE)</f>
        <v>Formaleta (gaviones, juntas de bordillos, juntas de cunetas, muros, concretos clase D,E, F y G)</v>
      </c>
      <c r="C49" s="424"/>
      <c r="D49" s="424"/>
      <c r="E49" s="424"/>
      <c r="F49" s="424"/>
      <c r="G49" s="424"/>
      <c r="H49" s="424"/>
      <c r="I49" s="424"/>
      <c r="J49" s="311" t="str">
        <f>VLOOKUP(A49,MATERIALES!A5:D641,2,FALSE)</f>
        <v>m2</v>
      </c>
      <c r="K49" s="396">
        <v>2</v>
      </c>
      <c r="L49" s="420"/>
      <c r="M49" s="401">
        <f>VLOOKUP(A49,MATERIALES!A6:D397,4,FALSE)</f>
        <v>4903.1378473691757</v>
      </c>
      <c r="N49" s="271">
        <f t="shared" si="0"/>
        <v>9806.2756947383514</v>
      </c>
    </row>
    <row r="50" spans="1:14">
      <c r="A50" s="163" t="s">
        <v>774</v>
      </c>
      <c r="B50" s="43" t="str">
        <f>VLOOKUP(A50,MATERIALES!A6:D373,3,FALSE)</f>
        <v>Agua</v>
      </c>
      <c r="C50" s="424"/>
      <c r="D50" s="424"/>
      <c r="E50" s="424"/>
      <c r="F50" s="424"/>
      <c r="G50" s="424"/>
      <c r="H50" s="424"/>
      <c r="I50" s="424"/>
      <c r="J50" s="311" t="str">
        <f>VLOOKUP(A50,MATERIALES!A6:D642,2,FALSE)</f>
        <v>lt</v>
      </c>
      <c r="K50" s="396">
        <v>111</v>
      </c>
      <c r="L50" s="420"/>
      <c r="M50" s="401">
        <f>VLOOKUP(A50,MATERIALES!A6:D398,4,FALSE)</f>
        <v>43.73366034074958</v>
      </c>
      <c r="N50" s="271">
        <f t="shared" si="0"/>
        <v>4854.4362978232029</v>
      </c>
    </row>
    <row r="51" spans="1:14">
      <c r="A51" s="163" t="s">
        <v>598</v>
      </c>
      <c r="B51" s="43" t="str">
        <f>VLOOKUP(A51,MATERIALES!A6:D373,3,FALSE)</f>
        <v>Piedra para concreto ciclópeo (rajón o canto rodado)</v>
      </c>
      <c r="C51" s="424"/>
      <c r="D51" s="424"/>
      <c r="E51" s="424"/>
      <c r="F51" s="424"/>
      <c r="G51" s="424"/>
      <c r="H51" s="424"/>
      <c r="I51" s="424"/>
      <c r="J51" s="311" t="str">
        <f>VLOOKUP(A51,MATERIALES!A6:D643,2,FALSE)</f>
        <v>m3</v>
      </c>
      <c r="K51" s="396">
        <v>0.4</v>
      </c>
      <c r="L51" s="420"/>
      <c r="M51" s="401">
        <f>VLOOKUP(A51,MATERIALES!A6:D399,4,FALSE)</f>
        <v>31238.328814821129</v>
      </c>
      <c r="N51" s="271">
        <f t="shared" si="0"/>
        <v>12495.331525928452</v>
      </c>
    </row>
    <row r="52" spans="1:14">
      <c r="A52" t="s">
        <v>802</v>
      </c>
      <c r="B52" s="319" t="str">
        <f>VLOOKUP(A52,MATERIALES!A7:D373,3,FALSE)</f>
        <v>Arena lavada</v>
      </c>
      <c r="C52" s="47"/>
      <c r="D52" s="47"/>
      <c r="E52" s="47"/>
      <c r="F52" s="47"/>
      <c r="G52" s="47"/>
      <c r="H52" s="47"/>
      <c r="I52" s="47"/>
      <c r="J52" s="311" t="str">
        <f>VLOOKUP(A52,MATERIALES!A6:D644,2,FALSE)</f>
        <v>m3</v>
      </c>
      <c r="K52" s="169">
        <v>0.378</v>
      </c>
      <c r="L52" s="317"/>
      <c r="M52" s="425">
        <f>VLOOKUP(A52,MATERIALES!A7:D400,4,FALSE)</f>
        <v>47086.574300207045</v>
      </c>
      <c r="N52" s="272">
        <f t="shared" si="0"/>
        <v>17798.725085478261</v>
      </c>
    </row>
    <row r="53" spans="1:14">
      <c r="A53" t="s">
        <v>804</v>
      </c>
      <c r="B53" s="168" t="str">
        <f>VLOOKUP(A53,MATERIALES!A8:D373,3,FALSE)</f>
        <v>Cemento gris</v>
      </c>
      <c r="C53" s="316"/>
      <c r="D53" s="316"/>
      <c r="E53" s="316"/>
      <c r="F53" s="316"/>
      <c r="G53" s="316"/>
      <c r="H53" s="316"/>
      <c r="I53" s="316"/>
      <c r="J53" s="311" t="str">
        <f>VLOOKUP(A53,MATERIALES!A7:D645,2,FALSE)</f>
        <v>kg</v>
      </c>
      <c r="K53" s="44">
        <v>156</v>
      </c>
      <c r="L53" s="317"/>
      <c r="M53" s="425">
        <f>VLOOKUP(A53,MATERIALES!A8:D401,4,FALSE)</f>
        <v>561.24864103961966</v>
      </c>
      <c r="N53" s="272">
        <f t="shared" si="0"/>
        <v>87554.788002180663</v>
      </c>
    </row>
    <row r="54" spans="1:14">
      <c r="B54" s="319"/>
      <c r="C54" s="316"/>
      <c r="D54" s="316"/>
      <c r="E54" s="316"/>
      <c r="F54" s="316"/>
      <c r="G54" s="316"/>
      <c r="H54" s="316"/>
      <c r="I54" s="316"/>
      <c r="J54" s="310"/>
      <c r="K54" s="44"/>
      <c r="L54" s="317"/>
      <c r="M54" s="425"/>
      <c r="N54" s="272"/>
    </row>
    <row r="55" spans="1:14" ht="15.75" thickBot="1">
      <c r="B55" s="833" t="s">
        <v>953</v>
      </c>
      <c r="C55" s="834"/>
      <c r="D55" s="834"/>
      <c r="E55" s="834"/>
      <c r="F55" s="834"/>
      <c r="G55" s="834"/>
      <c r="H55" s="834"/>
      <c r="I55" s="834"/>
      <c r="J55" s="834"/>
      <c r="K55" s="834"/>
      <c r="L55" s="834"/>
      <c r="M55" s="835"/>
      <c r="N55" s="104">
        <f>SUM(N48:N54)</f>
        <v>163997.79205148862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6"/>
      <c r="D60" s="316"/>
      <c r="E60" s="316"/>
      <c r="F60" s="316"/>
      <c r="G60" s="316"/>
      <c r="H60" s="310" t="s">
        <v>339</v>
      </c>
      <c r="I60" s="278">
        <v>0.4</v>
      </c>
      <c r="J60" s="285">
        <v>1</v>
      </c>
      <c r="K60" s="278">
        <f>I60*J60</f>
        <v>0.4</v>
      </c>
      <c r="L60" s="831">
        <f>VLOOKUP(A60,TRANSPORTE!A1:D117,4,FALSE)</f>
        <v>812.88531247861022</v>
      </c>
      <c r="M60" s="832"/>
      <c r="N60" s="286">
        <f>K60*L60</f>
        <v>325.15412499144412</v>
      </c>
    </row>
    <row r="61" spans="1:14">
      <c r="A61" t="s">
        <v>1229</v>
      </c>
      <c r="B61" s="46" t="str">
        <f>VLOOKUP(A61,TRANSPORTE!A1:D117,3,FALSE)</f>
        <v>Transporte de arena</v>
      </c>
      <c r="C61" s="47"/>
      <c r="D61" s="47"/>
      <c r="E61" s="47"/>
      <c r="F61" s="47"/>
      <c r="G61" s="47"/>
      <c r="H61" s="310" t="s">
        <v>339</v>
      </c>
      <c r="I61" s="278">
        <v>0.378</v>
      </c>
      <c r="J61" s="285">
        <v>1</v>
      </c>
      <c r="K61" s="278">
        <f>I61*J61</f>
        <v>0.378</v>
      </c>
      <c r="L61" s="831">
        <f>VLOOKUP(A61,TRANSPORTE!A1:D117,4,FALSE)</f>
        <v>812.88531247861022</v>
      </c>
      <c r="M61" s="832"/>
      <c r="N61" s="286">
        <f t="shared" ref="N61:N62" si="1">K61*L61</f>
        <v>307.27064811691469</v>
      </c>
    </row>
    <row r="62" spans="1:14">
      <c r="A62" t="s">
        <v>1281</v>
      </c>
      <c r="B62" s="46" t="str">
        <f>VLOOKUP(A62,TRANSPORTE!A1:D117,3,FALSE)</f>
        <v>Transporte de material triturado</v>
      </c>
      <c r="C62" s="47"/>
      <c r="D62" s="47"/>
      <c r="E62" s="47"/>
      <c r="F62" s="47"/>
      <c r="G62" s="47"/>
      <c r="H62" s="310" t="s">
        <v>339</v>
      </c>
      <c r="I62" s="278">
        <v>0.504</v>
      </c>
      <c r="J62" s="285">
        <v>1</v>
      </c>
      <c r="K62" s="278">
        <f>I62*J62</f>
        <v>0.504</v>
      </c>
      <c r="L62" s="831">
        <f>VLOOKUP(A62,TRANSPORTE!A1:D117,4,FALSE)</f>
        <v>812.88531247861022</v>
      </c>
      <c r="M62" s="832"/>
      <c r="N62" s="286">
        <f t="shared" si="1"/>
        <v>409.69419748921956</v>
      </c>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1042.1189705975783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4" t="s">
        <v>19</v>
      </c>
      <c r="B71" s="49" t="str">
        <f>VLOOKUP(A71,'MANO DE OBRA'!A8:D68,3,FALSE)</f>
        <v>Obrero (8)</v>
      </c>
      <c r="C71" s="47"/>
      <c r="D71" s="47"/>
      <c r="E71" s="47"/>
      <c r="F71" s="47"/>
      <c r="G71" s="47"/>
      <c r="H71" s="47"/>
      <c r="I71" s="291">
        <f>K71/J71*100</f>
        <v>234080.00000000003</v>
      </c>
      <c r="J71" s="292">
        <v>185</v>
      </c>
      <c r="K71" s="293">
        <f>VLOOKUP(A71,'MANO DE OBRA'!A8:D99,4,FALSE)</f>
        <v>433048</v>
      </c>
      <c r="L71" s="50"/>
      <c r="M71" s="433">
        <v>8</v>
      </c>
      <c r="N71" s="394">
        <f>K71/M71</f>
        <v>54131</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8</v>
      </c>
      <c r="N72" s="394">
        <f>K72/M72</f>
        <v>13335.780451800998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67466.780451800994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251138.21798687565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50227.643597375136</v>
      </c>
      <c r="M84" s="862"/>
      <c r="N84" s="51"/>
    </row>
    <row r="85" spans="1:14">
      <c r="B85" s="89" t="s">
        <v>973</v>
      </c>
      <c r="C85" s="90"/>
      <c r="D85" s="90"/>
      <c r="E85" s="90"/>
      <c r="F85" s="90"/>
      <c r="G85" s="90"/>
      <c r="H85" s="90"/>
      <c r="I85" s="87"/>
      <c r="J85" s="88"/>
      <c r="K85" s="303">
        <v>0.05</v>
      </c>
      <c r="L85" s="861">
        <f>N79*K85</f>
        <v>12556.910899343784</v>
      </c>
      <c r="M85" s="862"/>
      <c r="N85" s="51"/>
    </row>
    <row r="86" spans="1:14" ht="15.75" thickBot="1">
      <c r="B86" s="91" t="s">
        <v>974</v>
      </c>
      <c r="C86" s="92"/>
      <c r="D86" s="92"/>
      <c r="E86" s="92"/>
      <c r="F86" s="92"/>
      <c r="G86" s="92"/>
      <c r="H86" s="92"/>
      <c r="I86" s="93"/>
      <c r="J86" s="94"/>
      <c r="K86" s="304">
        <v>0.05</v>
      </c>
      <c r="L86" s="863">
        <f>N79*K86</f>
        <v>12556.910899343784</v>
      </c>
      <c r="M86" s="864"/>
      <c r="N86" s="51"/>
    </row>
    <row r="87" spans="1:14" ht="15.75" thickBot="1">
      <c r="B87" s="827" t="s">
        <v>953</v>
      </c>
      <c r="C87" s="828"/>
      <c r="D87" s="828"/>
      <c r="E87" s="828"/>
      <c r="F87" s="828"/>
      <c r="G87" s="828"/>
      <c r="H87" s="828"/>
      <c r="I87" s="828"/>
      <c r="J87" s="828"/>
      <c r="K87" s="828"/>
      <c r="L87" s="828"/>
      <c r="M87" s="829"/>
      <c r="N87" s="52">
        <f>L84+L85+L86</f>
        <v>75341.465396062704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326479.68338293838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1134</v>
      </c>
      <c r="C31" s="81" t="s">
        <v>2142</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1345.39621807204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1345.39621807204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805</v>
      </c>
      <c r="B48" s="43" t="str">
        <f>VLOOKUP(A48,MATERIALES!A5:D373,3,FALSE)</f>
        <v>Cemento Asfaltico 60-70</v>
      </c>
      <c r="C48" s="280"/>
      <c r="D48" s="280"/>
      <c r="E48" s="280"/>
      <c r="F48" s="280"/>
      <c r="G48" s="280"/>
      <c r="H48" s="280"/>
      <c r="I48" s="280"/>
      <c r="J48" s="310" t="str">
        <f>VLOOKUP(A48,MATERIALES!A4:D640,2,FALSE)</f>
        <v>kg</v>
      </c>
      <c r="K48" s="281">
        <v>0.5</v>
      </c>
      <c r="L48" s="266"/>
      <c r="M48" s="401">
        <f>VLOOKUP(A48,MATERIALES!A5:D396,4,FALSE)</f>
        <v>1561.9164407410565</v>
      </c>
      <c r="N48" s="271">
        <f>K48*M48</f>
        <v>780.95822037052824</v>
      </c>
    </row>
    <row r="49" spans="1:14">
      <c r="A49" s="163" t="s">
        <v>833</v>
      </c>
      <c r="B49" s="43" t="str">
        <f>VLOOKUP(A49,MATERIALES!A6:D373,3,FALSE)</f>
        <v>Concreto Resistencia  14 (Mpa)</v>
      </c>
      <c r="C49" s="424"/>
      <c r="D49" s="424"/>
      <c r="E49" s="424"/>
      <c r="F49" s="424"/>
      <c r="G49" s="424"/>
      <c r="H49" s="424"/>
      <c r="I49" s="424"/>
      <c r="J49" s="311" t="str">
        <f>VLOOKUP(A49,MATERIALES!A5:D641,2,FALSE)</f>
        <v>m3</v>
      </c>
      <c r="K49" s="396">
        <v>1.01</v>
      </c>
      <c r="L49" s="420"/>
      <c r="M49" s="401">
        <f>VLOOKUP(A49,MATERIALES!A6:D397,4,FALSE)</f>
        <v>318285.41634337849</v>
      </c>
      <c r="N49" s="271">
        <f>K49*M49</f>
        <v>321468.27050681226</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0.3</v>
      </c>
      <c r="L50" s="420"/>
      <c r="M50" s="401">
        <f>VLOOKUP(A50,MATERIALES!A6:D398,4,FALSE)</f>
        <v>4903.1378473691757</v>
      </c>
      <c r="N50" s="271">
        <f>K50*M50</f>
        <v>1470.9413542107527</v>
      </c>
    </row>
    <row r="51" spans="1:14">
      <c r="A51" s="163"/>
      <c r="B51" s="319"/>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319"/>
      <c r="C53" s="316"/>
      <c r="D53" s="316"/>
      <c r="E53" s="316"/>
      <c r="F53" s="316"/>
      <c r="G53" s="316"/>
      <c r="H53" s="316"/>
      <c r="I53" s="316"/>
      <c r="J53" s="310"/>
      <c r="K53" s="44"/>
      <c r="L53" s="317"/>
      <c r="M53" s="425"/>
      <c r="N53" s="272"/>
    </row>
    <row r="54" spans="1:14">
      <c r="B54" s="319"/>
      <c r="C54" s="316"/>
      <c r="D54" s="316"/>
      <c r="E54" s="316"/>
      <c r="F54" s="316"/>
      <c r="G54" s="316"/>
      <c r="H54" s="316"/>
      <c r="I54" s="316"/>
      <c r="J54" s="310"/>
      <c r="K54" s="44"/>
      <c r="L54" s="317"/>
      <c r="M54" s="425"/>
      <c r="N54" s="272"/>
    </row>
    <row r="55" spans="1:14" ht="15.75" thickBot="1">
      <c r="B55" s="833" t="s">
        <v>953</v>
      </c>
      <c r="C55" s="834"/>
      <c r="D55" s="834"/>
      <c r="E55" s="834"/>
      <c r="F55" s="834"/>
      <c r="G55" s="834"/>
      <c r="H55" s="834"/>
      <c r="I55" s="834"/>
      <c r="J55" s="834"/>
      <c r="K55" s="834"/>
      <c r="L55" s="834"/>
      <c r="M55" s="835"/>
      <c r="N55" s="104">
        <f>SUM(N48:N54)</f>
        <v>323720.17008139356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1239</v>
      </c>
      <c r="B60" s="46" t="str">
        <f>VLOOKUP(A60,TRANSPORTE!A1:D117,3,FALSE)</f>
        <v>Transporte de concreto</v>
      </c>
      <c r="C60" s="316"/>
      <c r="D60" s="316"/>
      <c r="E60" s="316"/>
      <c r="F60" s="316"/>
      <c r="G60" s="316"/>
      <c r="H60" s="310" t="s">
        <v>339</v>
      </c>
      <c r="I60" s="278">
        <v>1.01</v>
      </c>
      <c r="J60" s="285">
        <v>1</v>
      </c>
      <c r="K60" s="278">
        <f>I60*J60</f>
        <v>1.01</v>
      </c>
      <c r="L60" s="831">
        <f>VLOOKUP(A60,TRANSPORTE!A1:D117,4,FALSE)</f>
        <v>1581.4554263093744</v>
      </c>
      <c r="M60" s="832"/>
      <c r="N60" s="286">
        <f>K60*L60</f>
        <v>1597.2699805724681</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308"/>
      <c r="C65" s="309"/>
      <c r="D65" s="309"/>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1597.2699805724681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4" t="s">
        <v>9</v>
      </c>
      <c r="B71" s="49" t="str">
        <f>VLOOKUP(A71,'MANO DE OBRA'!A8:D68,3,FALSE)</f>
        <v>Obrero (3)</v>
      </c>
      <c r="C71" s="47"/>
      <c r="D71" s="47"/>
      <c r="E71" s="47"/>
      <c r="F71" s="47"/>
      <c r="G71" s="47"/>
      <c r="H71" s="47"/>
      <c r="I71" s="291">
        <f>K71/J71*100</f>
        <v>87780</v>
      </c>
      <c r="J71" s="292">
        <v>185</v>
      </c>
      <c r="K71" s="293">
        <f>VLOOKUP(A71,'MANO DE OBRA'!A8:D99,4,FALSE)</f>
        <v>162393</v>
      </c>
      <c r="L71" s="50"/>
      <c r="M71" s="433">
        <v>10</v>
      </c>
      <c r="N71" s="394">
        <f>K71/M71</f>
        <v>16239.3</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26907.924361440797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353570.76064147888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70714.152128295784</v>
      </c>
      <c r="M84" s="862"/>
      <c r="N84" s="51"/>
    </row>
    <row r="85" spans="1:14">
      <c r="B85" s="89" t="s">
        <v>973</v>
      </c>
      <c r="C85" s="90"/>
      <c r="D85" s="90"/>
      <c r="E85" s="90"/>
      <c r="F85" s="90"/>
      <c r="G85" s="90"/>
      <c r="H85" s="90"/>
      <c r="I85" s="87"/>
      <c r="J85" s="88"/>
      <c r="K85" s="303">
        <v>0.05</v>
      </c>
      <c r="L85" s="861">
        <f>N79*K85</f>
        <v>17678.538032073946</v>
      </c>
      <c r="M85" s="862"/>
      <c r="N85" s="51"/>
    </row>
    <row r="86" spans="1:14" ht="15.75" thickBot="1">
      <c r="B86" s="91" t="s">
        <v>974</v>
      </c>
      <c r="C86" s="92"/>
      <c r="D86" s="92"/>
      <c r="E86" s="92"/>
      <c r="F86" s="92"/>
      <c r="G86" s="92"/>
      <c r="H86" s="92"/>
      <c r="I86" s="93"/>
      <c r="J86" s="94"/>
      <c r="K86" s="304">
        <v>0.05</v>
      </c>
      <c r="L86" s="863">
        <f>N79*K86</f>
        <v>17678.538032073946</v>
      </c>
      <c r="M86" s="864"/>
      <c r="N86" s="51"/>
    </row>
    <row r="87" spans="1:14" ht="15.75" thickBot="1">
      <c r="B87" s="827" t="s">
        <v>953</v>
      </c>
      <c r="C87" s="828"/>
      <c r="D87" s="828"/>
      <c r="E87" s="828"/>
      <c r="F87" s="828"/>
      <c r="G87" s="828"/>
      <c r="H87" s="828"/>
      <c r="I87" s="828"/>
      <c r="J87" s="828"/>
      <c r="K87" s="828"/>
      <c r="L87" s="828"/>
      <c r="M87" s="829"/>
      <c r="N87" s="52">
        <f>L84+L85+L86</f>
        <v>106071.22819244368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459641.98883392254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29.25" customHeight="1" thickBot="1">
      <c r="A31" t="s">
        <v>1845</v>
      </c>
      <c r="B31" s="80" t="s">
        <v>1135</v>
      </c>
      <c r="C31" s="967" t="s">
        <v>2143</v>
      </c>
      <c r="D31" s="968"/>
      <c r="E31" s="968"/>
      <c r="F31" s="968"/>
      <c r="G31" s="968"/>
      <c r="H31" s="968"/>
      <c r="I31" s="968"/>
      <c r="J31" s="994"/>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71.649414538135986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71.649414538135986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805</v>
      </c>
      <c r="B48" s="43" t="str">
        <f>VLOOKUP(A48,MATERIALES!A5:D373,3,FALSE)</f>
        <v>Cemento Asfaltico 60-70</v>
      </c>
      <c r="C48" s="280"/>
      <c r="D48" s="280"/>
      <c r="E48" s="280"/>
      <c r="F48" s="280"/>
      <c r="G48" s="280"/>
      <c r="H48" s="280"/>
      <c r="I48" s="280"/>
      <c r="J48" s="310" t="str">
        <f>VLOOKUP(A48,MATERIALES!A4:D640,2,FALSE)</f>
        <v>kg</v>
      </c>
      <c r="K48" s="281">
        <v>0.05</v>
      </c>
      <c r="L48" s="266"/>
      <c r="M48" s="401">
        <f>VLOOKUP(A48,MATERIALES!A5:D396,4,FALSE)</f>
        <v>1561.9164407410565</v>
      </c>
      <c r="N48" s="271">
        <f>K48*M48</f>
        <v>78.095822037052827</v>
      </c>
    </row>
    <row r="49" spans="1:14">
      <c r="A49" s="163" t="s">
        <v>429</v>
      </c>
      <c r="B49" s="43" t="str">
        <f>VLOOKUP(A49,MATERIALES!A6:D373,3,FALSE)</f>
        <v>Cuneta prefabricada de concreto tipo V de (0,8*0,3*0,22)</v>
      </c>
      <c r="C49" s="424"/>
      <c r="D49" s="424"/>
      <c r="E49" s="424"/>
      <c r="F49" s="424"/>
      <c r="G49" s="424"/>
      <c r="H49" s="424"/>
      <c r="I49" s="424"/>
      <c r="J49" s="311" t="str">
        <f>VLOOKUP(A49,MATERIALES!A5:D641,2,FALSE)</f>
        <v>m</v>
      </c>
      <c r="K49" s="396">
        <v>1</v>
      </c>
      <c r="L49" s="420"/>
      <c r="M49" s="401">
        <f>VLOOKUP(A49,MATERIALES!A6:D397,4,FALSE)</f>
        <v>54581.248364482286</v>
      </c>
      <c r="N49" s="271">
        <f>K49*M49</f>
        <v>54581.248364482286</v>
      </c>
    </row>
    <row r="50" spans="1:14">
      <c r="A50" s="163"/>
      <c r="B50" s="43"/>
      <c r="C50" s="424"/>
      <c r="D50" s="424"/>
      <c r="E50" s="424"/>
      <c r="F50" s="424"/>
      <c r="G50" s="424"/>
      <c r="H50" s="424"/>
      <c r="I50" s="424"/>
      <c r="J50" s="310"/>
      <c r="K50" s="396"/>
      <c r="L50" s="420"/>
      <c r="M50" s="401"/>
      <c r="N50" s="271"/>
    </row>
    <row r="51" spans="1:14">
      <c r="A51" s="163"/>
      <c r="B51" s="319"/>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319"/>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54659.344186519338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4"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150</v>
      </c>
      <c r="N71" s="394">
        <f>K71/M71</f>
        <v>721.74666666666667</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150</v>
      </c>
      <c r="N72" s="394">
        <f>K72/M72</f>
        <v>711.24162409605321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1432.9882907627198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56163.981891820193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11232.796378364039</v>
      </c>
      <c r="M84" s="862"/>
      <c r="N84" s="51"/>
    </row>
    <row r="85" spans="1:14">
      <c r="B85" s="89" t="s">
        <v>973</v>
      </c>
      <c r="C85" s="90"/>
      <c r="D85" s="90"/>
      <c r="E85" s="90"/>
      <c r="F85" s="90"/>
      <c r="G85" s="90"/>
      <c r="H85" s="90"/>
      <c r="I85" s="87"/>
      <c r="J85" s="88"/>
      <c r="K85" s="303">
        <v>0.05</v>
      </c>
      <c r="L85" s="861">
        <f>N79*K85</f>
        <v>2808.1990945910097</v>
      </c>
      <c r="M85" s="862"/>
      <c r="N85" s="51"/>
    </row>
    <row r="86" spans="1:14" ht="15.75" thickBot="1">
      <c r="B86" s="91" t="s">
        <v>974</v>
      </c>
      <c r="C86" s="92"/>
      <c r="D86" s="92"/>
      <c r="E86" s="92"/>
      <c r="F86" s="92"/>
      <c r="G86" s="92"/>
      <c r="H86" s="92"/>
      <c r="I86" s="93"/>
      <c r="J86" s="94"/>
      <c r="K86" s="304">
        <v>0.05</v>
      </c>
      <c r="L86" s="863">
        <f>N79*K86</f>
        <v>2808.1990945910097</v>
      </c>
      <c r="M86" s="864"/>
      <c r="N86" s="51"/>
    </row>
    <row r="87" spans="1:14" ht="15.75" thickBot="1">
      <c r="B87" s="827" t="s">
        <v>953</v>
      </c>
      <c r="C87" s="828"/>
      <c r="D87" s="828"/>
      <c r="E87" s="828"/>
      <c r="F87" s="828"/>
      <c r="G87" s="828"/>
      <c r="H87" s="828"/>
      <c r="I87" s="828"/>
      <c r="J87" s="828"/>
      <c r="K87" s="828"/>
      <c r="L87" s="828"/>
      <c r="M87" s="829"/>
      <c r="N87" s="52">
        <f>L84+L85+L86</f>
        <v>16849.194567546059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73013.176459366252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thickBo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1683</v>
      </c>
      <c r="C31" s="967" t="s">
        <v>2144</v>
      </c>
      <c r="D31" s="968"/>
      <c r="E31" s="968"/>
      <c r="F31" s="968"/>
      <c r="G31" s="968"/>
      <c r="H31" s="968"/>
      <c r="I31" s="968"/>
      <c r="J31" s="994"/>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v>
      </c>
      <c r="B36" s="840" t="str">
        <f>VLOOKUP(A36,EQUIPOS!A6:D154,3,FALSE)</f>
        <v>COMPACTADOR MANUAL VIBRATORIO (RANA) con motor de 6 HP</v>
      </c>
      <c r="C36" s="841"/>
      <c r="D36" s="841"/>
      <c r="E36" s="841"/>
      <c r="F36" s="841"/>
      <c r="G36" s="841"/>
      <c r="H36" s="842"/>
      <c r="I36" s="266"/>
      <c r="J36" s="267"/>
      <c r="K36" s="268">
        <f>VLOOKUP(A36,EQUIPOS!A6:D163,4,FALSE)</f>
        <v>5086.0624967994763</v>
      </c>
      <c r="L36" s="269"/>
      <c r="M36" s="335">
        <v>1.25</v>
      </c>
      <c r="N36" s="271">
        <f>K36/M36</f>
        <v>4068.8499974395809</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N75*M41</f>
        <v>1886.7062180720402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5955.5562155116213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550</v>
      </c>
      <c r="B48" s="43" t="str">
        <f>VLOOKUP(A48,MATERIALES!A5:D373,3,FALSE)</f>
        <v>Material seleccionado para Relleno</v>
      </c>
      <c r="C48" s="280"/>
      <c r="D48" s="280"/>
      <c r="E48" s="280"/>
      <c r="F48" s="280"/>
      <c r="G48" s="280"/>
      <c r="H48" s="280"/>
      <c r="I48" s="280"/>
      <c r="J48" s="310" t="str">
        <f>VLOOKUP(A48,MATERIALES!A4:D640,2,FALSE)</f>
        <v>m3</v>
      </c>
      <c r="K48" s="281">
        <v>0.5</v>
      </c>
      <c r="L48" s="266"/>
      <c r="M48" s="401">
        <f>VLOOKUP(A48,MATERIALES!A5:D396,4,FALSE)</f>
        <v>26031.940679017607</v>
      </c>
      <c r="N48" s="271">
        <f>K48*M48</f>
        <v>13015.970339508804</v>
      </c>
    </row>
    <row r="49" spans="1:14">
      <c r="A49" s="163" t="s">
        <v>805</v>
      </c>
      <c r="B49" s="43" t="str">
        <f>VLOOKUP(A49,MATERIALES!A6:D373,3,FALSE)</f>
        <v>Cemento Asfaltico 60-70</v>
      </c>
      <c r="C49" s="424"/>
      <c r="D49" s="424"/>
      <c r="E49" s="424"/>
      <c r="F49" s="424"/>
      <c r="G49" s="424"/>
      <c r="H49" s="424"/>
      <c r="I49" s="424"/>
      <c r="J49" s="311" t="str">
        <f>VLOOKUP(A49,MATERIALES!A5:D641,2,FALSE)</f>
        <v>kg</v>
      </c>
      <c r="K49" s="396">
        <v>0.5</v>
      </c>
      <c r="L49" s="420"/>
      <c r="M49" s="401">
        <f>VLOOKUP(A49,MATERIALES!A6:D397,4,FALSE)</f>
        <v>1561.9164407410565</v>
      </c>
      <c r="N49" s="271">
        <f>K49*M49</f>
        <v>780.95822037052824</v>
      </c>
    </row>
    <row r="50" spans="1:14">
      <c r="A50" s="163" t="s">
        <v>833</v>
      </c>
      <c r="B50" s="43" t="str">
        <f>VLOOKUP(A50,MATERIALES!A6:D373,3,FALSE)</f>
        <v>Concreto Resistencia  14 (Mpa)</v>
      </c>
      <c r="C50" s="424"/>
      <c r="D50" s="424"/>
      <c r="E50" s="424"/>
      <c r="F50" s="424"/>
      <c r="G50" s="424"/>
      <c r="H50" s="424"/>
      <c r="I50" s="424"/>
      <c r="J50" s="311" t="str">
        <f>VLOOKUP(A50,MATERIALES!A6:D642,2,FALSE)</f>
        <v>m3</v>
      </c>
      <c r="K50" s="396">
        <v>1.01</v>
      </c>
      <c r="L50" s="420"/>
      <c r="M50" s="401">
        <f>VLOOKUP(A50,MATERIALES!A6:D398,4,FALSE)</f>
        <v>318285.41634337849</v>
      </c>
      <c r="N50" s="271">
        <f>K50*M50</f>
        <v>321468.27050681226</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0.3</v>
      </c>
      <c r="L51" s="420"/>
      <c r="M51" s="401">
        <f>VLOOKUP(A51,MATERIALES!A6:D399,4,FALSE)</f>
        <v>4903.1378473691757</v>
      </c>
      <c r="N51" s="271">
        <f>K51*M51</f>
        <v>1470.9413542107527</v>
      </c>
    </row>
    <row r="52" spans="1:14" ht="15.75" thickBot="1">
      <c r="B52" s="43"/>
      <c r="C52" s="309"/>
      <c r="D52" s="309"/>
      <c r="E52" s="309"/>
      <c r="F52" s="309"/>
      <c r="G52" s="309"/>
      <c r="H52" s="309"/>
      <c r="I52" s="309"/>
      <c r="J52" s="434"/>
      <c r="K52" s="126"/>
      <c r="L52" s="324"/>
      <c r="M52" s="401"/>
      <c r="N52" s="271"/>
    </row>
    <row r="53" spans="1:14" ht="15.75" thickBot="1">
      <c r="B53" s="827" t="s">
        <v>953</v>
      </c>
      <c r="C53" s="828"/>
      <c r="D53" s="828"/>
      <c r="E53" s="828"/>
      <c r="F53" s="828"/>
      <c r="G53" s="828"/>
      <c r="H53" s="828"/>
      <c r="I53" s="828"/>
      <c r="J53" s="828"/>
      <c r="K53" s="828"/>
      <c r="L53" s="828"/>
      <c r="M53" s="829"/>
      <c r="N53" s="393">
        <f>SUM(N48:N52)</f>
        <v>336736.14042090235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1239</v>
      </c>
      <c r="B58" s="46" t="str">
        <f>VLOOKUP(A58,TRANSPORTE!A1:D117,3,FALSE)</f>
        <v>Transporte de concreto</v>
      </c>
      <c r="C58" s="316"/>
      <c r="D58" s="316"/>
      <c r="E58" s="316"/>
      <c r="F58" s="316"/>
      <c r="G58" s="316"/>
      <c r="H58" s="310" t="s">
        <v>1999</v>
      </c>
      <c r="I58" s="278">
        <v>1.01</v>
      </c>
      <c r="J58" s="285">
        <v>1</v>
      </c>
      <c r="K58" s="278">
        <f>I58*J58</f>
        <v>1.01</v>
      </c>
      <c r="L58" s="831">
        <f>VLOOKUP(A58,TRANSPORTE!A1:D117,4,FALSE)</f>
        <v>1581.4554263093744</v>
      </c>
      <c r="M58" s="832"/>
      <c r="N58" s="286">
        <f>K58*L58</f>
        <v>1597.2699805724681</v>
      </c>
    </row>
    <row r="59" spans="1:14">
      <c r="A59" t="s">
        <v>1291</v>
      </c>
      <c r="B59" s="46" t="str">
        <f>VLOOKUP(A59,TRANSPORTE!A1:D117,3,FALSE)</f>
        <v>Transporte de material seleccionado para relleno</v>
      </c>
      <c r="C59" s="47"/>
      <c r="D59" s="47"/>
      <c r="E59" s="47"/>
      <c r="F59" s="47"/>
      <c r="G59" s="47"/>
      <c r="H59" s="310" t="s">
        <v>1999</v>
      </c>
      <c r="I59" s="278">
        <v>0.5</v>
      </c>
      <c r="J59" s="285">
        <v>1</v>
      </c>
      <c r="K59" s="278">
        <f>I59*J59</f>
        <v>0.5</v>
      </c>
      <c r="L59" s="831">
        <f>VLOOKUP(A59,TRANSPORTE!A1:D117,4,FALSE)</f>
        <v>812.88531247861022</v>
      </c>
      <c r="M59" s="832"/>
      <c r="N59" s="286">
        <f>K59*L59</f>
        <v>406.44265623930511</v>
      </c>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287"/>
      <c r="I62" s="278"/>
      <c r="J62" s="278"/>
      <c r="K62" s="278"/>
      <c r="L62" s="288"/>
      <c r="M62" s="289"/>
      <c r="N62" s="290"/>
    </row>
    <row r="63" spans="1:14" ht="15.75" thickBot="1">
      <c r="B63" s="308"/>
      <c r="C63" s="309"/>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2003.7126368117731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13</v>
      </c>
      <c r="B69" s="49" t="str">
        <f>VLOOKUP(A69,'MANO DE OBRA'!A8:D68,3,FALSE)</f>
        <v>Obrero (5)</v>
      </c>
      <c r="C69" s="47"/>
      <c r="D69" s="47"/>
      <c r="E69" s="47"/>
      <c r="F69" s="47"/>
      <c r="G69" s="47"/>
      <c r="H69" s="47"/>
      <c r="I69" s="291">
        <f>K69/J69*100</f>
        <v>146300</v>
      </c>
      <c r="J69" s="292">
        <v>185</v>
      </c>
      <c r="K69" s="293">
        <f>VLOOKUP(A69,'MANO DE OBRA'!A8:D99,4,FALSE)</f>
        <v>270655</v>
      </c>
      <c r="L69" s="50"/>
      <c r="M69" s="433">
        <v>10</v>
      </c>
      <c r="N69" s="394">
        <f>K69/M69</f>
        <v>27065.5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59">
        <f>SUM(N69:N74)</f>
        <v>37734.124361440801</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382429.53363466659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76485.906726933317</v>
      </c>
      <c r="M82" s="862"/>
      <c r="N82" s="51"/>
    </row>
    <row r="83" spans="1:14">
      <c r="B83" s="89" t="s">
        <v>973</v>
      </c>
      <c r="C83" s="90"/>
      <c r="D83" s="90"/>
      <c r="E83" s="90"/>
      <c r="F83" s="90"/>
      <c r="G83" s="90"/>
      <c r="H83" s="90"/>
      <c r="I83" s="87"/>
      <c r="J83" s="88"/>
      <c r="K83" s="303">
        <v>0.05</v>
      </c>
      <c r="L83" s="861">
        <f>N77*K83</f>
        <v>19121.476681733329</v>
      </c>
      <c r="M83" s="862"/>
      <c r="N83" s="51"/>
    </row>
    <row r="84" spans="1:14" ht="15.75" thickBot="1">
      <c r="B84" s="91" t="s">
        <v>974</v>
      </c>
      <c r="C84" s="92"/>
      <c r="D84" s="92"/>
      <c r="E84" s="92"/>
      <c r="F84" s="92"/>
      <c r="G84" s="92"/>
      <c r="H84" s="92"/>
      <c r="I84" s="93"/>
      <c r="J84" s="94"/>
      <c r="K84" s="304">
        <v>0.05</v>
      </c>
      <c r="L84" s="863">
        <f>N77*K84</f>
        <v>19121.476681733329</v>
      </c>
      <c r="M84" s="864"/>
      <c r="N84" s="51"/>
    </row>
    <row r="85" spans="1:14" ht="15.75" thickBot="1">
      <c r="B85" s="827" t="s">
        <v>953</v>
      </c>
      <c r="C85" s="828"/>
      <c r="D85" s="828"/>
      <c r="E85" s="828"/>
      <c r="F85" s="828"/>
      <c r="G85" s="828"/>
      <c r="H85" s="828"/>
      <c r="I85" s="828"/>
      <c r="J85" s="828"/>
      <c r="K85" s="828"/>
      <c r="L85" s="828"/>
      <c r="M85" s="829"/>
      <c r="N85" s="52">
        <f>L82+L83+L84</f>
        <v>114728.86009039998</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497158.39372506656</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31.5" customHeight="1" thickBot="1">
      <c r="A31" t="s">
        <v>1845</v>
      </c>
      <c r="B31" s="80" t="s">
        <v>1684</v>
      </c>
      <c r="C31" s="967" t="s">
        <v>2145</v>
      </c>
      <c r="D31" s="968"/>
      <c r="E31" s="968"/>
      <c r="F31" s="968"/>
      <c r="G31" s="968"/>
      <c r="H31" s="968"/>
      <c r="I31" s="968"/>
      <c r="J31" s="994"/>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v>
      </c>
      <c r="B36" s="840" t="str">
        <f>VLOOKUP(A36,EQUIPOS!A6:D154,3,FALSE)</f>
        <v>COMPACTADOR MANUAL VIBRATORIO (RANA) con motor de 6 HP</v>
      </c>
      <c r="C36" s="841"/>
      <c r="D36" s="841"/>
      <c r="E36" s="841"/>
      <c r="F36" s="841"/>
      <c r="G36" s="841"/>
      <c r="H36" s="842"/>
      <c r="I36" s="266"/>
      <c r="J36" s="267"/>
      <c r="K36" s="268">
        <f>VLOOKUP(A36,EQUIPOS!A6:D163,4,FALSE)</f>
        <v>5086.0624967994763</v>
      </c>
      <c r="L36" s="269"/>
      <c r="M36" s="335">
        <v>18.75</v>
      </c>
      <c r="N36" s="271">
        <f>K36/M36</f>
        <v>271.25666649597207</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N75*M41</f>
        <v>107.73674787146933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378.9934143674414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550</v>
      </c>
      <c r="B48" s="43" t="str">
        <f>VLOOKUP(A48,MATERIALES!A5:D373,3,FALSE)</f>
        <v>Material seleccionado para Relleno</v>
      </c>
      <c r="C48" s="280"/>
      <c r="D48" s="280"/>
      <c r="E48" s="280"/>
      <c r="F48" s="280"/>
      <c r="G48" s="280"/>
      <c r="H48" s="280"/>
      <c r="I48" s="280"/>
      <c r="J48" s="310" t="str">
        <f>VLOOKUP(A48,MATERIALES!A4:D640,2,FALSE)</f>
        <v>m3</v>
      </c>
      <c r="K48" s="281">
        <v>0.05</v>
      </c>
      <c r="L48" s="266"/>
      <c r="M48" s="401">
        <f>VLOOKUP(A48,MATERIALES!A5:D396,4,FALSE)</f>
        <v>26031.940679017607</v>
      </c>
      <c r="N48" s="271">
        <f>K48*M48</f>
        <v>1301.5970339508804</v>
      </c>
    </row>
    <row r="49" spans="1:14">
      <c r="A49" s="163" t="s">
        <v>805</v>
      </c>
      <c r="B49" s="43" t="str">
        <f>VLOOKUP(A49,MATERIALES!A6:D373,3,FALSE)</f>
        <v>Cemento Asfaltico 60-70</v>
      </c>
      <c r="C49" s="424"/>
      <c r="D49" s="424"/>
      <c r="E49" s="424"/>
      <c r="F49" s="424"/>
      <c r="G49" s="424"/>
      <c r="H49" s="424"/>
      <c r="I49" s="424"/>
      <c r="J49" s="311" t="str">
        <f>VLOOKUP(A49,MATERIALES!A5:D641,2,FALSE)</f>
        <v>kg</v>
      </c>
      <c r="K49" s="396">
        <v>0.05</v>
      </c>
      <c r="L49" s="420"/>
      <c r="M49" s="401">
        <f>VLOOKUP(A49,MATERIALES!A6:D397,4,FALSE)</f>
        <v>1561.9164407410565</v>
      </c>
      <c r="N49" s="271">
        <f>K49*M49</f>
        <v>78.095822037052827</v>
      </c>
    </row>
    <row r="50" spans="1:14">
      <c r="A50" s="163" t="s">
        <v>429</v>
      </c>
      <c r="B50" s="43" t="str">
        <f>VLOOKUP(A50,MATERIALES!A6:D373,3,FALSE)</f>
        <v>Cuneta prefabricada de concreto tipo V de (0,8*0,3*0,22)</v>
      </c>
      <c r="C50" s="424"/>
      <c r="D50" s="424"/>
      <c r="E50" s="424"/>
      <c r="F50" s="424"/>
      <c r="G50" s="424"/>
      <c r="H50" s="424"/>
      <c r="I50" s="424"/>
      <c r="J50" s="311" t="str">
        <f>VLOOKUP(A50,MATERIALES!A6:D642,2,FALSE)</f>
        <v>m</v>
      </c>
      <c r="K50" s="396">
        <v>1</v>
      </c>
      <c r="L50" s="420"/>
      <c r="M50" s="401">
        <f>VLOOKUP(A50,MATERIALES!A6:D398,4,FALSE)</f>
        <v>54581.248364482286</v>
      </c>
      <c r="N50" s="271">
        <f>K50*M50</f>
        <v>54581.248364482286</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7" t="s">
        <v>953</v>
      </c>
      <c r="C53" s="828"/>
      <c r="D53" s="828"/>
      <c r="E53" s="828"/>
      <c r="F53" s="828"/>
      <c r="G53" s="828"/>
      <c r="H53" s="828"/>
      <c r="I53" s="828"/>
      <c r="J53" s="828"/>
      <c r="K53" s="828"/>
      <c r="L53" s="828"/>
      <c r="M53" s="829"/>
      <c r="N53" s="393">
        <f>SUM(N48:N52)</f>
        <v>55960.941220470217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1291</v>
      </c>
      <c r="B58" s="46" t="str">
        <f>VLOOKUP(A58,TRANSPORTE!A1:D117,3,FALSE)</f>
        <v>Transporte de material seleccionado para relleno</v>
      </c>
      <c r="C58" s="316"/>
      <c r="D58" s="316"/>
      <c r="E58" s="316"/>
      <c r="F58" s="316"/>
      <c r="G58" s="316"/>
      <c r="H58" s="310" t="s">
        <v>1999</v>
      </c>
      <c r="I58" s="278">
        <v>0.05</v>
      </c>
      <c r="J58" s="285">
        <v>1</v>
      </c>
      <c r="K58" s="278">
        <f>I58*J58</f>
        <v>0.05</v>
      </c>
      <c r="L58" s="831">
        <f>VLOOKUP(A58,TRANSPORTE!A1:D117,4,FALSE)</f>
        <v>812.88531247861022</v>
      </c>
      <c r="M58" s="832"/>
      <c r="N58" s="286">
        <f>K58*L58</f>
        <v>40.644265623930515</v>
      </c>
    </row>
    <row r="59" spans="1:14">
      <c r="B59" s="46"/>
      <c r="C59" s="47"/>
      <c r="D59" s="47"/>
      <c r="E59" s="47"/>
      <c r="F59" s="47"/>
      <c r="G59" s="47"/>
      <c r="H59" s="310"/>
      <c r="I59" s="278"/>
      <c r="J59" s="285"/>
      <c r="K59" s="278"/>
      <c r="L59" s="831"/>
      <c r="M59" s="832"/>
      <c r="N59" s="286"/>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40.644265623930515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150</v>
      </c>
      <c r="N69" s="394">
        <f>K69/M69</f>
        <v>1443.4933333333333</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150</v>
      </c>
      <c r="N70" s="394">
        <f>K70/M70</f>
        <v>711.24162409605321</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59">
        <f>SUM(N69:N74)</f>
        <v>2154.7349574293867</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58535.313857890971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11707.062771578196</v>
      </c>
      <c r="M82" s="862"/>
      <c r="N82" s="51"/>
    </row>
    <row r="83" spans="1:14">
      <c r="B83" s="89" t="s">
        <v>973</v>
      </c>
      <c r="C83" s="90"/>
      <c r="D83" s="90"/>
      <c r="E83" s="90"/>
      <c r="F83" s="90"/>
      <c r="G83" s="90"/>
      <c r="H83" s="90"/>
      <c r="I83" s="87"/>
      <c r="J83" s="88"/>
      <c r="K83" s="303">
        <v>0.05</v>
      </c>
      <c r="L83" s="861">
        <f>N77*K83</f>
        <v>2926.7656928945489</v>
      </c>
      <c r="M83" s="862"/>
      <c r="N83" s="51"/>
    </row>
    <row r="84" spans="1:14" ht="15.75" thickBot="1">
      <c r="B84" s="91" t="s">
        <v>974</v>
      </c>
      <c r="C84" s="92"/>
      <c r="D84" s="92"/>
      <c r="E84" s="92"/>
      <c r="F84" s="92"/>
      <c r="G84" s="92"/>
      <c r="H84" s="92"/>
      <c r="I84" s="93"/>
      <c r="J84" s="94"/>
      <c r="K84" s="304">
        <v>0.05</v>
      </c>
      <c r="L84" s="863">
        <f>N77*K84</f>
        <v>2926.7656928945489</v>
      </c>
      <c r="M84" s="864"/>
      <c r="N84" s="51"/>
    </row>
    <row r="85" spans="1:14" ht="15.75" thickBot="1">
      <c r="B85" s="827" t="s">
        <v>953</v>
      </c>
      <c r="C85" s="828"/>
      <c r="D85" s="828"/>
      <c r="E85" s="828"/>
      <c r="F85" s="828"/>
      <c r="G85" s="828"/>
      <c r="H85" s="828"/>
      <c r="I85" s="828"/>
      <c r="J85" s="828"/>
      <c r="K85" s="828"/>
      <c r="L85" s="828"/>
      <c r="M85" s="829"/>
      <c r="N85" s="52">
        <f>L82+L83+L84</f>
        <v>17560.594157367294</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76095.908015258261</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1136</v>
      </c>
      <c r="C31" s="81" t="s">
        <v>2146</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N75*M41</f>
        <v>134.53962180720401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134.53962180720401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833</v>
      </c>
      <c r="B48" s="43" t="str">
        <f>VLOOKUP(A48,MATERIALES!A5:D373,3,FALSE)</f>
        <v>Concreto Resistencia  14 (Mpa)</v>
      </c>
      <c r="C48" s="280"/>
      <c r="D48" s="280"/>
      <c r="E48" s="280"/>
      <c r="F48" s="280"/>
      <c r="G48" s="280"/>
      <c r="H48" s="280"/>
      <c r="I48" s="267"/>
      <c r="J48" s="223" t="str">
        <f>VLOOKUP(A48,MATERIALES!A4:D640,2,FALSE)</f>
        <v>m3</v>
      </c>
      <c r="K48" s="281">
        <v>7.0000000000000007E-2</v>
      </c>
      <c r="L48" s="266"/>
      <c r="M48" s="401">
        <f>VLOOKUP(A48,MATERIALES!A5:D396,4,FALSE)</f>
        <v>318285.41634337849</v>
      </c>
      <c r="N48" s="271">
        <f>K48*M48</f>
        <v>22279.979144036497</v>
      </c>
    </row>
    <row r="49" spans="1:14">
      <c r="A49" s="163" t="s">
        <v>867</v>
      </c>
      <c r="B49" s="43" t="str">
        <f>VLOOKUP(A49,MATERIALES!A6:D373,3,FALSE)</f>
        <v>Formaleta (gaviones, juntas de bordillos, juntas de cunetas, muros, concretos clase D,E, F y G)</v>
      </c>
      <c r="C49" s="424"/>
      <c r="D49" s="424"/>
      <c r="E49" s="424"/>
      <c r="F49" s="424"/>
      <c r="G49" s="424"/>
      <c r="H49" s="424"/>
      <c r="I49" s="424"/>
      <c r="J49" s="310" t="str">
        <f>VLOOKUP(A49,MATERIALES!A5:D641,2,FALSE)</f>
        <v>m2</v>
      </c>
      <c r="K49" s="396">
        <v>0.3</v>
      </c>
      <c r="L49" s="420"/>
      <c r="M49" s="401">
        <f>VLOOKUP(A49,MATERIALES!A6:D397,4,FALSE)</f>
        <v>4903.1378473691757</v>
      </c>
      <c r="N49" s="271">
        <f>K49*M49</f>
        <v>1470.9413542107527</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7" t="s">
        <v>953</v>
      </c>
      <c r="C53" s="828"/>
      <c r="D53" s="828"/>
      <c r="E53" s="828"/>
      <c r="F53" s="828"/>
      <c r="G53" s="828"/>
      <c r="H53" s="828"/>
      <c r="I53" s="828"/>
      <c r="J53" s="828"/>
      <c r="K53" s="828"/>
      <c r="L53" s="828"/>
      <c r="M53" s="829"/>
      <c r="N53" s="393">
        <f>SUM(N48:N52)</f>
        <v>23750.920498247251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1239</v>
      </c>
      <c r="B58" s="46" t="str">
        <f>VLOOKUP(A58,TRANSPORTE!A1:D117,3,FALSE)</f>
        <v>Transporte de concreto</v>
      </c>
      <c r="C58" s="316"/>
      <c r="D58" s="316"/>
      <c r="E58" s="316"/>
      <c r="F58" s="316"/>
      <c r="G58" s="316"/>
      <c r="H58" s="310" t="s">
        <v>1999</v>
      </c>
      <c r="I58" s="278">
        <v>7.0000000000000007E-2</v>
      </c>
      <c r="J58" s="285">
        <v>1</v>
      </c>
      <c r="K58" s="278">
        <f>I58*J58</f>
        <v>7.0000000000000007E-2</v>
      </c>
      <c r="L58" s="831">
        <f>VLOOKUP(A58,TRANSPORTE!A1:D117,4,FALSE)</f>
        <v>1581.4554263093744</v>
      </c>
      <c r="M58" s="832"/>
      <c r="N58" s="286">
        <f>K58*L58</f>
        <v>110.70187984165622</v>
      </c>
    </row>
    <row r="59" spans="1:14">
      <c r="B59" s="46"/>
      <c r="C59" s="47"/>
      <c r="D59" s="47"/>
      <c r="E59" s="47"/>
      <c r="F59" s="47"/>
      <c r="G59" s="47"/>
      <c r="H59" s="310"/>
      <c r="I59" s="278"/>
      <c r="J59" s="285"/>
      <c r="K59" s="278"/>
      <c r="L59" s="831"/>
      <c r="M59" s="832"/>
      <c r="N59" s="286"/>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110.70187984165622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9</v>
      </c>
      <c r="B69" s="49" t="str">
        <f>VLOOKUP(A69,'MANO DE OBRA'!A8:D68,3,FALSE)</f>
        <v>Obrero (3)</v>
      </c>
      <c r="C69" s="47"/>
      <c r="D69" s="47"/>
      <c r="E69" s="47"/>
      <c r="F69" s="47"/>
      <c r="G69" s="47"/>
      <c r="H69" s="47"/>
      <c r="I69" s="291">
        <f>K69/J69*100</f>
        <v>87780</v>
      </c>
      <c r="J69" s="292">
        <v>185</v>
      </c>
      <c r="K69" s="293">
        <f>VLOOKUP(A69,'MANO DE OBRA'!A8:D99,4,FALSE)</f>
        <v>162393</v>
      </c>
      <c r="L69" s="50"/>
      <c r="M69" s="430">
        <v>100</v>
      </c>
      <c r="N69" s="394">
        <f>K69/M69</f>
        <v>1623.93</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59">
        <f>SUM(N69:N74)</f>
        <v>2690.7924361440801</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26686.954436040192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5337.3908872080392</v>
      </c>
      <c r="M82" s="862"/>
      <c r="N82" s="51"/>
    </row>
    <row r="83" spans="1:14">
      <c r="B83" s="89" t="s">
        <v>973</v>
      </c>
      <c r="C83" s="90"/>
      <c r="D83" s="90"/>
      <c r="E83" s="90"/>
      <c r="F83" s="90"/>
      <c r="G83" s="90"/>
      <c r="H83" s="90"/>
      <c r="I83" s="87"/>
      <c r="J83" s="88"/>
      <c r="K83" s="303">
        <v>0.05</v>
      </c>
      <c r="L83" s="861">
        <f>N77*K83</f>
        <v>1334.3477218020098</v>
      </c>
      <c r="M83" s="862"/>
      <c r="N83" s="51"/>
    </row>
    <row r="84" spans="1:14" ht="15.75" thickBot="1">
      <c r="B84" s="91" t="s">
        <v>974</v>
      </c>
      <c r="C84" s="92"/>
      <c r="D84" s="92"/>
      <c r="E84" s="92"/>
      <c r="F84" s="92"/>
      <c r="G84" s="92"/>
      <c r="H84" s="92"/>
      <c r="I84" s="93"/>
      <c r="J84" s="94"/>
      <c r="K84" s="304">
        <v>0.05</v>
      </c>
      <c r="L84" s="863">
        <f>N77*K84</f>
        <v>1334.3477218020098</v>
      </c>
      <c r="M84" s="864"/>
      <c r="N84" s="51"/>
    </row>
    <row r="85" spans="1:14" ht="15.75" thickBot="1">
      <c r="B85" s="827" t="s">
        <v>953</v>
      </c>
      <c r="C85" s="828"/>
      <c r="D85" s="828"/>
      <c r="E85" s="828"/>
      <c r="F85" s="828"/>
      <c r="G85" s="828"/>
      <c r="H85" s="828"/>
      <c r="I85" s="828"/>
      <c r="J85" s="828"/>
      <c r="K85" s="828"/>
      <c r="L85" s="828"/>
      <c r="M85" s="829"/>
      <c r="N85" s="52">
        <f>L82+L83+L84</f>
        <v>8006.0863308120588</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34693.040766852253</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1685</v>
      </c>
      <c r="C31" s="81" t="s">
        <v>2147</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N75*M41</f>
        <v>71.649414538135986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71.649414538135986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400</v>
      </c>
      <c r="B48" s="43" t="str">
        <f>VLOOKUP(A48,MATERIALES!A5:D373,3,FALSE)</f>
        <v>Bordillo Prefabricado En Concreto Ref.A85 Ntc-4109, 0,20 X 0,35 X 0.80 M</v>
      </c>
      <c r="C48" s="280"/>
      <c r="D48" s="280"/>
      <c r="E48" s="280"/>
      <c r="F48" s="280"/>
      <c r="G48" s="280"/>
      <c r="H48" s="280"/>
      <c r="I48" s="267"/>
      <c r="J48" s="223" t="str">
        <f>VLOOKUP(A48,MATERIALES!A4:D640,2,FALSE)</f>
        <v>u</v>
      </c>
      <c r="K48" s="281">
        <v>1.25</v>
      </c>
      <c r="L48" s="266"/>
      <c r="M48" s="401">
        <f>VLOOKUP(A48,MATERIALES!A5:D396,4,FALSE)</f>
        <v>42749.652983082713</v>
      </c>
      <c r="N48" s="271">
        <f>K48*M48</f>
        <v>53437.066228853393</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7" t="s">
        <v>953</v>
      </c>
      <c r="C53" s="828"/>
      <c r="D53" s="828"/>
      <c r="E53" s="828"/>
      <c r="F53" s="828"/>
      <c r="G53" s="828"/>
      <c r="H53" s="828"/>
      <c r="I53" s="828"/>
      <c r="J53" s="828"/>
      <c r="K53" s="828"/>
      <c r="L53" s="828"/>
      <c r="M53" s="829"/>
      <c r="N53" s="393">
        <f>SUM(N48:N52)</f>
        <v>53437.066228853393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B58" s="46"/>
      <c r="C58" s="316"/>
      <c r="D58" s="316"/>
      <c r="E58" s="316"/>
      <c r="F58" s="316"/>
      <c r="G58" s="316"/>
      <c r="H58" s="310"/>
      <c r="I58" s="278"/>
      <c r="J58" s="285"/>
      <c r="K58" s="278"/>
      <c r="L58" s="831"/>
      <c r="M58" s="832"/>
      <c r="N58" s="286"/>
    </row>
    <row r="59" spans="1:14">
      <c r="B59" s="46"/>
      <c r="C59" s="47"/>
      <c r="D59" s="47"/>
      <c r="E59" s="47"/>
      <c r="F59" s="47"/>
      <c r="G59" s="47"/>
      <c r="H59" s="310"/>
      <c r="I59" s="278"/>
      <c r="J59" s="285"/>
      <c r="K59" s="278"/>
      <c r="L59" s="831"/>
      <c r="M59" s="832"/>
      <c r="N59" s="286"/>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7</v>
      </c>
      <c r="B69" s="49" t="str">
        <f>VLOOKUP(A69,'MANO DE OBRA'!A8:D68,3,FALSE)</f>
        <v>Obrero (2)</v>
      </c>
      <c r="C69" s="47"/>
      <c r="D69" s="47"/>
      <c r="E69" s="47"/>
      <c r="F69" s="47"/>
      <c r="G69" s="47"/>
      <c r="H69" s="47"/>
      <c r="I69" s="291">
        <f>K69/J69*100</f>
        <v>58520.000000000007</v>
      </c>
      <c r="J69" s="292">
        <v>185</v>
      </c>
      <c r="K69" s="293">
        <f>VLOOKUP(A69,'MANO DE OBRA'!A8:D99,4,FALSE)</f>
        <v>108262</v>
      </c>
      <c r="L69" s="50"/>
      <c r="M69" s="433">
        <v>150</v>
      </c>
      <c r="N69" s="394">
        <f>K69/M69</f>
        <v>721.74666666666667</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150</v>
      </c>
      <c r="N70" s="394">
        <f>K70/M70</f>
        <v>711.24162409605321</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0">
        <f>SUM(N69:N74)</f>
        <v>1432.9882907627198</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54941.703934154248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10988.34078683085</v>
      </c>
      <c r="M82" s="862"/>
      <c r="N82" s="51"/>
    </row>
    <row r="83" spans="1:14">
      <c r="B83" s="89" t="s">
        <v>973</v>
      </c>
      <c r="C83" s="90"/>
      <c r="D83" s="90"/>
      <c r="E83" s="90"/>
      <c r="F83" s="90"/>
      <c r="G83" s="90"/>
      <c r="H83" s="90"/>
      <c r="I83" s="87"/>
      <c r="J83" s="88"/>
      <c r="K83" s="303">
        <v>0.05</v>
      </c>
      <c r="L83" s="861">
        <f>N77*K83</f>
        <v>2747.0851967077124</v>
      </c>
      <c r="M83" s="862"/>
      <c r="N83" s="51"/>
    </row>
    <row r="84" spans="1:14" ht="15.75" thickBot="1">
      <c r="B84" s="91" t="s">
        <v>974</v>
      </c>
      <c r="C84" s="92"/>
      <c r="D84" s="92"/>
      <c r="E84" s="92"/>
      <c r="F84" s="92"/>
      <c r="G84" s="92"/>
      <c r="H84" s="92"/>
      <c r="I84" s="93"/>
      <c r="J84" s="94"/>
      <c r="K84" s="304">
        <v>0.05</v>
      </c>
      <c r="L84" s="863">
        <f>N77*K84</f>
        <v>2747.0851967077124</v>
      </c>
      <c r="M84" s="864"/>
      <c r="N84" s="51"/>
    </row>
    <row r="85" spans="1:14" ht="15.75" thickBot="1">
      <c r="B85" s="827" t="s">
        <v>953</v>
      </c>
      <c r="C85" s="828"/>
      <c r="D85" s="828"/>
      <c r="E85" s="828"/>
      <c r="F85" s="828"/>
      <c r="G85" s="828"/>
      <c r="H85" s="828"/>
      <c r="I85" s="828"/>
      <c r="J85" s="828"/>
      <c r="K85" s="828"/>
      <c r="L85" s="828"/>
      <c r="M85" s="829"/>
      <c r="N85" s="52">
        <f>L82+L83+L84</f>
        <v>16482.511180246274</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71424.215114400518</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1686</v>
      </c>
      <c r="C31" s="81" t="s">
        <v>2148</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N75*M41</f>
        <v>161.605121807204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161.605121807204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2E-3</v>
      </c>
      <c r="L48" s="266"/>
      <c r="M48" s="401">
        <f>VLOOKUP(A48,MATERIALES!A5:D396,4,FALSE)</f>
        <v>409281.46029890492</v>
      </c>
      <c r="N48" s="271">
        <f>K48*M48</f>
        <v>818.56292059780981</v>
      </c>
    </row>
    <row r="49" spans="1:14">
      <c r="A49" s="163" t="s">
        <v>833</v>
      </c>
      <c r="B49" s="43" t="str">
        <f>VLOOKUP(A49,MATERIALES!A6:D373,3,FALSE)</f>
        <v>Concreto Resistencia  14 (Mpa)</v>
      </c>
      <c r="C49" s="424"/>
      <c r="D49" s="424"/>
      <c r="E49" s="424"/>
      <c r="F49" s="424"/>
      <c r="G49" s="424"/>
      <c r="H49" s="424"/>
      <c r="I49" s="424"/>
      <c r="J49" s="311" t="str">
        <f>VLOOKUP(A49,MATERIALES!A5:D641,2,FALSE)</f>
        <v>m3</v>
      </c>
      <c r="K49" s="396">
        <v>7.0000000000000007E-2</v>
      </c>
      <c r="L49" s="420"/>
      <c r="M49" s="401">
        <f>VLOOKUP(A49,MATERIALES!A6:D397,4,FALSE)</f>
        <v>318285.41634337849</v>
      </c>
      <c r="N49" s="271">
        <f>K49*M49</f>
        <v>22279.979144036497</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0.3</v>
      </c>
      <c r="L50" s="420"/>
      <c r="M50" s="401">
        <f>VLOOKUP(A50,MATERIALES!A6:D398,4,FALSE)</f>
        <v>4903.1378473691757</v>
      </c>
      <c r="N50" s="271">
        <f>K50*M50</f>
        <v>1470.9413542107527</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7" t="s">
        <v>953</v>
      </c>
      <c r="C53" s="828"/>
      <c r="D53" s="828"/>
      <c r="E53" s="828"/>
      <c r="F53" s="828"/>
      <c r="G53" s="828"/>
      <c r="H53" s="828"/>
      <c r="I53" s="828"/>
      <c r="J53" s="828"/>
      <c r="K53" s="828"/>
      <c r="L53" s="828"/>
      <c r="M53" s="829"/>
      <c r="N53" s="393">
        <f>SUM(N48:N52)</f>
        <v>24569.483418845062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1239</v>
      </c>
      <c r="B58" s="46" t="str">
        <f>VLOOKUP(A58,TRANSPORTE!A1:D117,3,FALSE)</f>
        <v>Transporte de concreto</v>
      </c>
      <c r="C58" s="316"/>
      <c r="D58" s="316"/>
      <c r="E58" s="316"/>
      <c r="F58" s="316"/>
      <c r="G58" s="316"/>
      <c r="H58" s="310" t="s">
        <v>1999</v>
      </c>
      <c r="I58" s="412">
        <v>7.2000000000000008E-2</v>
      </c>
      <c r="J58" s="285">
        <v>1</v>
      </c>
      <c r="K58" s="278">
        <f>I58*J58</f>
        <v>7.2000000000000008E-2</v>
      </c>
      <c r="L58" s="831">
        <f>VLOOKUP(A58,TRANSPORTE!A1:D117,4,FALSE)</f>
        <v>1581.4554263093744</v>
      </c>
      <c r="M58" s="832"/>
      <c r="N58" s="286">
        <f>K58*L58</f>
        <v>113.86479069427497</v>
      </c>
    </row>
    <row r="59" spans="1:14">
      <c r="B59" s="46"/>
      <c r="C59" s="47"/>
      <c r="D59" s="47"/>
      <c r="E59" s="47"/>
      <c r="F59" s="47"/>
      <c r="G59" s="47"/>
      <c r="H59" s="310"/>
      <c r="I59" s="278"/>
      <c r="J59" s="285"/>
      <c r="K59" s="278"/>
      <c r="L59" s="831"/>
      <c r="M59" s="832"/>
      <c r="N59" s="286"/>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113.86479069427497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100</v>
      </c>
      <c r="N69" s="394">
        <f>K69/M69</f>
        <v>2165.2399999999998</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59">
        <f>SUM(N69:N74)</f>
        <v>3232.1024361440795</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28077.055767490619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5615.4111534981239</v>
      </c>
      <c r="M82" s="862"/>
      <c r="N82" s="51"/>
    </row>
    <row r="83" spans="1:14">
      <c r="B83" s="89" t="s">
        <v>973</v>
      </c>
      <c r="C83" s="90"/>
      <c r="D83" s="90"/>
      <c r="E83" s="90"/>
      <c r="F83" s="90"/>
      <c r="G83" s="90"/>
      <c r="H83" s="90"/>
      <c r="I83" s="87"/>
      <c r="J83" s="88"/>
      <c r="K83" s="303">
        <v>0.05</v>
      </c>
      <c r="L83" s="861">
        <f>N77*K83</f>
        <v>1403.852788374531</v>
      </c>
      <c r="M83" s="862"/>
      <c r="N83" s="51"/>
    </row>
    <row r="84" spans="1:14" ht="15.75" thickBot="1">
      <c r="B84" s="91" t="s">
        <v>974</v>
      </c>
      <c r="C84" s="92"/>
      <c r="D84" s="92"/>
      <c r="E84" s="92"/>
      <c r="F84" s="92"/>
      <c r="G84" s="92"/>
      <c r="H84" s="92"/>
      <c r="I84" s="93"/>
      <c r="J84" s="94"/>
      <c r="K84" s="304">
        <v>0.05</v>
      </c>
      <c r="L84" s="863">
        <f>N77*K84</f>
        <v>1403.852788374531</v>
      </c>
      <c r="M84" s="864"/>
      <c r="N84" s="51"/>
    </row>
    <row r="85" spans="1:14" ht="15.75" thickBot="1">
      <c r="B85" s="827" t="s">
        <v>953</v>
      </c>
      <c r="C85" s="828"/>
      <c r="D85" s="828"/>
      <c r="E85" s="828"/>
      <c r="F85" s="828"/>
      <c r="G85" s="828"/>
      <c r="H85" s="828"/>
      <c r="I85" s="828"/>
      <c r="J85" s="828"/>
      <c r="K85" s="828"/>
      <c r="L85" s="828"/>
      <c r="M85" s="829"/>
      <c r="N85" s="52">
        <f>L82+L83+L84</f>
        <v>8423.1167302471858</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36500.172497737803</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1687</v>
      </c>
      <c r="C31" s="81" t="s">
        <v>2149</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N75*M41</f>
        <v>89.693081204802667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89.693081204802667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2E-3</v>
      </c>
      <c r="L48" s="266"/>
      <c r="M48" s="401">
        <f>VLOOKUP(A48,MATERIALES!A5:D396,4,FALSE)</f>
        <v>409281.46029890492</v>
      </c>
      <c r="N48" s="271">
        <f>K48*M48</f>
        <v>818.56292059780981</v>
      </c>
    </row>
    <row r="49" spans="1:14">
      <c r="A49" s="163" t="s">
        <v>400</v>
      </c>
      <c r="B49" s="43" t="str">
        <f>VLOOKUP(A49,MATERIALES!A6:D373,3,FALSE)</f>
        <v>Bordillo Prefabricado En Concreto Ref.A85 Ntc-4109, 0,20 X 0,35 X 0.80 M</v>
      </c>
      <c r="C49" s="424"/>
      <c r="D49" s="424"/>
      <c r="E49" s="424"/>
      <c r="F49" s="424"/>
      <c r="G49" s="424"/>
      <c r="H49" s="424"/>
      <c r="I49" s="424"/>
      <c r="J49" s="311" t="str">
        <f>VLOOKUP(A49,MATERIALES!A5:D641,2,FALSE)</f>
        <v>u</v>
      </c>
      <c r="K49" s="396">
        <v>1.25</v>
      </c>
      <c r="L49" s="420"/>
      <c r="M49" s="401">
        <f>VLOOKUP(A49,MATERIALES!A6:D397,4,FALSE)</f>
        <v>42749.652983082713</v>
      </c>
      <c r="N49" s="271">
        <f>K49*M49</f>
        <v>53437.066228853393</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7" t="s">
        <v>953</v>
      </c>
      <c r="C53" s="828"/>
      <c r="D53" s="828"/>
      <c r="E53" s="828"/>
      <c r="F53" s="828"/>
      <c r="G53" s="828"/>
      <c r="H53" s="828"/>
      <c r="I53" s="828"/>
      <c r="J53" s="828"/>
      <c r="K53" s="828"/>
      <c r="L53" s="828"/>
      <c r="M53" s="829"/>
      <c r="N53" s="393">
        <f>SUM(N48:N52)</f>
        <v>54255.629149451204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1239</v>
      </c>
      <c r="B58" s="46" t="str">
        <f>VLOOKUP(A58,TRANSPORTE!A1:D117,3,FALSE)</f>
        <v>Transporte de concreto</v>
      </c>
      <c r="C58" s="316"/>
      <c r="D58" s="316"/>
      <c r="E58" s="316"/>
      <c r="F58" s="316"/>
      <c r="G58" s="316"/>
      <c r="H58" s="310" t="s">
        <v>1999</v>
      </c>
      <c r="I58" s="412">
        <v>2E-3</v>
      </c>
      <c r="J58" s="285">
        <v>1</v>
      </c>
      <c r="K58" s="412">
        <f>I58*J58</f>
        <v>2E-3</v>
      </c>
      <c r="L58" s="831">
        <f>VLOOKUP(A58,TRANSPORTE!A1:D117,4,FALSE)</f>
        <v>1581.4554263093744</v>
      </c>
      <c r="M58" s="832"/>
      <c r="N58" s="286">
        <f>K58*L58</f>
        <v>3.162910852618749</v>
      </c>
    </row>
    <row r="59" spans="1:14">
      <c r="B59" s="46"/>
      <c r="C59" s="47"/>
      <c r="D59" s="47"/>
      <c r="E59" s="47"/>
      <c r="F59" s="47"/>
      <c r="G59" s="47"/>
      <c r="H59" s="310"/>
      <c r="I59" s="278"/>
      <c r="J59" s="285"/>
      <c r="K59" s="278"/>
      <c r="L59" s="831"/>
      <c r="M59" s="832"/>
      <c r="N59" s="286"/>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3.162910852618749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9</v>
      </c>
      <c r="B69" s="49" t="str">
        <f>VLOOKUP(A69,'MANO DE OBRA'!A8:D68,3,FALSE)</f>
        <v>Obrero (3)</v>
      </c>
      <c r="C69" s="47"/>
      <c r="D69" s="47"/>
      <c r="E69" s="47"/>
      <c r="F69" s="47"/>
      <c r="G69" s="47"/>
      <c r="H69" s="47"/>
      <c r="I69" s="291">
        <f>K69/J69*100</f>
        <v>87780</v>
      </c>
      <c r="J69" s="292">
        <v>185</v>
      </c>
      <c r="K69" s="293">
        <f>VLOOKUP(A69,'MANO DE OBRA'!A8:D99,4,FALSE)</f>
        <v>162393</v>
      </c>
      <c r="L69" s="50"/>
      <c r="M69" s="433">
        <v>150</v>
      </c>
      <c r="N69" s="394">
        <f>K69/M69</f>
        <v>1082.6199999999999</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150</v>
      </c>
      <c r="N70" s="394">
        <f>K70/M70</f>
        <v>711.24162409605321</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0">
        <f>SUM(N69:N74)</f>
        <v>1793.8616240960532</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56142.346765604678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11228.469353120936</v>
      </c>
      <c r="M82" s="862"/>
      <c r="N82" s="51"/>
    </row>
    <row r="83" spans="1:14">
      <c r="B83" s="89" t="s">
        <v>973</v>
      </c>
      <c r="C83" s="90"/>
      <c r="D83" s="90"/>
      <c r="E83" s="90"/>
      <c r="F83" s="90"/>
      <c r="G83" s="90"/>
      <c r="H83" s="90"/>
      <c r="I83" s="87"/>
      <c r="J83" s="88"/>
      <c r="K83" s="303">
        <v>0.05</v>
      </c>
      <c r="L83" s="861">
        <f>N77*K83</f>
        <v>2807.117338280234</v>
      </c>
      <c r="M83" s="862"/>
      <c r="N83" s="51"/>
    </row>
    <row r="84" spans="1:14" ht="15.75" thickBot="1">
      <c r="B84" s="91" t="s">
        <v>974</v>
      </c>
      <c r="C84" s="92"/>
      <c r="D84" s="92"/>
      <c r="E84" s="92"/>
      <c r="F84" s="92"/>
      <c r="G84" s="92"/>
      <c r="H84" s="92"/>
      <c r="I84" s="93"/>
      <c r="J84" s="94"/>
      <c r="K84" s="304">
        <v>0.05</v>
      </c>
      <c r="L84" s="863">
        <f>N77*K84</f>
        <v>2807.117338280234</v>
      </c>
      <c r="M84" s="864"/>
      <c r="N84" s="51"/>
    </row>
    <row r="85" spans="1:14" ht="15.75" thickBot="1">
      <c r="B85" s="827" t="s">
        <v>953</v>
      </c>
      <c r="C85" s="828"/>
      <c r="D85" s="828"/>
      <c r="E85" s="828"/>
      <c r="F85" s="828"/>
      <c r="G85" s="828"/>
      <c r="H85" s="828"/>
      <c r="I85" s="828"/>
      <c r="J85" s="828"/>
      <c r="K85" s="828"/>
      <c r="L85" s="828"/>
      <c r="M85" s="829"/>
      <c r="N85" s="52">
        <f>L82+L83+L84</f>
        <v>16842.704029681405</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72985.050795286079</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1732</v>
      </c>
      <c r="C31" s="81" t="s">
        <v>1688</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N75*M41</f>
        <v>22.554583333333333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22.554583333333333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883</v>
      </c>
      <c r="B48" s="43" t="str">
        <f>VLOOKUP(A48,MATERIALES!A5:D373,3,FALSE)</f>
        <v>Geotextil Nt-2500 O Similar (Proveedores, Pavco, Geomatrix, Tensar, Omnes U Otros)</v>
      </c>
      <c r="C48" s="280"/>
      <c r="D48" s="280"/>
      <c r="E48" s="280"/>
      <c r="F48" s="280"/>
      <c r="G48" s="280"/>
      <c r="H48" s="280"/>
      <c r="I48" s="267"/>
      <c r="J48" s="223" t="str">
        <f>VLOOKUP(A48,MATERIALES!A4:D640,2,FALSE)</f>
        <v>m2</v>
      </c>
      <c r="K48" s="281">
        <v>1.1000000000000001</v>
      </c>
      <c r="L48" s="266"/>
      <c r="M48" s="401">
        <f>VLOOKUP(A48,MATERIALES!A5:D396,4,FALSE)</f>
        <v>5686.3234069381615</v>
      </c>
      <c r="N48" s="271">
        <f>K48*M48</f>
        <v>6254.9557476319778</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7" t="s">
        <v>953</v>
      </c>
      <c r="C53" s="828"/>
      <c r="D53" s="828"/>
      <c r="E53" s="828"/>
      <c r="F53" s="828"/>
      <c r="G53" s="828"/>
      <c r="H53" s="828"/>
      <c r="I53" s="828"/>
      <c r="J53" s="828"/>
      <c r="K53" s="828"/>
      <c r="L53" s="828"/>
      <c r="M53" s="829"/>
      <c r="N53" s="393">
        <f>SUM(N48:N52)</f>
        <v>6254.9557476319778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B58" s="46"/>
      <c r="C58" s="316"/>
      <c r="D58" s="316"/>
      <c r="E58" s="316"/>
      <c r="F58" s="316"/>
      <c r="G58" s="316"/>
      <c r="H58" s="310"/>
      <c r="I58" s="278"/>
      <c r="J58" s="285"/>
      <c r="K58" s="278"/>
      <c r="L58" s="831"/>
      <c r="M58" s="832"/>
      <c r="N58" s="286"/>
    </row>
    <row r="59" spans="1:14">
      <c r="B59" s="46"/>
      <c r="C59" s="47"/>
      <c r="D59" s="47"/>
      <c r="E59" s="47"/>
      <c r="F59" s="47"/>
      <c r="G59" s="47"/>
      <c r="H59" s="310"/>
      <c r="I59" s="278"/>
      <c r="J59" s="285"/>
      <c r="K59" s="278"/>
      <c r="L59" s="831"/>
      <c r="M59" s="832"/>
      <c r="N59" s="286"/>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7</v>
      </c>
      <c r="B69" s="49" t="str">
        <f>VLOOKUP(A69,'MANO DE OBRA'!A8:D68,3,FALSE)</f>
        <v>Obrero (2)</v>
      </c>
      <c r="C69" s="47"/>
      <c r="D69" s="47"/>
      <c r="E69" s="47"/>
      <c r="F69" s="47"/>
      <c r="G69" s="47"/>
      <c r="H69" s="47"/>
      <c r="I69" s="291">
        <f>K69/J69*100</f>
        <v>58520.000000000007</v>
      </c>
      <c r="J69" s="292">
        <v>185</v>
      </c>
      <c r="K69" s="293">
        <f>VLOOKUP(A69,'MANO DE OBRA'!A8:D99,4,FALSE)</f>
        <v>108262</v>
      </c>
      <c r="L69" s="50"/>
      <c r="M69" s="433">
        <v>240</v>
      </c>
      <c r="N69" s="394">
        <f>K69/M69</f>
        <v>451.09166666666664</v>
      </c>
      <c r="O69" s="106"/>
    </row>
    <row r="70" spans="1:15">
      <c r="A70" s="164"/>
      <c r="B70" s="49"/>
      <c r="C70" s="47"/>
      <c r="D70" s="47"/>
      <c r="E70" s="47"/>
      <c r="F70" s="47"/>
      <c r="G70" s="47"/>
      <c r="H70" s="47"/>
      <c r="I70" s="291"/>
      <c r="J70" s="292"/>
      <c r="K70" s="293"/>
      <c r="L70" s="50"/>
      <c r="M70" s="433"/>
      <c r="N70" s="394"/>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0">
        <f>SUM(N69:N74)</f>
        <v>451.09166666666664</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6728.6019976319776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1345.7203995263956</v>
      </c>
      <c r="M82" s="862"/>
      <c r="N82" s="51"/>
    </row>
    <row r="83" spans="1:14">
      <c r="B83" s="89" t="s">
        <v>973</v>
      </c>
      <c r="C83" s="90"/>
      <c r="D83" s="90"/>
      <c r="E83" s="90"/>
      <c r="F83" s="90"/>
      <c r="G83" s="90"/>
      <c r="H83" s="90"/>
      <c r="I83" s="87"/>
      <c r="J83" s="88"/>
      <c r="K83" s="303">
        <v>0.05</v>
      </c>
      <c r="L83" s="861">
        <f>N77*K83</f>
        <v>336.43009988159889</v>
      </c>
      <c r="M83" s="862"/>
      <c r="N83" s="51"/>
    </row>
    <row r="84" spans="1:14" ht="15.75" thickBot="1">
      <c r="B84" s="91" t="s">
        <v>974</v>
      </c>
      <c r="C84" s="92"/>
      <c r="D84" s="92"/>
      <c r="E84" s="92"/>
      <c r="F84" s="92"/>
      <c r="G84" s="92"/>
      <c r="H84" s="92"/>
      <c r="I84" s="93"/>
      <c r="J84" s="94"/>
      <c r="K84" s="304">
        <v>0.05</v>
      </c>
      <c r="L84" s="863">
        <f>N77*K84</f>
        <v>336.43009988159889</v>
      </c>
      <c r="M84" s="864"/>
      <c r="N84" s="51"/>
    </row>
    <row r="85" spans="1:14" ht="15.75" thickBot="1">
      <c r="B85" s="827" t="s">
        <v>953</v>
      </c>
      <c r="C85" s="828"/>
      <c r="D85" s="828"/>
      <c r="E85" s="828"/>
      <c r="F85" s="828"/>
      <c r="G85" s="828"/>
      <c r="H85" s="828"/>
      <c r="I85" s="828"/>
      <c r="J85" s="828"/>
      <c r="K85" s="828"/>
      <c r="L85" s="828"/>
      <c r="M85" s="829"/>
      <c r="N85" s="52">
        <f>L82+L83+L84</f>
        <v>2018.5805992895932</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8747.1825969215715</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1733</v>
      </c>
      <c r="C31" s="81" t="s">
        <v>2045</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N75*M41</f>
        <v>22.554583333333333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22.554583333333333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876</v>
      </c>
      <c r="B48" s="43" t="str">
        <f>VLOOKUP(A48,MATERIALES!A5:D373,3,FALSE)</f>
        <v>Geotextil T-2400 O Similar (Proveedores Lafayet, Pavco, Geomatrix, Tensar, Omnes U Otros)</v>
      </c>
      <c r="C48" s="280"/>
      <c r="D48" s="280"/>
      <c r="E48" s="280"/>
      <c r="F48" s="280"/>
      <c r="G48" s="280"/>
      <c r="H48" s="280"/>
      <c r="I48" s="267"/>
      <c r="J48" s="223" t="str">
        <f>VLOOKUP(A48,MATERIALES!A4:D640,2,FALSE)</f>
        <v>m2</v>
      </c>
      <c r="K48" s="281">
        <v>1.1000000000000001</v>
      </c>
      <c r="L48" s="266"/>
      <c r="M48" s="401">
        <f>VLOOKUP(A48,MATERIALES!A5:D396,4,FALSE)</f>
        <v>7393.831285508827</v>
      </c>
      <c r="N48" s="271">
        <f>K48*M48</f>
        <v>8133.2144140597102</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7" t="s">
        <v>953</v>
      </c>
      <c r="C53" s="828"/>
      <c r="D53" s="828"/>
      <c r="E53" s="828"/>
      <c r="F53" s="828"/>
      <c r="G53" s="828"/>
      <c r="H53" s="828"/>
      <c r="I53" s="828"/>
      <c r="J53" s="828"/>
      <c r="K53" s="828"/>
      <c r="L53" s="828"/>
      <c r="M53" s="829"/>
      <c r="N53" s="393">
        <f>SUM(N48:N52)</f>
        <v>8133.2144140597102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B58" s="46"/>
      <c r="C58" s="316"/>
      <c r="D58" s="316"/>
      <c r="E58" s="316"/>
      <c r="F58" s="316"/>
      <c r="G58" s="316"/>
      <c r="H58" s="310"/>
      <c r="I58" s="278"/>
      <c r="J58" s="285"/>
      <c r="K58" s="278"/>
      <c r="L58" s="831"/>
      <c r="M58" s="832"/>
      <c r="N58" s="286"/>
    </row>
    <row r="59" spans="1:14">
      <c r="B59" s="46"/>
      <c r="C59" s="47"/>
      <c r="D59" s="47"/>
      <c r="E59" s="47"/>
      <c r="F59" s="47"/>
      <c r="G59" s="47"/>
      <c r="H59" s="310"/>
      <c r="I59" s="278"/>
      <c r="J59" s="285"/>
      <c r="K59" s="278"/>
      <c r="L59" s="831"/>
      <c r="M59" s="832"/>
      <c r="N59" s="286"/>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7</v>
      </c>
      <c r="B69" s="49" t="str">
        <f>VLOOKUP(A69,'MANO DE OBRA'!A8:D68,3,FALSE)</f>
        <v>Obrero (2)</v>
      </c>
      <c r="C69" s="47"/>
      <c r="D69" s="47"/>
      <c r="E69" s="47"/>
      <c r="F69" s="47"/>
      <c r="G69" s="47"/>
      <c r="H69" s="47"/>
      <c r="I69" s="291">
        <f>K69/J69*100</f>
        <v>58520.000000000007</v>
      </c>
      <c r="J69" s="292">
        <v>185</v>
      </c>
      <c r="K69" s="293">
        <f>VLOOKUP(A69,'MANO DE OBRA'!A8:D99,4,FALSE)</f>
        <v>108262</v>
      </c>
      <c r="L69" s="50"/>
      <c r="M69" s="433">
        <v>240</v>
      </c>
      <c r="N69" s="394">
        <f>K69/M69</f>
        <v>451.09166666666664</v>
      </c>
      <c r="O69" s="106"/>
    </row>
    <row r="70" spans="1:15">
      <c r="A70" s="164"/>
      <c r="B70" s="49"/>
      <c r="C70" s="47"/>
      <c r="D70" s="47"/>
      <c r="E70" s="47"/>
      <c r="F70" s="47"/>
      <c r="G70" s="47"/>
      <c r="H70" s="47"/>
      <c r="I70" s="291"/>
      <c r="J70" s="292"/>
      <c r="K70" s="293"/>
      <c r="L70" s="50"/>
      <c r="M70" s="433"/>
      <c r="N70" s="394"/>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0">
        <f>SUM(N69:N74)</f>
        <v>451.09166666666664</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8606.86066405971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1721.372132811942</v>
      </c>
      <c r="M82" s="862"/>
      <c r="N82" s="51"/>
    </row>
    <row r="83" spans="1:14">
      <c r="B83" s="89" t="s">
        <v>973</v>
      </c>
      <c r="C83" s="90"/>
      <c r="D83" s="90"/>
      <c r="E83" s="90"/>
      <c r="F83" s="90"/>
      <c r="G83" s="90"/>
      <c r="H83" s="90"/>
      <c r="I83" s="87"/>
      <c r="J83" s="88"/>
      <c r="K83" s="303">
        <v>0.05</v>
      </c>
      <c r="L83" s="861">
        <f>N77*K83</f>
        <v>430.34303320298551</v>
      </c>
      <c r="M83" s="862"/>
      <c r="N83" s="51"/>
    </row>
    <row r="84" spans="1:14" ht="15.75" thickBot="1">
      <c r="B84" s="91" t="s">
        <v>974</v>
      </c>
      <c r="C84" s="92"/>
      <c r="D84" s="92"/>
      <c r="E84" s="92"/>
      <c r="F84" s="92"/>
      <c r="G84" s="92"/>
      <c r="H84" s="92"/>
      <c r="I84" s="93"/>
      <c r="J84" s="94"/>
      <c r="K84" s="304">
        <v>0.05</v>
      </c>
      <c r="L84" s="863">
        <f>N77*K84</f>
        <v>430.34303320298551</v>
      </c>
      <c r="M84" s="864"/>
      <c r="N84" s="51"/>
    </row>
    <row r="85" spans="1:14" ht="15.75" thickBot="1">
      <c r="B85" s="827" t="s">
        <v>953</v>
      </c>
      <c r="C85" s="828"/>
      <c r="D85" s="828"/>
      <c r="E85" s="828"/>
      <c r="F85" s="828"/>
      <c r="G85" s="828"/>
      <c r="H85" s="828"/>
      <c r="I85" s="828"/>
      <c r="J85" s="828"/>
      <c r="K85" s="828"/>
      <c r="L85" s="828"/>
      <c r="M85" s="829"/>
      <c r="N85" s="52">
        <f>L82+L83+L84</f>
        <v>2582.0581992179132</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11188.918863277624</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1137</v>
      </c>
      <c r="C31" s="81" t="s">
        <v>1689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N75*M41</f>
        <v>324.78600000000006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324.78600000000006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542</v>
      </c>
      <c r="B48" s="43" t="str">
        <f>VLOOKUP(A48,MATERIALES!A5:D373,3,FALSE)</f>
        <v>Material drenante (3´´)</v>
      </c>
      <c r="C48" s="280"/>
      <c r="D48" s="280"/>
      <c r="E48" s="280"/>
      <c r="F48" s="280"/>
      <c r="G48" s="280"/>
      <c r="H48" s="280"/>
      <c r="I48" s="267"/>
      <c r="J48" s="223" t="str">
        <f>VLOOKUP(A48,MATERIALES!A4:D640,2,FALSE)</f>
        <v>m3</v>
      </c>
      <c r="K48" s="281">
        <v>1.1000000000000001</v>
      </c>
      <c r="L48" s="266"/>
      <c r="M48" s="401">
        <f>VLOOKUP(A48,MATERIALES!A5:D396,4,FALSE)</f>
        <v>52063.881358035214</v>
      </c>
      <c r="N48" s="271">
        <f>K48*M48</f>
        <v>57270.269493838743</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7" t="s">
        <v>953</v>
      </c>
      <c r="C53" s="828"/>
      <c r="D53" s="828"/>
      <c r="E53" s="828"/>
      <c r="F53" s="828"/>
      <c r="G53" s="828"/>
      <c r="H53" s="828"/>
      <c r="I53" s="828"/>
      <c r="J53" s="828"/>
      <c r="K53" s="828"/>
      <c r="L53" s="828"/>
      <c r="M53" s="829"/>
      <c r="N53" s="393">
        <f>SUM(N48:N52)</f>
        <v>57270.269493838743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1261</v>
      </c>
      <c r="B58" s="46" t="str">
        <f>VLOOKUP(A58,TRANSPORTE!A1:D117,3,FALSE)</f>
        <v>Transporte de Material Drenante</v>
      </c>
      <c r="C58" s="316"/>
      <c r="D58" s="316"/>
      <c r="E58" s="316"/>
      <c r="F58" s="316"/>
      <c r="G58" s="316"/>
      <c r="H58" s="310" t="s">
        <v>1999</v>
      </c>
      <c r="I58" s="278">
        <v>1.1000000000000001</v>
      </c>
      <c r="J58" s="285">
        <v>1</v>
      </c>
      <c r="K58" s="278">
        <f>I58*J58</f>
        <v>1.1000000000000001</v>
      </c>
      <c r="L58" s="831">
        <f>VLOOKUP(A58,TRANSPORTE!A1:D117,4,FALSE)</f>
        <v>812.88531247861022</v>
      </c>
      <c r="M58" s="832"/>
      <c r="N58" s="286">
        <f>K58*L58</f>
        <v>894.17384372647132</v>
      </c>
    </row>
    <row r="59" spans="1:14">
      <c r="B59" s="46"/>
      <c r="C59" s="47"/>
      <c r="D59" s="47"/>
      <c r="E59" s="47"/>
      <c r="F59" s="47"/>
      <c r="G59" s="47"/>
      <c r="H59" s="310"/>
      <c r="I59" s="278"/>
      <c r="J59" s="285"/>
      <c r="K59" s="278"/>
      <c r="L59" s="831"/>
      <c r="M59" s="832"/>
      <c r="N59" s="286"/>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894.17384372647132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9</v>
      </c>
      <c r="B69" s="49" t="str">
        <f>VLOOKUP(A69,'MANO DE OBRA'!A8:D68,3,FALSE)</f>
        <v>Obrero (3)</v>
      </c>
      <c r="C69" s="47"/>
      <c r="D69" s="47"/>
      <c r="E69" s="47"/>
      <c r="F69" s="47"/>
      <c r="G69" s="47"/>
      <c r="H69" s="47"/>
      <c r="I69" s="291">
        <f>K69/J69*100</f>
        <v>87780</v>
      </c>
      <c r="J69" s="292">
        <v>185</v>
      </c>
      <c r="K69" s="293">
        <f>VLOOKUP(A69,'MANO DE OBRA'!A8:D99,4,FALSE)</f>
        <v>162393</v>
      </c>
      <c r="L69" s="50"/>
      <c r="M69" s="433">
        <v>25</v>
      </c>
      <c r="N69" s="394">
        <f>K69/M69</f>
        <v>6495.72</v>
      </c>
      <c r="O69" s="106"/>
    </row>
    <row r="70" spans="1:15">
      <c r="A70" s="164"/>
      <c r="B70" s="49"/>
      <c r="C70" s="47"/>
      <c r="D70" s="47"/>
      <c r="E70" s="47"/>
      <c r="F70" s="47"/>
      <c r="G70" s="47"/>
      <c r="H70" s="47"/>
      <c r="I70" s="291"/>
      <c r="J70" s="292"/>
      <c r="K70" s="293"/>
      <c r="L70" s="50"/>
      <c r="M70" s="433"/>
      <c r="N70" s="394"/>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0">
        <f>SUM(N69:N74)</f>
        <v>6495.72</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64984.949337565216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12996.989867513044</v>
      </c>
      <c r="M82" s="862"/>
      <c r="N82" s="51"/>
    </row>
    <row r="83" spans="1:14">
      <c r="B83" s="89" t="s">
        <v>973</v>
      </c>
      <c r="C83" s="90"/>
      <c r="D83" s="90"/>
      <c r="E83" s="90"/>
      <c r="F83" s="90"/>
      <c r="G83" s="90"/>
      <c r="H83" s="90"/>
      <c r="I83" s="87"/>
      <c r="J83" s="88"/>
      <c r="K83" s="303">
        <v>0.05</v>
      </c>
      <c r="L83" s="861">
        <f>N77*K83</f>
        <v>3249.2474668782611</v>
      </c>
      <c r="M83" s="862"/>
      <c r="N83" s="51"/>
    </row>
    <row r="84" spans="1:14" ht="15.75" thickBot="1">
      <c r="B84" s="91" t="s">
        <v>974</v>
      </c>
      <c r="C84" s="92"/>
      <c r="D84" s="92"/>
      <c r="E84" s="92"/>
      <c r="F84" s="92"/>
      <c r="G84" s="92"/>
      <c r="H84" s="92"/>
      <c r="I84" s="93"/>
      <c r="J84" s="94"/>
      <c r="K84" s="304">
        <v>0.05</v>
      </c>
      <c r="L84" s="863">
        <f>N77*K84</f>
        <v>3249.2474668782611</v>
      </c>
      <c r="M84" s="864"/>
      <c r="N84" s="51"/>
    </row>
    <row r="85" spans="1:14" ht="15.75" thickBot="1">
      <c r="B85" s="827" t="s">
        <v>953</v>
      </c>
      <c r="C85" s="828"/>
      <c r="D85" s="828"/>
      <c r="E85" s="828"/>
      <c r="F85" s="828"/>
      <c r="G85" s="828"/>
      <c r="H85" s="828"/>
      <c r="I85" s="828"/>
      <c r="J85" s="828"/>
      <c r="K85" s="828"/>
      <c r="L85" s="828"/>
      <c r="M85" s="829"/>
      <c r="N85" s="52">
        <f>L82+L83+L84</f>
        <v>19495.484801269566</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84480.434138834782</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1138</v>
      </c>
      <c r="C31" s="81" t="s">
        <v>2150</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v>
      </c>
      <c r="B36" s="840" t="str">
        <f>VLOOKUP(A36,EQUIPOS!A6:D154,3,FALSE)</f>
        <v>COMPACTADOR MANUAL VIBRATORIO (RANA) con motor de 6 HP</v>
      </c>
      <c r="C36" s="841"/>
      <c r="D36" s="841"/>
      <c r="E36" s="841"/>
      <c r="F36" s="841"/>
      <c r="G36" s="841"/>
      <c r="H36" s="842"/>
      <c r="I36" s="266"/>
      <c r="J36" s="267"/>
      <c r="K36" s="268">
        <f>VLOOKUP(A36,EQUIPOS!A6:D163,4,FALSE)</f>
        <v>5086.0624967994763</v>
      </c>
      <c r="L36" s="269"/>
      <c r="M36" s="335">
        <v>3</v>
      </c>
      <c r="N36" s="271">
        <f>K36/M36</f>
        <v>1695.3541655998254</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0.1</v>
      </c>
      <c r="N41" s="343">
        <f>N77*M41</f>
        <v>451.0916666666667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2146.4458322664923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535</v>
      </c>
      <c r="B48" s="43" t="str">
        <f>VLOOKUP(A48,MATERIALES!A5:D373,3,FALSE)</f>
        <v>Material de Sub- Base CBR=20%</v>
      </c>
      <c r="C48" s="280"/>
      <c r="D48" s="280"/>
      <c r="E48" s="280"/>
      <c r="F48" s="280"/>
      <c r="G48" s="280"/>
      <c r="H48" s="280"/>
      <c r="I48" s="267"/>
      <c r="J48" s="223" t="str">
        <f>VLOOKUP(A48,MATERIALES!A4:D640,2,FALSE)</f>
        <v>m3</v>
      </c>
      <c r="K48" s="281">
        <v>1.25</v>
      </c>
      <c r="L48" s="266"/>
      <c r="M48" s="401">
        <f>VLOOKUP(A48,MATERIALES!A5:D396,4,FALSE)</f>
        <v>39568.549832106764</v>
      </c>
      <c r="N48" s="271">
        <f>K48*M48</f>
        <v>49460.687290133457</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3" t="s">
        <v>953</v>
      </c>
      <c r="C55" s="834"/>
      <c r="D55" s="834"/>
      <c r="E55" s="834"/>
      <c r="F55" s="834"/>
      <c r="G55" s="834"/>
      <c r="H55" s="834"/>
      <c r="I55" s="834"/>
      <c r="J55" s="834"/>
      <c r="K55" s="834"/>
      <c r="L55" s="834"/>
      <c r="M55" s="835"/>
      <c r="N55" s="104">
        <f>SUM(N48:N54)</f>
        <v>49460.687290133457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1252</v>
      </c>
      <c r="B60" s="46" t="str">
        <f>VLOOKUP(A60,TRANSPORTE!A1:D117,3,FALSE)</f>
        <v>Transporte de material de cobertura</v>
      </c>
      <c r="C60" s="316"/>
      <c r="D60" s="316"/>
      <c r="E60" s="316"/>
      <c r="F60" s="316"/>
      <c r="G60" s="316"/>
      <c r="H60" s="310" t="s">
        <v>339</v>
      </c>
      <c r="I60" s="278">
        <v>1.25</v>
      </c>
      <c r="J60" s="285">
        <v>1</v>
      </c>
      <c r="K60" s="278">
        <f>I60*J60</f>
        <v>1.25</v>
      </c>
      <c r="L60" s="831">
        <f>VLOOKUP(A60,TRANSPORTE!A1:D117,4,FALSE)</f>
        <v>812.88531247861022</v>
      </c>
      <c r="M60" s="832"/>
      <c r="N60" s="286">
        <f>K60*L60</f>
        <v>1016.1066405982627</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308"/>
      <c r="C65" s="309"/>
      <c r="D65" s="309"/>
      <c r="E65" s="309"/>
      <c r="F65" s="309"/>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1016.1066405982627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4"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24</v>
      </c>
      <c r="N71" s="394">
        <f>K71/M71</f>
        <v>4510.916666666667</v>
      </c>
      <c r="O71" s="106"/>
    </row>
    <row r="72" spans="1:15">
      <c r="A72" s="164"/>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4510.916666666667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57134.156429664879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11426.831285932976</v>
      </c>
      <c r="M84" s="862"/>
      <c r="N84" s="51"/>
    </row>
    <row r="85" spans="1:14">
      <c r="B85" s="89" t="s">
        <v>973</v>
      </c>
      <c r="C85" s="90"/>
      <c r="D85" s="90"/>
      <c r="E85" s="90"/>
      <c r="F85" s="90"/>
      <c r="G85" s="90"/>
      <c r="H85" s="90"/>
      <c r="I85" s="87"/>
      <c r="J85" s="88"/>
      <c r="K85" s="303">
        <v>0.05</v>
      </c>
      <c r="L85" s="861">
        <f>N79*K85</f>
        <v>2856.7078214832441</v>
      </c>
      <c r="M85" s="862"/>
      <c r="N85" s="51"/>
    </row>
    <row r="86" spans="1:14" ht="15.75" thickBot="1">
      <c r="B86" s="91" t="s">
        <v>974</v>
      </c>
      <c r="C86" s="92"/>
      <c r="D86" s="92"/>
      <c r="E86" s="92"/>
      <c r="F86" s="92"/>
      <c r="G86" s="92"/>
      <c r="H86" s="92"/>
      <c r="I86" s="93"/>
      <c r="J86" s="94"/>
      <c r="K86" s="304">
        <v>0.05</v>
      </c>
      <c r="L86" s="863">
        <f>N79*K86</f>
        <v>2856.7078214832441</v>
      </c>
      <c r="M86" s="864"/>
      <c r="N86" s="51"/>
    </row>
    <row r="87" spans="1:14" ht="15.75" thickBot="1">
      <c r="B87" s="827" t="s">
        <v>953</v>
      </c>
      <c r="C87" s="828"/>
      <c r="D87" s="828"/>
      <c r="E87" s="828"/>
      <c r="F87" s="828"/>
      <c r="G87" s="828"/>
      <c r="H87" s="828"/>
      <c r="I87" s="828"/>
      <c r="J87" s="828"/>
      <c r="K87" s="828"/>
      <c r="L87" s="828"/>
      <c r="M87" s="829"/>
      <c r="N87" s="52">
        <f>L84+L85+L86</f>
        <v>17140.246928899465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74274.403358564348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1139</v>
      </c>
      <c r="C31" s="81" t="s">
        <v>2151</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197</v>
      </c>
      <c r="B36" s="840" t="str">
        <f>VLOOKUP(A36,EQUIPOS!A6:D154,3,FALSE)</f>
        <v>Equipo de perforación (TRACKDRILL), potencia 40 HP, 2100 golpes / minuto</v>
      </c>
      <c r="C36" s="841"/>
      <c r="D36" s="841"/>
      <c r="E36" s="841"/>
      <c r="F36" s="841"/>
      <c r="G36" s="841"/>
      <c r="H36" s="842"/>
      <c r="I36" s="266"/>
      <c r="J36" s="267"/>
      <c r="K36" s="268">
        <f>VLOOKUP(A36,EQUIPOS!A6:D163,4,FALSE)</f>
        <v>122065.49992318742</v>
      </c>
      <c r="L36" s="269"/>
      <c r="M36" s="335">
        <v>2.5</v>
      </c>
      <c r="N36" s="271">
        <f>K36/M36</f>
        <v>48826.199969274967</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402.04310903601998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49228.243078310988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705</v>
      </c>
      <c r="B48" s="43" t="str">
        <f>VLOOKUP(A48,MATERIALES!A5:D373,3,FALSE)</f>
        <v>Tubería Perforada en PVC de 2´´</v>
      </c>
      <c r="C48" s="280"/>
      <c r="D48" s="280"/>
      <c r="E48" s="280"/>
      <c r="F48" s="280"/>
      <c r="G48" s="280"/>
      <c r="H48" s="280"/>
      <c r="I48" s="267"/>
      <c r="J48" s="223" t="str">
        <f>VLOOKUP(A48,MATERIALES!A4:D640,2,FALSE)</f>
        <v>m</v>
      </c>
      <c r="K48" s="281">
        <v>1.01</v>
      </c>
      <c r="L48" s="266"/>
      <c r="M48" s="401">
        <f>VLOOKUP(A48,MATERIALES!A5:D396,4,FALSE)</f>
        <v>8157.1274323314356</v>
      </c>
      <c r="N48" s="271">
        <f>K48*M48</f>
        <v>8238.6987066547499</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3" t="s">
        <v>953</v>
      </c>
      <c r="C55" s="834"/>
      <c r="D55" s="834"/>
      <c r="E55" s="834"/>
      <c r="F55" s="834"/>
      <c r="G55" s="834"/>
      <c r="H55" s="834"/>
      <c r="I55" s="834"/>
      <c r="J55" s="834"/>
      <c r="K55" s="834"/>
      <c r="L55" s="834"/>
      <c r="M55" s="835"/>
      <c r="N55" s="104">
        <f>SUM(N48:N54)</f>
        <v>8238.6987066547499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4" t="s">
        <v>6</v>
      </c>
      <c r="B71" s="49" t="str">
        <f>VLOOKUP(A71,'MANO DE OBRA'!A8:D68,3,FALSE)</f>
        <v xml:space="preserve">Obrero </v>
      </c>
      <c r="C71" s="47"/>
      <c r="D71" s="47"/>
      <c r="E71" s="47"/>
      <c r="F71" s="47"/>
      <c r="G71" s="47"/>
      <c r="H71" s="47"/>
      <c r="I71" s="291">
        <f>K71/J71*100</f>
        <v>29260.000000000004</v>
      </c>
      <c r="J71" s="292">
        <v>185</v>
      </c>
      <c r="K71" s="293">
        <f>VLOOKUP(A71,'MANO DE OBRA'!A8:D99,4,FALSE)</f>
        <v>54131</v>
      </c>
      <c r="L71" s="50"/>
      <c r="M71" s="433">
        <v>20</v>
      </c>
      <c r="N71" s="394">
        <f>K71/M71</f>
        <v>2706.55</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8040.862180720399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65507.803965686137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13101.560793137229</v>
      </c>
      <c r="M84" s="862"/>
      <c r="N84" s="51"/>
    </row>
    <row r="85" spans="1:14">
      <c r="B85" s="89" t="s">
        <v>973</v>
      </c>
      <c r="C85" s="90"/>
      <c r="D85" s="90"/>
      <c r="E85" s="90"/>
      <c r="F85" s="90"/>
      <c r="G85" s="90"/>
      <c r="H85" s="90"/>
      <c r="I85" s="87"/>
      <c r="J85" s="88"/>
      <c r="K85" s="303">
        <v>0.05</v>
      </c>
      <c r="L85" s="861">
        <f>N79*K85</f>
        <v>3275.3901982843072</v>
      </c>
      <c r="M85" s="862"/>
      <c r="N85" s="51"/>
    </row>
    <row r="86" spans="1:14" ht="15.75" thickBot="1">
      <c r="B86" s="91" t="s">
        <v>974</v>
      </c>
      <c r="C86" s="92"/>
      <c r="D86" s="92"/>
      <c r="E86" s="92"/>
      <c r="F86" s="92"/>
      <c r="G86" s="92"/>
      <c r="H86" s="92"/>
      <c r="I86" s="93"/>
      <c r="J86" s="94"/>
      <c r="K86" s="304">
        <v>0.05</v>
      </c>
      <c r="L86" s="863">
        <f>N79*K86</f>
        <v>3275.3901982843072</v>
      </c>
      <c r="M86" s="864"/>
      <c r="N86" s="51"/>
    </row>
    <row r="87" spans="1:14" ht="15.75" thickBot="1">
      <c r="B87" s="827" t="s">
        <v>953</v>
      </c>
      <c r="C87" s="828"/>
      <c r="D87" s="828"/>
      <c r="E87" s="828"/>
      <c r="F87" s="828"/>
      <c r="G87" s="828"/>
      <c r="H87" s="828"/>
      <c r="I87" s="828"/>
      <c r="J87" s="828"/>
      <c r="K87" s="828"/>
      <c r="L87" s="828"/>
      <c r="M87" s="829"/>
      <c r="N87" s="52">
        <f>L84+L85+L86</f>
        <v>19652.341189705843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85160.145155391976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1140</v>
      </c>
      <c r="C31" s="81" t="s">
        <v>2152</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197</v>
      </c>
      <c r="B36" s="840" t="str">
        <f>VLOOKUP(A36,EQUIPOS!A6:D154,3,FALSE)</f>
        <v>Equipo de perforación (TRACKDRILL), potencia 40 HP, 2100 golpes / minuto</v>
      </c>
      <c r="C36" s="841"/>
      <c r="D36" s="841"/>
      <c r="E36" s="841"/>
      <c r="F36" s="841"/>
      <c r="G36" s="841"/>
      <c r="H36" s="842"/>
      <c r="I36" s="266"/>
      <c r="J36" s="267"/>
      <c r="K36" s="268">
        <f>VLOOKUP(A36,EQUIPOS!A6:D163,4,FALSE)</f>
        <v>122065.49992318742</v>
      </c>
      <c r="L36" s="269"/>
      <c r="M36" s="335">
        <v>1.25</v>
      </c>
      <c r="N36" s="271">
        <f>K36/M36</f>
        <v>97652.399938549934</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1074.7412180720401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98727.141156621976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705</v>
      </c>
      <c r="B48" s="43" t="str">
        <f>VLOOKUP(A48,MATERIALES!A5:D373,3,FALSE)</f>
        <v>Tubería Perforada en PVC de 2´´</v>
      </c>
      <c r="C48" s="280"/>
      <c r="D48" s="280"/>
      <c r="E48" s="280"/>
      <c r="F48" s="280"/>
      <c r="G48" s="280"/>
      <c r="H48" s="280"/>
      <c r="I48" s="267"/>
      <c r="J48" s="223" t="str">
        <f>VLOOKUP(A48,MATERIALES!A4:D640,2,FALSE)</f>
        <v>m</v>
      </c>
      <c r="K48" s="281">
        <v>1.01</v>
      </c>
      <c r="L48" s="266"/>
      <c r="M48" s="401">
        <f>VLOOKUP(A48,MATERIALES!A5:D396,4,FALSE)</f>
        <v>8157.1274323314356</v>
      </c>
      <c r="N48" s="271">
        <f>K48*M48</f>
        <v>8238.6987066547499</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3" t="s">
        <v>953</v>
      </c>
      <c r="C55" s="834"/>
      <c r="D55" s="834"/>
      <c r="E55" s="834"/>
      <c r="F55" s="834"/>
      <c r="G55" s="834"/>
      <c r="H55" s="834"/>
      <c r="I55" s="834"/>
      <c r="J55" s="834"/>
      <c r="K55" s="834"/>
      <c r="L55" s="834"/>
      <c r="M55" s="835"/>
      <c r="N55" s="104">
        <f>SUM(N48:N54)</f>
        <v>8238.6987066547499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308"/>
      <c r="C65" s="309"/>
      <c r="D65" s="309"/>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4"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10</v>
      </c>
      <c r="N71" s="394">
        <f>K71/M71</f>
        <v>10826.2</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59">
        <f>SUM(N71:N76)</f>
        <v>21494.824361440798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128460.66422471752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25692.132844943506</v>
      </c>
      <c r="M84" s="862"/>
      <c r="N84" s="51"/>
    </row>
    <row r="85" spans="1:14">
      <c r="B85" s="89" t="s">
        <v>973</v>
      </c>
      <c r="C85" s="90"/>
      <c r="D85" s="90"/>
      <c r="E85" s="90"/>
      <c r="F85" s="90"/>
      <c r="G85" s="90"/>
      <c r="H85" s="90"/>
      <c r="I85" s="87"/>
      <c r="J85" s="88"/>
      <c r="K85" s="303">
        <v>0.05</v>
      </c>
      <c r="L85" s="861">
        <f>N79*K85</f>
        <v>6423.0332112358765</v>
      </c>
      <c r="M85" s="862"/>
      <c r="N85" s="51"/>
    </row>
    <row r="86" spans="1:14" ht="15.75" thickBot="1">
      <c r="B86" s="91" t="s">
        <v>974</v>
      </c>
      <c r="C86" s="92"/>
      <c r="D86" s="92"/>
      <c r="E86" s="92"/>
      <c r="F86" s="92"/>
      <c r="G86" s="92"/>
      <c r="H86" s="92"/>
      <c r="I86" s="93"/>
      <c r="J86" s="94"/>
      <c r="K86" s="304">
        <v>0.05</v>
      </c>
      <c r="L86" s="863">
        <f>N79*K86</f>
        <v>6423.0332112358765</v>
      </c>
      <c r="M86" s="864"/>
      <c r="N86" s="51"/>
    </row>
    <row r="87" spans="1:14" ht="15.75" thickBot="1">
      <c r="B87" s="827" t="s">
        <v>953</v>
      </c>
      <c r="C87" s="828"/>
      <c r="D87" s="828"/>
      <c r="E87" s="828"/>
      <c r="F87" s="828"/>
      <c r="G87" s="828"/>
      <c r="H87" s="828"/>
      <c r="I87" s="828"/>
      <c r="J87" s="828"/>
      <c r="K87" s="828"/>
      <c r="L87" s="828"/>
      <c r="M87" s="829"/>
      <c r="N87" s="52">
        <f>L84+L85+L86</f>
        <v>38538.199267415257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166998.86349213278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1141</v>
      </c>
      <c r="C31" s="81" t="s">
        <v>1690</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314</v>
      </c>
      <c r="B36" s="840" t="str">
        <f>VLOOKUP(A36,EQUIPOS!A6:D154,3,FALSE)</f>
        <v xml:space="preserve">Retroexcavadora E-200 sobre orugas
</v>
      </c>
      <c r="C36" s="841"/>
      <c r="D36" s="841"/>
      <c r="E36" s="841"/>
      <c r="F36" s="841"/>
      <c r="G36" s="841"/>
      <c r="H36" s="842"/>
      <c r="I36" s="266"/>
      <c r="J36" s="267"/>
      <c r="K36" s="268">
        <f>VLOOKUP(A36,EQUIPOS!A6:D163,4,FALSE)</f>
        <v>122065.49992318742</v>
      </c>
      <c r="L36" s="269"/>
      <c r="M36" s="335">
        <v>23</v>
      </c>
      <c r="N36" s="271">
        <f>K36/M36</f>
        <v>5307.1956488342357</v>
      </c>
    </row>
    <row r="37" spans="1:14">
      <c r="A37" s="113" t="s">
        <v>328</v>
      </c>
      <c r="B37" s="840" t="str">
        <f>VLOOKUP(A37,EQUIPOS!A7:D154,3,FALSE)</f>
        <v xml:space="preserve">Taco metálico o puntal (escamas en concreto)
</v>
      </c>
      <c r="C37" s="841"/>
      <c r="D37" s="841"/>
      <c r="E37" s="841"/>
      <c r="F37" s="841"/>
      <c r="G37" s="841"/>
      <c r="H37" s="842"/>
      <c r="I37" s="420"/>
      <c r="J37" s="421"/>
      <c r="K37" s="268">
        <f>VLOOKUP(A37,EQUIPOS!A7:D164,4,FALSE)</f>
        <v>72.769851212902438</v>
      </c>
      <c r="L37" s="334"/>
      <c r="M37" s="335">
        <v>1</v>
      </c>
      <c r="N37" s="271">
        <f>K37/M37</f>
        <v>72.769851212902438</v>
      </c>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N75*M41</f>
        <v>1074.7412180720401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6454.7067181191787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706</v>
      </c>
      <c r="B48" s="43" t="str">
        <f>VLOOKUP(A48,MATERIALES!A5:D373,3,FALSE)</f>
        <v>Tubería PVC RD21 de 1´´ (para anclajes)</v>
      </c>
      <c r="C48" s="280"/>
      <c r="D48" s="280"/>
      <c r="E48" s="280"/>
      <c r="F48" s="280"/>
      <c r="G48" s="280"/>
      <c r="H48" s="280"/>
      <c r="I48" s="280"/>
      <c r="J48" s="310" t="str">
        <f>VLOOKUP(A48,MATERIALES!A4:D640,2,FALSE)</f>
        <v>m</v>
      </c>
      <c r="K48" s="281">
        <v>0.35</v>
      </c>
      <c r="L48" s="266"/>
      <c r="M48" s="401">
        <f>VLOOKUP(A48,MATERIALES!A5:D396,4,FALSE)</f>
        <v>4253.6191069514771</v>
      </c>
      <c r="N48" s="271">
        <f>K48*M48</f>
        <v>1488.7666874330168</v>
      </c>
    </row>
    <row r="49" spans="1:14">
      <c r="A49" s="163" t="s">
        <v>1691</v>
      </c>
      <c r="B49" s="43" t="str">
        <f>VLOOKUP(A49,MATERIALES!A6:D373,3,FALSE)</f>
        <v>Formaleta Metálica</v>
      </c>
      <c r="C49" s="424"/>
      <c r="D49" s="424"/>
      <c r="E49" s="424"/>
      <c r="F49" s="424"/>
      <c r="G49" s="424"/>
      <c r="H49" s="424"/>
      <c r="I49" s="424"/>
      <c r="J49" s="311" t="str">
        <f>VLOOKUP(A49,MATERIALES!A5:D641,2,FALSE)</f>
        <v>m2</v>
      </c>
      <c r="K49" s="396">
        <v>1</v>
      </c>
      <c r="L49" s="420"/>
      <c r="M49" s="401">
        <f>VLOOKUP(A49,MATERIALES!A6:D397,4,FALSE)</f>
        <v>929.86092105450894</v>
      </c>
      <c r="N49" s="271">
        <f>K49*M49</f>
        <v>929.86092105450894</v>
      </c>
    </row>
    <row r="50" spans="1:14">
      <c r="A50" s="163" t="s">
        <v>745</v>
      </c>
      <c r="B50" s="43" t="str">
        <f>VLOOKUP(A50,MATERIALES!A6:D373,3,FALSE)</f>
        <v>Acero PDR-60</v>
      </c>
      <c r="C50" s="424"/>
      <c r="D50" s="424"/>
      <c r="E50" s="424"/>
      <c r="F50" s="424"/>
      <c r="G50" s="424"/>
      <c r="H50" s="424"/>
      <c r="I50" s="424"/>
      <c r="J50" s="311" t="str">
        <f>VLOOKUP(A50,MATERIALES!A6:D642,2,FALSE)</f>
        <v>kg</v>
      </c>
      <c r="K50" s="396">
        <v>3.8</v>
      </c>
      <c r="L50" s="420"/>
      <c r="M50" s="401">
        <f>VLOOKUP(A50,MATERIALES!A6:D398,4,FALSE)</f>
        <v>2863.5134746919366</v>
      </c>
      <c r="N50" s="271">
        <f>K50*M50</f>
        <v>10881.351203829359</v>
      </c>
    </row>
    <row r="51" spans="1:14">
      <c r="A51" s="163" t="s">
        <v>832</v>
      </c>
      <c r="B51" s="43" t="str">
        <f>VLOOKUP(A51,MATERIALES!A6:D373,3,FALSE)</f>
        <v>Concreto Resistencia  21 (Mpa)</v>
      </c>
      <c r="C51" s="424"/>
      <c r="D51" s="424"/>
      <c r="E51" s="424"/>
      <c r="F51" s="424"/>
      <c r="G51" s="424"/>
      <c r="H51" s="424"/>
      <c r="I51" s="424"/>
      <c r="J51" s="311" t="str">
        <f>VLOOKUP(A51,MATERIALES!A6:D643,2,FALSE)</f>
        <v>m3</v>
      </c>
      <c r="K51" s="396">
        <v>0.18</v>
      </c>
      <c r="L51" s="420"/>
      <c r="M51" s="401">
        <f>VLOOKUP(A51,MATERIALES!A6:D399,4,FALSE)</f>
        <v>344847.20073020057</v>
      </c>
      <c r="N51" s="271">
        <f>K51*M51</f>
        <v>62072.496131436099</v>
      </c>
    </row>
    <row r="52" spans="1:14" ht="15.75" thickBot="1">
      <c r="B52" s="43"/>
      <c r="C52" s="309"/>
      <c r="D52" s="309"/>
      <c r="E52" s="309"/>
      <c r="F52" s="309"/>
      <c r="G52" s="309"/>
      <c r="H52" s="309"/>
      <c r="I52" s="309"/>
      <c r="J52" s="434"/>
      <c r="K52" s="126"/>
      <c r="L52" s="324"/>
      <c r="M52" s="401"/>
      <c r="N52" s="271"/>
    </row>
    <row r="53" spans="1:14" ht="15.75" thickBot="1">
      <c r="B53" s="827" t="s">
        <v>953</v>
      </c>
      <c r="C53" s="828"/>
      <c r="D53" s="828"/>
      <c r="E53" s="828"/>
      <c r="F53" s="828"/>
      <c r="G53" s="828"/>
      <c r="H53" s="828"/>
      <c r="I53" s="828"/>
      <c r="J53" s="828"/>
      <c r="K53" s="828"/>
      <c r="L53" s="828"/>
      <c r="M53" s="829"/>
      <c r="N53" s="393">
        <f>SUM(N48:N52)</f>
        <v>75372.474943752983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1239</v>
      </c>
      <c r="B58" s="46" t="str">
        <f>VLOOKUP(A58,TRANSPORTE!A1:D117,3,FALSE)</f>
        <v>Transporte de concreto</v>
      </c>
      <c r="C58" s="316"/>
      <c r="D58" s="316"/>
      <c r="E58" s="316"/>
      <c r="F58" s="316"/>
      <c r="G58" s="316"/>
      <c r="H58" s="310" t="s">
        <v>1999</v>
      </c>
      <c r="I58" s="278">
        <v>0.18</v>
      </c>
      <c r="J58" s="285">
        <v>1</v>
      </c>
      <c r="K58" s="278">
        <f>I58*J58</f>
        <v>0.18</v>
      </c>
      <c r="L58" s="831">
        <f>VLOOKUP(A58,TRANSPORTE!A1:D117,4,FALSE)</f>
        <v>1581.4554263093744</v>
      </c>
      <c r="M58" s="832"/>
      <c r="N58" s="286">
        <f>K58*L58</f>
        <v>284.6619767356874</v>
      </c>
    </row>
    <row r="59" spans="1:14">
      <c r="B59" s="46"/>
      <c r="C59" s="47"/>
      <c r="D59" s="47"/>
      <c r="E59" s="47"/>
      <c r="F59" s="47"/>
      <c r="G59" s="47"/>
      <c r="H59" s="310"/>
      <c r="I59" s="278"/>
      <c r="J59" s="285"/>
      <c r="K59" s="278"/>
      <c r="L59" s="831"/>
      <c r="M59" s="832"/>
      <c r="N59" s="286"/>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284.6619767356874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7</v>
      </c>
      <c r="B69" s="49" t="str">
        <f>VLOOKUP(A69,'MANO DE OBRA'!A8:D68,3,FALSE)</f>
        <v>Obrero (2)</v>
      </c>
      <c r="C69" s="47"/>
      <c r="D69" s="47"/>
      <c r="E69" s="47"/>
      <c r="F69" s="47"/>
      <c r="G69" s="47"/>
      <c r="H69" s="47"/>
      <c r="I69" s="291">
        <f>K69/J69*100</f>
        <v>58520.000000000007</v>
      </c>
      <c r="J69" s="292">
        <v>185</v>
      </c>
      <c r="K69" s="293">
        <f>VLOOKUP(A69,'MANO DE OBRA'!A8:D99,4,FALSE)</f>
        <v>108262</v>
      </c>
      <c r="L69" s="50"/>
      <c r="M69" s="433">
        <v>10</v>
      </c>
      <c r="N69" s="394">
        <f>K69/M69</f>
        <v>10826.2</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59">
        <f>SUM(N69:N74)</f>
        <v>21494.824361440798</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103606.66800004865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20721.333600009733</v>
      </c>
      <c r="M82" s="862"/>
      <c r="N82" s="51"/>
    </row>
    <row r="83" spans="1:14">
      <c r="B83" s="89" t="s">
        <v>973</v>
      </c>
      <c r="C83" s="90"/>
      <c r="D83" s="90"/>
      <c r="E83" s="90"/>
      <c r="F83" s="90"/>
      <c r="G83" s="90"/>
      <c r="H83" s="90"/>
      <c r="I83" s="87"/>
      <c r="J83" s="88"/>
      <c r="K83" s="303">
        <v>0.05</v>
      </c>
      <c r="L83" s="861">
        <f>N77*K83</f>
        <v>5180.3334000024333</v>
      </c>
      <c r="M83" s="862"/>
      <c r="N83" s="51"/>
    </row>
    <row r="84" spans="1:14" ht="15.75" thickBot="1">
      <c r="B84" s="91" t="s">
        <v>974</v>
      </c>
      <c r="C84" s="92"/>
      <c r="D84" s="92"/>
      <c r="E84" s="92"/>
      <c r="F84" s="92"/>
      <c r="G84" s="92"/>
      <c r="H84" s="92"/>
      <c r="I84" s="93"/>
      <c r="J84" s="94"/>
      <c r="K84" s="304">
        <v>0.05</v>
      </c>
      <c r="L84" s="863">
        <f>N77*K84</f>
        <v>5180.3334000024333</v>
      </c>
      <c r="M84" s="864"/>
      <c r="N84" s="51"/>
    </row>
    <row r="85" spans="1:14" ht="15.75" thickBot="1">
      <c r="B85" s="827" t="s">
        <v>953</v>
      </c>
      <c r="C85" s="828"/>
      <c r="D85" s="828"/>
      <c r="E85" s="828"/>
      <c r="F85" s="828"/>
      <c r="G85" s="828"/>
      <c r="H85" s="828"/>
      <c r="I85" s="828"/>
      <c r="J85" s="828"/>
      <c r="K85" s="828"/>
      <c r="L85" s="828"/>
      <c r="M85" s="829"/>
      <c r="N85" s="52">
        <f>L82+L83+L84</f>
        <v>31082.0004000146</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134688.66840006324</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1142</v>
      </c>
      <c r="C31" s="81" t="s">
        <v>2153</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0.1</v>
      </c>
      <c r="N41" s="343">
        <f>N75*M41</f>
        <v>53.737060903601993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53.737060903601993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380</v>
      </c>
      <c r="B48" s="43" t="str">
        <f>VLOOKUP(A48,MATERIALES!A5:D373,3,FALSE)</f>
        <v>Armadura de Acero</v>
      </c>
      <c r="C48" s="280"/>
      <c r="D48" s="280"/>
      <c r="E48" s="280"/>
      <c r="F48" s="280"/>
      <c r="G48" s="280"/>
      <c r="H48" s="280"/>
      <c r="I48" s="280"/>
      <c r="J48" s="310" t="str">
        <f>VLOOKUP(A48,MATERIALES!A4:D640,2,FALSE)</f>
        <v>m</v>
      </c>
      <c r="K48" s="281">
        <v>1</v>
      </c>
      <c r="L48" s="266"/>
      <c r="M48" s="401">
        <f>VLOOKUP(A48,MATERIALES!A5:D396,4,FALSE)</f>
        <v>3230.5334880470359</v>
      </c>
      <c r="N48" s="271">
        <f>K48*M48</f>
        <v>3230.5334880470359</v>
      </c>
    </row>
    <row r="49" spans="1:14">
      <c r="A49" s="163" t="s">
        <v>690</v>
      </c>
      <c r="B49" s="43" t="str">
        <f>VLOOKUP(A49,MATERIALES!A6:D373,3,FALSE)</f>
        <v>Tornillos de Unión de D= 12 mm</v>
      </c>
      <c r="C49" s="424"/>
      <c r="D49" s="424"/>
      <c r="E49" s="424"/>
      <c r="F49" s="424"/>
      <c r="G49" s="424"/>
      <c r="H49" s="424"/>
      <c r="I49" s="424"/>
      <c r="J49" s="311" t="str">
        <f>VLOOKUP(A49,MATERIALES!A5:D641,2,FALSE)</f>
        <v>u</v>
      </c>
      <c r="K49" s="396">
        <v>4</v>
      </c>
      <c r="L49" s="420"/>
      <c r="M49" s="401">
        <f>VLOOKUP(A49,MATERIALES!A6:D397,4,FALSE)</f>
        <v>602.46240952264031</v>
      </c>
      <c r="N49" s="271">
        <f>K49*M49</f>
        <v>2409.8496380905613</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7" t="s">
        <v>953</v>
      </c>
      <c r="C53" s="828"/>
      <c r="D53" s="828"/>
      <c r="E53" s="828"/>
      <c r="F53" s="828"/>
      <c r="G53" s="828"/>
      <c r="H53" s="828"/>
      <c r="I53" s="828"/>
      <c r="J53" s="828"/>
      <c r="K53" s="828"/>
      <c r="L53" s="828"/>
      <c r="M53" s="829"/>
      <c r="N53" s="393">
        <f>SUM(N48:N52)</f>
        <v>5640.3831261375972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B58" s="46"/>
      <c r="C58" s="316"/>
      <c r="D58" s="316"/>
      <c r="E58" s="316"/>
      <c r="F58" s="316"/>
      <c r="G58" s="316"/>
      <c r="H58" s="310"/>
      <c r="I58" s="278"/>
      <c r="J58" s="285"/>
      <c r="K58" s="278"/>
      <c r="L58" s="831"/>
      <c r="M58" s="832"/>
      <c r="N58" s="286"/>
    </row>
    <row r="59" spans="1:14">
      <c r="B59" s="46"/>
      <c r="C59" s="47"/>
      <c r="D59" s="47"/>
      <c r="E59" s="47"/>
      <c r="F59" s="47"/>
      <c r="G59" s="47"/>
      <c r="H59" s="310"/>
      <c r="I59" s="278"/>
      <c r="J59" s="285"/>
      <c r="K59" s="278"/>
      <c r="L59" s="831"/>
      <c r="M59" s="832"/>
      <c r="N59" s="286"/>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7</v>
      </c>
      <c r="B69" s="49" t="str">
        <f>VLOOKUP(A69,'MANO DE OBRA'!A8:D68,3,FALSE)</f>
        <v>Obrero (2)</v>
      </c>
      <c r="C69" s="47"/>
      <c r="D69" s="47"/>
      <c r="E69" s="47"/>
      <c r="F69" s="47"/>
      <c r="G69" s="47"/>
      <c r="H69" s="47"/>
      <c r="I69" s="291">
        <f>K69/J69*100</f>
        <v>58520.000000000007</v>
      </c>
      <c r="J69" s="292">
        <v>185</v>
      </c>
      <c r="K69" s="293">
        <f>VLOOKUP(A69,'MANO DE OBRA'!A8:D99,4,FALSE)</f>
        <v>108262</v>
      </c>
      <c r="L69" s="50"/>
      <c r="M69" s="433">
        <v>400</v>
      </c>
      <c r="N69" s="394">
        <f>K69/M69</f>
        <v>270.65499999999997</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400</v>
      </c>
      <c r="N70" s="394">
        <f>K70/M70</f>
        <v>266.71560903601994</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59">
        <f>SUM(N69:N74)</f>
        <v>537.37060903601991</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6231.4907960772189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1246.2981592154438</v>
      </c>
      <c r="M82" s="862"/>
      <c r="N82" s="51"/>
    </row>
    <row r="83" spans="1:14">
      <c r="B83" s="89" t="s">
        <v>973</v>
      </c>
      <c r="C83" s="90"/>
      <c r="D83" s="90"/>
      <c r="E83" s="90"/>
      <c r="F83" s="90"/>
      <c r="G83" s="90"/>
      <c r="H83" s="90"/>
      <c r="I83" s="87"/>
      <c r="J83" s="88"/>
      <c r="K83" s="303">
        <v>0.05</v>
      </c>
      <c r="L83" s="861">
        <f>N77*K83</f>
        <v>311.57453980386094</v>
      </c>
      <c r="M83" s="862"/>
      <c r="N83" s="51"/>
    </row>
    <row r="84" spans="1:14" ht="15.75" thickBot="1">
      <c r="B84" s="91" t="s">
        <v>974</v>
      </c>
      <c r="C84" s="92"/>
      <c r="D84" s="92"/>
      <c r="E84" s="92"/>
      <c r="F84" s="92"/>
      <c r="G84" s="92"/>
      <c r="H84" s="92"/>
      <c r="I84" s="93"/>
      <c r="J84" s="94"/>
      <c r="K84" s="304">
        <v>0.05</v>
      </c>
      <c r="L84" s="863">
        <f>N77*K84</f>
        <v>311.57453980386094</v>
      </c>
      <c r="M84" s="864"/>
      <c r="N84" s="51"/>
    </row>
    <row r="85" spans="1:14" ht="15.75" thickBot="1">
      <c r="B85" s="827" t="s">
        <v>953</v>
      </c>
      <c r="C85" s="828"/>
      <c r="D85" s="828"/>
      <c r="E85" s="828"/>
      <c r="F85" s="828"/>
      <c r="G85" s="828"/>
      <c r="H85" s="828"/>
      <c r="I85" s="828"/>
      <c r="J85" s="828"/>
      <c r="K85" s="828"/>
      <c r="L85" s="828"/>
      <c r="M85" s="829"/>
      <c r="N85" s="52">
        <f>L82+L83+L84</f>
        <v>1869.4472388231657</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8100.9380349003841</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1143</v>
      </c>
      <c r="C31" s="81" t="s">
        <v>2154</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269</v>
      </c>
      <c r="B36" s="840" t="str">
        <f>VLOOKUP(A36,EQUIPOS!A6:D154,3,FALSE)</f>
        <v>Motoniveladora  potencia 215 HP, ancho de cuchilla 4,27 m, peso 18 ton.</v>
      </c>
      <c r="C36" s="841"/>
      <c r="D36" s="841"/>
      <c r="E36" s="841"/>
      <c r="F36" s="841"/>
      <c r="G36" s="841"/>
      <c r="H36" s="842"/>
      <c r="I36" s="266"/>
      <c r="J36" s="267"/>
      <c r="K36" s="268">
        <f>VLOOKUP(A36,EQUIPOS!A6:D163,4,FALSE)</f>
        <v>152581.87490398428</v>
      </c>
      <c r="L36" s="269"/>
      <c r="M36" s="335">
        <v>15</v>
      </c>
      <c r="N36" s="271">
        <f>K36/M36</f>
        <v>10172.124993598953</v>
      </c>
    </row>
    <row r="37" spans="1:14">
      <c r="A37" s="113" t="s">
        <v>365</v>
      </c>
      <c r="B37" s="840" t="str">
        <f>VLOOKUP(A37,EQUIPOS!A7:D154,3,FALSE)</f>
        <v xml:space="preserve">Vibrocompatador, potencia 153 HP, peso 10 Ton. </v>
      </c>
      <c r="C37" s="841"/>
      <c r="D37" s="841"/>
      <c r="E37" s="841"/>
      <c r="F37" s="841"/>
      <c r="G37" s="841"/>
      <c r="H37" s="842"/>
      <c r="I37" s="420"/>
      <c r="J37" s="421"/>
      <c r="K37" s="268">
        <f>VLOOKUP(A37,EQUIPOS!A7:D164,4,FALSE)</f>
        <v>101721.24993598952</v>
      </c>
      <c r="L37" s="334"/>
      <c r="M37" s="335">
        <v>15</v>
      </c>
      <c r="N37" s="271">
        <f>K37/M37</f>
        <v>6781.4166623993015</v>
      </c>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112.11635150600333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17065.658007504258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550</v>
      </c>
      <c r="B48" s="43" t="str">
        <f>VLOOKUP(A48,MATERIALES!A5:D373,3,FALSE)</f>
        <v>Material seleccionado para Relleno</v>
      </c>
      <c r="C48" s="280"/>
      <c r="D48" s="280"/>
      <c r="E48" s="280"/>
      <c r="F48" s="280"/>
      <c r="G48" s="280"/>
      <c r="H48" s="280"/>
      <c r="I48" s="267"/>
      <c r="J48" s="223" t="str">
        <f>VLOOKUP(A48,MATERIALES!A4:D640,2,FALSE)</f>
        <v>m3</v>
      </c>
      <c r="K48" s="281">
        <v>1.05</v>
      </c>
      <c r="L48" s="266"/>
      <c r="M48" s="401">
        <f>VLOOKUP(A48,MATERIALES!A5:D396,4,FALSE)</f>
        <v>26031.940679017607</v>
      </c>
      <c r="N48" s="271">
        <f>K48*M48</f>
        <v>27333.537712968489</v>
      </c>
    </row>
    <row r="49" spans="1:14">
      <c r="A49" s="163"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43.73366034074958</v>
      </c>
      <c r="N49" s="271">
        <f>K49*M49</f>
        <v>1312.0098102224874</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3" t="s">
        <v>953</v>
      </c>
      <c r="C55" s="834"/>
      <c r="D55" s="834"/>
      <c r="E55" s="834"/>
      <c r="F55" s="834"/>
      <c r="G55" s="834"/>
      <c r="H55" s="834"/>
      <c r="I55" s="834"/>
      <c r="J55" s="834"/>
      <c r="K55" s="834"/>
      <c r="L55" s="834"/>
      <c r="M55" s="835"/>
      <c r="N55" s="104">
        <f>SUM(N48:N54)</f>
        <v>28645.547523190977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1291</v>
      </c>
      <c r="B60" s="46" t="str">
        <f>VLOOKUP(A60,TRANSPORTE!A1:D117,3,FALSE)</f>
        <v>Transporte de material seleccionado para relleno</v>
      </c>
      <c r="C60" s="316"/>
      <c r="D60" s="316"/>
      <c r="E60" s="316"/>
      <c r="F60" s="316"/>
      <c r="G60" s="316"/>
      <c r="H60" s="310" t="s">
        <v>1999</v>
      </c>
      <c r="I60" s="278">
        <v>1.05</v>
      </c>
      <c r="J60" s="285">
        <v>1</v>
      </c>
      <c r="K60" s="278">
        <f>I60*J60</f>
        <v>1.05</v>
      </c>
      <c r="L60" s="831">
        <f>VLOOKUP(A60,TRANSPORTE!A1:D117,4,FALSE)</f>
        <v>812.88531247861022</v>
      </c>
      <c r="M60" s="832"/>
      <c r="N60" s="286">
        <f>K60*L60</f>
        <v>853.52957810254077</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853.52957810254077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4"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120</v>
      </c>
      <c r="N71" s="394">
        <f>K71/M71</f>
        <v>889.05203012006655</v>
      </c>
      <c r="O71" s="106"/>
    </row>
    <row r="72" spans="1:15">
      <c r="A72" s="164" t="s">
        <v>9</v>
      </c>
      <c r="B72" s="49" t="str">
        <f>VLOOKUP(A72,'MANO DE OBRA'!A8:D69,3,FALSE)</f>
        <v>Obrero (3)</v>
      </c>
      <c r="C72" s="47"/>
      <c r="D72" s="47"/>
      <c r="E72" s="47"/>
      <c r="F72" s="47"/>
      <c r="G72" s="47"/>
      <c r="H72" s="47"/>
      <c r="I72" s="291">
        <f>K72/J72*100</f>
        <v>87780</v>
      </c>
      <c r="J72" s="292">
        <v>185</v>
      </c>
      <c r="K72" s="293">
        <f>VLOOKUP(A72,'MANO DE OBRA'!A8:D100,4,FALSE)</f>
        <v>162393</v>
      </c>
      <c r="L72" s="50"/>
      <c r="M72" s="433">
        <v>120</v>
      </c>
      <c r="N72" s="394">
        <f>K72/M72</f>
        <v>1353.2750000000001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59">
        <f>SUM(N71:N76)</f>
        <v>2242.3270301200664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48807.062138917849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9761.4124277835708</v>
      </c>
      <c r="M84" s="862"/>
      <c r="N84" s="51"/>
    </row>
    <row r="85" spans="1:14">
      <c r="B85" s="89" t="s">
        <v>973</v>
      </c>
      <c r="C85" s="90"/>
      <c r="D85" s="90"/>
      <c r="E85" s="90"/>
      <c r="F85" s="90"/>
      <c r="G85" s="90"/>
      <c r="H85" s="90"/>
      <c r="I85" s="87"/>
      <c r="J85" s="88"/>
      <c r="K85" s="303">
        <v>0.05</v>
      </c>
      <c r="L85" s="861">
        <f>N79*K85</f>
        <v>2440.3531069458927</v>
      </c>
      <c r="M85" s="862"/>
      <c r="N85" s="51"/>
    </row>
    <row r="86" spans="1:14" ht="15.75" thickBot="1">
      <c r="B86" s="91" t="s">
        <v>974</v>
      </c>
      <c r="C86" s="92"/>
      <c r="D86" s="92"/>
      <c r="E86" s="92"/>
      <c r="F86" s="92"/>
      <c r="G86" s="92"/>
      <c r="H86" s="92"/>
      <c r="I86" s="93"/>
      <c r="J86" s="94"/>
      <c r="K86" s="304">
        <v>0.05</v>
      </c>
      <c r="L86" s="863">
        <f>N79*K86</f>
        <v>2440.3531069458927</v>
      </c>
      <c r="M86" s="864"/>
      <c r="N86" s="51"/>
    </row>
    <row r="87" spans="1:14" ht="15.75" thickBot="1">
      <c r="B87" s="827" t="s">
        <v>953</v>
      </c>
      <c r="C87" s="828"/>
      <c r="D87" s="828"/>
      <c r="E87" s="828"/>
      <c r="F87" s="828"/>
      <c r="G87" s="828"/>
      <c r="H87" s="828"/>
      <c r="I87" s="828"/>
      <c r="J87" s="828"/>
      <c r="K87" s="828"/>
      <c r="L87" s="828"/>
      <c r="M87" s="829"/>
      <c r="N87" s="52">
        <f>L84+L85+L86</f>
        <v>14642.118641675357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63449.180780593204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32.25" customHeight="1" thickBot="1">
      <c r="A31" t="s">
        <v>1845</v>
      </c>
      <c r="B31" s="80" t="s">
        <v>1144</v>
      </c>
      <c r="C31" s="967" t="s">
        <v>2155</v>
      </c>
      <c r="D31" s="968"/>
      <c r="E31" s="968"/>
      <c r="F31" s="968"/>
      <c r="G31" s="968"/>
      <c r="H31" s="968"/>
      <c r="I31" s="968"/>
      <c r="J31" s="994"/>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SUM(N36:N41)</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36444.71695062465</v>
      </c>
      <c r="N48" s="271">
        <f>K48*M48</f>
        <v>40089.188645687122</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5576.0416934455716</v>
      </c>
      <c r="N49" s="271">
        <f>K49*M49</f>
        <v>6412.4479474624068</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2</v>
      </c>
      <c r="L50" s="420"/>
      <c r="M50" s="401">
        <f>VLOOKUP(A50,MATERIALES!A6:D398,4,FALSE)</f>
        <v>4903.1378473691757</v>
      </c>
      <c r="N50" s="271">
        <f>K50*M50</f>
        <v>9806.2756947383514</v>
      </c>
    </row>
    <row r="51" spans="1:14">
      <c r="A51" s="163" t="s">
        <v>921</v>
      </c>
      <c r="B51" s="43" t="str">
        <f>VLOOKUP(A51,MATERIALES!A6:D373,3,FALSE)</f>
        <v>Malla para gaviones (2M3)</v>
      </c>
      <c r="C51" s="424"/>
      <c r="D51" s="424"/>
      <c r="E51" s="424"/>
      <c r="F51" s="424"/>
      <c r="G51" s="424"/>
      <c r="H51" s="424"/>
      <c r="I51" s="424"/>
      <c r="J51" s="311" t="str">
        <f>VLOOKUP(A51,MATERIALES!A6:D643,2,FALSE)</f>
        <v>u</v>
      </c>
      <c r="K51" s="396">
        <v>0.5</v>
      </c>
      <c r="L51" s="420"/>
      <c r="M51" s="401">
        <f>VLOOKUP(A51,MATERIALES!A6:D399,4,FALSE)</f>
        <v>130107.63951373</v>
      </c>
      <c r="N51" s="271">
        <f>K51*M51</f>
        <v>65053.819756864999</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3" t="s">
        <v>953</v>
      </c>
      <c r="C55" s="834"/>
      <c r="D55" s="834"/>
      <c r="E55" s="834"/>
      <c r="F55" s="834"/>
      <c r="G55" s="834"/>
      <c r="H55" s="834"/>
      <c r="I55" s="834"/>
      <c r="J55" s="834"/>
      <c r="K55" s="834"/>
      <c r="L55" s="834"/>
      <c r="M55" s="835"/>
      <c r="N55" s="104">
        <f>SUM(N48:N54)</f>
        <v>121361.73204475289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831">
        <f>VLOOKUP(A60,TRANSPORTE!A1:D117,4,FALSE)</f>
        <v>812.88531247861022</v>
      </c>
      <c r="M60" s="832"/>
      <c r="N60" s="286">
        <f>K60*L60</f>
        <v>894.17384372647132</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894.17384372647132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4"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16160.5121807204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139224.44367823578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27844.888735647157</v>
      </c>
      <c r="M84" s="862"/>
      <c r="N84" s="51"/>
    </row>
    <row r="85" spans="1:14">
      <c r="B85" s="89" t="s">
        <v>973</v>
      </c>
      <c r="C85" s="90"/>
      <c r="D85" s="90"/>
      <c r="E85" s="90"/>
      <c r="F85" s="90"/>
      <c r="G85" s="90"/>
      <c r="H85" s="90"/>
      <c r="I85" s="87"/>
      <c r="J85" s="88"/>
      <c r="K85" s="303">
        <v>0.05</v>
      </c>
      <c r="L85" s="861">
        <f>N79*K85</f>
        <v>6961.2221839117892</v>
      </c>
      <c r="M85" s="862"/>
      <c r="N85" s="51"/>
    </row>
    <row r="86" spans="1:14" ht="15.75" thickBot="1">
      <c r="B86" s="91" t="s">
        <v>974</v>
      </c>
      <c r="C86" s="92"/>
      <c r="D86" s="92"/>
      <c r="E86" s="92"/>
      <c r="F86" s="92"/>
      <c r="G86" s="92"/>
      <c r="H86" s="92"/>
      <c r="I86" s="93"/>
      <c r="J86" s="94"/>
      <c r="K86" s="304">
        <v>0.05</v>
      </c>
      <c r="L86" s="863">
        <f>N79*K86</f>
        <v>6961.2221839117892</v>
      </c>
      <c r="M86" s="864"/>
      <c r="N86" s="51"/>
    </row>
    <row r="87" spans="1:14" ht="15.75" thickBot="1">
      <c r="B87" s="827" t="s">
        <v>953</v>
      </c>
      <c r="C87" s="828"/>
      <c r="D87" s="828"/>
      <c r="E87" s="828"/>
      <c r="F87" s="828"/>
      <c r="G87" s="828"/>
      <c r="H87" s="828"/>
      <c r="I87" s="828"/>
      <c r="J87" s="828"/>
      <c r="K87" s="828"/>
      <c r="L87" s="828"/>
      <c r="M87" s="829"/>
      <c r="N87" s="52">
        <f>L84+L85+L86</f>
        <v>41767.333103470737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180991.77678170652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31.5" customHeight="1" thickBot="1">
      <c r="A31" t="s">
        <v>1845</v>
      </c>
      <c r="B31" s="80" t="s">
        <v>1692</v>
      </c>
      <c r="C31" s="967" t="s">
        <v>2156</v>
      </c>
      <c r="D31" s="968"/>
      <c r="E31" s="968"/>
      <c r="F31" s="968"/>
      <c r="G31" s="968"/>
      <c r="H31" s="968"/>
      <c r="I31" s="968"/>
      <c r="J31" s="994"/>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SUM(N36:N41)</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36444.71695062465</v>
      </c>
      <c r="N48" s="271">
        <f>K48*M48</f>
        <v>40089.188645687122</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5576.0416934455716</v>
      </c>
      <c r="N49" s="271">
        <f>K49*M49</f>
        <v>6412.4479474624068</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2</v>
      </c>
      <c r="L50" s="420"/>
      <c r="M50" s="401">
        <f>VLOOKUP(A50,MATERIALES!A6:D398,4,FALSE)</f>
        <v>4903.1378473691757</v>
      </c>
      <c r="N50" s="271">
        <f>K50*M50</f>
        <v>9806.2756947383514</v>
      </c>
    </row>
    <row r="51" spans="1:14">
      <c r="A51" s="163" t="s">
        <v>925</v>
      </c>
      <c r="B51" s="43" t="str">
        <f>VLOOKUP(A51,MATERIALES!A6:D373,3,FALSE)</f>
        <v>Malla Ciclónica Para Gaviones Galvanizada Aleación Zn-5A1-Mm Cal 12 (2M3)</v>
      </c>
      <c r="C51" s="424"/>
      <c r="D51" s="424"/>
      <c r="E51" s="424"/>
      <c r="F51" s="424"/>
      <c r="G51" s="424"/>
      <c r="H51" s="424"/>
      <c r="I51" s="424"/>
      <c r="J51" s="311" t="str">
        <f>VLOOKUP(A51,MATERIALES!A6:D643,2,FALSE)</f>
        <v>u</v>
      </c>
      <c r="K51" s="396">
        <v>0.5</v>
      </c>
      <c r="L51" s="420"/>
      <c r="M51" s="401">
        <f>VLOOKUP(A51,MATERIALES!A6:D399,4,FALSE)</f>
        <v>83153.42857025651</v>
      </c>
      <c r="N51" s="271">
        <f>K51*M51</f>
        <v>41576.714285128255</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3" t="s">
        <v>953</v>
      </c>
      <c r="C55" s="834"/>
      <c r="D55" s="834"/>
      <c r="E55" s="834"/>
      <c r="F55" s="834"/>
      <c r="G55" s="834"/>
      <c r="H55" s="834"/>
      <c r="I55" s="834"/>
      <c r="J55" s="834"/>
      <c r="K55" s="834"/>
      <c r="L55" s="834"/>
      <c r="M55" s="835"/>
      <c r="N55" s="104">
        <f>SUM(N48:N54)</f>
        <v>97884.626573016139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831">
        <f>VLOOKUP(A60,TRANSPORTE!A1:D117,4,FALSE)</f>
        <v>812.88531247861022</v>
      </c>
      <c r="M60" s="832"/>
      <c r="N60" s="286">
        <f>K60*L60</f>
        <v>894.17384372647132</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308"/>
      <c r="C65" s="309"/>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894.17384372647132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4"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59">
        <f>SUM(N71:N76)</f>
        <v>16160.5121807204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115747.33820649903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23149.467641299809</v>
      </c>
      <c r="M84" s="862"/>
      <c r="N84" s="51"/>
    </row>
    <row r="85" spans="1:14">
      <c r="B85" s="89" t="s">
        <v>973</v>
      </c>
      <c r="C85" s="90"/>
      <c r="D85" s="90"/>
      <c r="E85" s="90"/>
      <c r="F85" s="90"/>
      <c r="G85" s="90"/>
      <c r="H85" s="90"/>
      <c r="I85" s="87"/>
      <c r="J85" s="88"/>
      <c r="K85" s="303">
        <v>0.05</v>
      </c>
      <c r="L85" s="861">
        <f>N79*K85</f>
        <v>5787.3669103249522</v>
      </c>
      <c r="M85" s="862"/>
      <c r="N85" s="51"/>
    </row>
    <row r="86" spans="1:14" ht="15.75" thickBot="1">
      <c r="B86" s="91" t="s">
        <v>974</v>
      </c>
      <c r="C86" s="92"/>
      <c r="D86" s="92"/>
      <c r="E86" s="92"/>
      <c r="F86" s="92"/>
      <c r="G86" s="92"/>
      <c r="H86" s="92"/>
      <c r="I86" s="93"/>
      <c r="J86" s="94"/>
      <c r="K86" s="304">
        <v>0.05</v>
      </c>
      <c r="L86" s="863">
        <f>N79*K86</f>
        <v>5787.3669103249522</v>
      </c>
      <c r="M86" s="864"/>
      <c r="N86" s="51"/>
    </row>
    <row r="87" spans="1:14" ht="15.75" thickBot="1">
      <c r="B87" s="827" t="s">
        <v>953</v>
      </c>
      <c r="C87" s="828"/>
      <c r="D87" s="828"/>
      <c r="E87" s="828"/>
      <c r="F87" s="828"/>
      <c r="G87" s="828"/>
      <c r="H87" s="828"/>
      <c r="I87" s="828"/>
      <c r="J87" s="828"/>
      <c r="K87" s="828"/>
      <c r="L87" s="828"/>
      <c r="M87" s="829"/>
      <c r="N87" s="52">
        <f>L84+L85+L86</f>
        <v>34724.201461949713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150471.53966844874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30.75" customHeight="1" thickBot="1">
      <c r="A31" t="s">
        <v>1845</v>
      </c>
      <c r="B31" s="80" t="s">
        <v>1693</v>
      </c>
      <c r="C31" s="967" t="s">
        <v>2157</v>
      </c>
      <c r="D31" s="968"/>
      <c r="E31" s="968"/>
      <c r="F31" s="968"/>
      <c r="G31" s="968"/>
      <c r="H31" s="968"/>
      <c r="I31" s="968"/>
      <c r="J31" s="994"/>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36444.71695062465</v>
      </c>
      <c r="N48" s="271">
        <f>K48*M48</f>
        <v>40089.188645687122</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5576.0416934455716</v>
      </c>
      <c r="N49" s="271">
        <f>K49*M49</f>
        <v>6412.4479474624068</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2</v>
      </c>
      <c r="L50" s="420"/>
      <c r="M50" s="401">
        <f>VLOOKUP(A50,MATERIALES!A6:D398,4,FALSE)</f>
        <v>4903.1378473691757</v>
      </c>
      <c r="N50" s="271">
        <f>K50*M50</f>
        <v>9806.2756947383514</v>
      </c>
    </row>
    <row r="51" spans="1:14">
      <c r="A51" s="163" t="s">
        <v>927</v>
      </c>
      <c r="B51" s="43" t="str">
        <f>VLOOKUP(A51,MATERIALES!A6:D373,3,FALSE)</f>
        <v>Malla Ciclónica Para Gaviones Galvanizada Y Plastificada Con Pvc Cal 12 (2M3)</v>
      </c>
      <c r="C51" s="424"/>
      <c r="D51" s="424"/>
      <c r="E51" s="424"/>
      <c r="F51" s="424"/>
      <c r="G51" s="424"/>
      <c r="H51" s="424"/>
      <c r="I51" s="424"/>
      <c r="J51" s="311" t="str">
        <f>VLOOKUP(A51,MATERIALES!A6:D643,2,FALSE)</f>
        <v>u</v>
      </c>
      <c r="K51" s="396">
        <v>0.5</v>
      </c>
      <c r="L51" s="420"/>
      <c r="M51" s="401">
        <f>VLOOKUP(A51,MATERIALES!A6:D399,4,FALSE)</f>
        <v>108334.24922140838</v>
      </c>
      <c r="N51" s="271">
        <f>K51*M51</f>
        <v>54167.124610704188</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3" t="s">
        <v>953</v>
      </c>
      <c r="C55" s="834"/>
      <c r="D55" s="834"/>
      <c r="E55" s="834"/>
      <c r="F55" s="834"/>
      <c r="G55" s="834"/>
      <c r="H55" s="834"/>
      <c r="I55" s="834"/>
      <c r="J55" s="834"/>
      <c r="K55" s="834"/>
      <c r="L55" s="834"/>
      <c r="M55" s="835"/>
      <c r="N55" s="104">
        <f>SUM(N48:N54)</f>
        <v>110475.03689859208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831">
        <f>VLOOKUP(A60,TRANSPORTE!A1:D117,4,FALSE)</f>
        <v>812.88531247861022</v>
      </c>
      <c r="M60" s="832"/>
      <c r="N60" s="286">
        <f>K60*L60</f>
        <v>894.17384372647132</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894.17384372647132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4"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16160.5121807204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128337.74853207497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25667.549706414997</v>
      </c>
      <c r="M84" s="862"/>
      <c r="N84" s="51"/>
    </row>
    <row r="85" spans="1:14">
      <c r="B85" s="89" t="s">
        <v>973</v>
      </c>
      <c r="C85" s="90"/>
      <c r="D85" s="90"/>
      <c r="E85" s="90"/>
      <c r="F85" s="90"/>
      <c r="G85" s="90"/>
      <c r="H85" s="90"/>
      <c r="I85" s="87"/>
      <c r="J85" s="88"/>
      <c r="K85" s="303">
        <v>0.05</v>
      </c>
      <c r="L85" s="861">
        <f>N79*K85</f>
        <v>6416.8874266037492</v>
      </c>
      <c r="M85" s="862"/>
      <c r="N85" s="51"/>
    </row>
    <row r="86" spans="1:14" ht="15.75" thickBot="1">
      <c r="B86" s="91" t="s">
        <v>974</v>
      </c>
      <c r="C86" s="92"/>
      <c r="D86" s="92"/>
      <c r="E86" s="92"/>
      <c r="F86" s="92"/>
      <c r="G86" s="92"/>
      <c r="H86" s="92"/>
      <c r="I86" s="93"/>
      <c r="J86" s="94"/>
      <c r="K86" s="304">
        <v>0.05</v>
      </c>
      <c r="L86" s="863">
        <f>N79*K86</f>
        <v>6416.8874266037492</v>
      </c>
      <c r="M86" s="864"/>
      <c r="N86" s="51"/>
    </row>
    <row r="87" spans="1:14" ht="15.75" thickBot="1">
      <c r="B87" s="827" t="s">
        <v>953</v>
      </c>
      <c r="C87" s="828"/>
      <c r="D87" s="828"/>
      <c r="E87" s="828"/>
      <c r="F87" s="828"/>
      <c r="G87" s="828"/>
      <c r="H87" s="828"/>
      <c r="I87" s="828"/>
      <c r="J87" s="828"/>
      <c r="K87" s="828"/>
      <c r="L87" s="828"/>
      <c r="M87" s="829"/>
      <c r="N87" s="52">
        <f>L84+L85+L86</f>
        <v>38501.324559622495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166839.07309169747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7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29.25" customHeight="1" thickBot="1">
      <c r="A31" t="s">
        <v>1845</v>
      </c>
      <c r="B31" s="80" t="s">
        <v>1694</v>
      </c>
      <c r="C31" s="967" t="s">
        <v>2158</v>
      </c>
      <c r="D31" s="968"/>
      <c r="E31" s="968"/>
      <c r="F31" s="968"/>
      <c r="G31" s="968"/>
      <c r="H31" s="968"/>
      <c r="I31" s="968"/>
      <c r="J31" s="994"/>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36444.71695062465</v>
      </c>
      <c r="N48" s="271">
        <f>K48*M48</f>
        <v>40089.188645687122</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5576.0416934455716</v>
      </c>
      <c r="N49" s="271">
        <f>K49*M49</f>
        <v>6412.4479474624068</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2</v>
      </c>
      <c r="L50" s="420"/>
      <c r="M50" s="401">
        <f>VLOOKUP(A50,MATERIALES!A6:D398,4,FALSE)</f>
        <v>4903.1378473691757</v>
      </c>
      <c r="N50" s="271">
        <f>K50*M50</f>
        <v>9806.2756947383514</v>
      </c>
    </row>
    <row r="51" spans="1:14">
      <c r="A51" s="166" t="s">
        <v>929</v>
      </c>
      <c r="B51" s="43" t="str">
        <f>VLOOKUP(A51,MATERIALES!A6:D373,3,FALSE)</f>
        <v>Malla Ciclónica Para Gaviones Galvanizada Aleación Zn-5A1-Mm Y Plastificada Pvc Cal 12 (2M3)</v>
      </c>
      <c r="C51" s="424"/>
      <c r="D51" s="424"/>
      <c r="E51" s="424"/>
      <c r="F51" s="424"/>
      <c r="G51" s="424"/>
      <c r="H51" s="424"/>
      <c r="I51" s="424"/>
      <c r="J51" s="311" t="str">
        <f>VLOOKUP(A51,MATERIALES!A6:D643,2,FALSE)</f>
        <v>u</v>
      </c>
      <c r="K51" s="396">
        <v>0.5</v>
      </c>
      <c r="L51" s="420"/>
      <c r="M51" s="401">
        <f>VLOOKUP(A51,MATERIALES!A6:D399,4,FALSE)</f>
        <v>109966.58017823014</v>
      </c>
      <c r="N51" s="271">
        <f>K51*M51</f>
        <v>54983.290089115071</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3" t="s">
        <v>953</v>
      </c>
      <c r="C55" s="834"/>
      <c r="D55" s="834"/>
      <c r="E55" s="834"/>
      <c r="F55" s="834"/>
      <c r="G55" s="834"/>
      <c r="H55" s="834"/>
      <c r="I55" s="834"/>
      <c r="J55" s="834"/>
      <c r="K55" s="834"/>
      <c r="L55" s="834"/>
      <c r="M55" s="835"/>
      <c r="N55" s="104">
        <f>SUM(N48:N54)</f>
        <v>111291.20237700295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831">
        <f>VLOOKUP(A60,TRANSPORTE!A1:D117,4,FALSE)</f>
        <v>812.88531247861022</v>
      </c>
      <c r="M60" s="832"/>
      <c r="N60" s="286">
        <f>K60*L60</f>
        <v>894.17384372647132</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894.17384372647132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16160.5121807204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129153.91401048584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25830.782802097168</v>
      </c>
      <c r="M84" s="862"/>
      <c r="N84" s="51"/>
    </row>
    <row r="85" spans="1:14">
      <c r="B85" s="89" t="s">
        <v>973</v>
      </c>
      <c r="C85" s="90"/>
      <c r="D85" s="90"/>
      <c r="E85" s="90"/>
      <c r="F85" s="90"/>
      <c r="G85" s="90"/>
      <c r="H85" s="90"/>
      <c r="I85" s="87"/>
      <c r="J85" s="88"/>
      <c r="K85" s="303">
        <v>0.05</v>
      </c>
      <c r="L85" s="861">
        <f>N79*K85</f>
        <v>6457.6957005242921</v>
      </c>
      <c r="M85" s="862"/>
      <c r="N85" s="51"/>
    </row>
    <row r="86" spans="1:14" ht="15.75" thickBot="1">
      <c r="B86" s="91" t="s">
        <v>974</v>
      </c>
      <c r="C86" s="92"/>
      <c r="D86" s="92"/>
      <c r="E86" s="92"/>
      <c r="F86" s="92"/>
      <c r="G86" s="92"/>
      <c r="H86" s="92"/>
      <c r="I86" s="93"/>
      <c r="J86" s="94"/>
      <c r="K86" s="304">
        <v>0.05</v>
      </c>
      <c r="L86" s="863">
        <f>N79*K86</f>
        <v>6457.6957005242921</v>
      </c>
      <c r="M86" s="864"/>
      <c r="N86" s="51"/>
    </row>
    <row r="87" spans="1:14" ht="15.75" thickBot="1">
      <c r="B87" s="827" t="s">
        <v>953</v>
      </c>
      <c r="C87" s="828"/>
      <c r="D87" s="828"/>
      <c r="E87" s="828"/>
      <c r="F87" s="828"/>
      <c r="G87" s="828"/>
      <c r="H87" s="828"/>
      <c r="I87" s="828"/>
      <c r="J87" s="828"/>
      <c r="K87" s="828"/>
      <c r="L87" s="828"/>
      <c r="M87" s="829"/>
      <c r="N87" s="52">
        <f>L84+L85+L86</f>
        <v>38746.174203145754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167900.08821363159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30.75" customHeight="1" thickBot="1">
      <c r="A31" t="s">
        <v>1845</v>
      </c>
      <c r="B31" s="80" t="s">
        <v>1145</v>
      </c>
      <c r="C31" s="967" t="s">
        <v>1734</v>
      </c>
      <c r="D31" s="968"/>
      <c r="E31" s="968"/>
      <c r="F31" s="968"/>
      <c r="G31" s="968"/>
      <c r="H31" s="968"/>
      <c r="I31" s="968"/>
      <c r="J31" s="994"/>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36444.71695062465</v>
      </c>
      <c r="N48" s="271">
        <f>K48*M48</f>
        <v>40089.188645687122</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0.5</v>
      </c>
      <c r="L49" s="420"/>
      <c r="M49" s="401">
        <f>VLOOKUP(A49,MATERIALES!A6:D397,4,FALSE)</f>
        <v>5576.0416934455716</v>
      </c>
      <c r="N49" s="271">
        <f>K49*M49</f>
        <v>2788.0208467227858</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1</v>
      </c>
      <c r="L50" s="420"/>
      <c r="M50" s="401">
        <f>VLOOKUP(A50,MATERIALES!A6:D398,4,FALSE)</f>
        <v>4903.1378473691757</v>
      </c>
      <c r="N50" s="271">
        <f>K50*M50</f>
        <v>4903.1378473691757</v>
      </c>
    </row>
    <row r="51" spans="1:14">
      <c r="A51" s="166" t="s">
        <v>923</v>
      </c>
      <c r="B51" s="43" t="str">
        <f>VLOOKUP(A51,MATERIALES!A6:D373,3,FALSE)</f>
        <v>Malla Para Colchagaviones Espesor 0,30 M</v>
      </c>
      <c r="C51" s="424"/>
      <c r="D51" s="424"/>
      <c r="E51" s="424"/>
      <c r="F51" s="424"/>
      <c r="G51" s="424"/>
      <c r="H51" s="424"/>
      <c r="I51" s="424"/>
      <c r="J51" s="311" t="str">
        <f>VLOOKUP(A51,MATERIALES!A6:D643,2,FALSE)</f>
        <v>u</v>
      </c>
      <c r="K51" s="396">
        <v>1</v>
      </c>
      <c r="L51" s="420"/>
      <c r="M51" s="401">
        <f>VLOOKUP(A51,MATERIALES!A6:D399,4,FALSE)</f>
        <v>200676.28399969207</v>
      </c>
      <c r="N51" s="271">
        <f>K51*M51</f>
        <v>200676.28399969207</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3" t="s">
        <v>953</v>
      </c>
      <c r="C55" s="834"/>
      <c r="D55" s="834"/>
      <c r="E55" s="834"/>
      <c r="F55" s="834"/>
      <c r="G55" s="834"/>
      <c r="H55" s="834"/>
      <c r="I55" s="834"/>
      <c r="J55" s="834"/>
      <c r="K55" s="834"/>
      <c r="L55" s="834"/>
      <c r="M55" s="835"/>
      <c r="N55" s="104">
        <f>SUM(N48:N54)</f>
        <v>248456.63133947115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831">
        <f>VLOOKUP(A60,TRANSPORTE!A1:D117,4,FALSE)</f>
        <v>812.88531247861022</v>
      </c>
      <c r="M60" s="832"/>
      <c r="N60" s="286">
        <f>K60*L60</f>
        <v>894.17384372647132</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894.17384372647132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16160.5121807204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266319.34297295404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53263.868594590807</v>
      </c>
      <c r="M84" s="862"/>
      <c r="N84" s="51"/>
    </row>
    <row r="85" spans="1:14">
      <c r="B85" s="89" t="s">
        <v>973</v>
      </c>
      <c r="C85" s="90"/>
      <c r="D85" s="90"/>
      <c r="E85" s="90"/>
      <c r="F85" s="90"/>
      <c r="G85" s="90"/>
      <c r="H85" s="90"/>
      <c r="I85" s="87"/>
      <c r="J85" s="88"/>
      <c r="K85" s="303">
        <v>0.05</v>
      </c>
      <c r="L85" s="861">
        <f>N79*K85</f>
        <v>13315.967148647702</v>
      </c>
      <c r="M85" s="862"/>
      <c r="N85" s="51"/>
    </row>
    <row r="86" spans="1:14" ht="15.75" thickBot="1">
      <c r="B86" s="91" t="s">
        <v>974</v>
      </c>
      <c r="C86" s="92"/>
      <c r="D86" s="92"/>
      <c r="E86" s="92"/>
      <c r="F86" s="92"/>
      <c r="G86" s="92"/>
      <c r="H86" s="92"/>
      <c r="I86" s="93"/>
      <c r="J86" s="94"/>
      <c r="K86" s="304">
        <v>0.05</v>
      </c>
      <c r="L86" s="863">
        <f>N79*K86</f>
        <v>13315.967148647702</v>
      </c>
      <c r="M86" s="864"/>
      <c r="N86" s="51"/>
    </row>
    <row r="87" spans="1:14" ht="15.75" thickBot="1">
      <c r="B87" s="827" t="s">
        <v>953</v>
      </c>
      <c r="C87" s="828"/>
      <c r="D87" s="828"/>
      <c r="E87" s="828"/>
      <c r="F87" s="828"/>
      <c r="G87" s="828"/>
      <c r="H87" s="828"/>
      <c r="I87" s="828"/>
      <c r="J87" s="828"/>
      <c r="K87" s="828"/>
      <c r="L87" s="828"/>
      <c r="M87" s="829"/>
      <c r="N87" s="52">
        <f>L84+L85+L86</f>
        <v>79895.802891886211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346215.14586484025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30.75" customHeight="1" thickBot="1">
      <c r="A31" t="s">
        <v>1845</v>
      </c>
      <c r="B31" s="80" t="s">
        <v>1695</v>
      </c>
      <c r="C31" s="967" t="s">
        <v>1696</v>
      </c>
      <c r="D31" s="968"/>
      <c r="E31" s="968"/>
      <c r="F31" s="968"/>
      <c r="G31" s="968"/>
      <c r="H31" s="968"/>
      <c r="I31" s="968"/>
      <c r="J31" s="994"/>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36444.71695062465</v>
      </c>
      <c r="N48" s="271">
        <f>K48*M48</f>
        <v>40089.188645687122</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0.5</v>
      </c>
      <c r="L49" s="420"/>
      <c r="M49" s="401">
        <f>VLOOKUP(A49,MATERIALES!A6:D397,4,FALSE)</f>
        <v>5576.0416934455716</v>
      </c>
      <c r="N49" s="271">
        <f>K49*M49</f>
        <v>2788.0208467227858</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1</v>
      </c>
      <c r="L50" s="420"/>
      <c r="M50" s="401">
        <f>VLOOKUP(A50,MATERIALES!A6:D398,4,FALSE)</f>
        <v>4903.1378473691757</v>
      </c>
      <c r="N50" s="271">
        <f>K50*M50</f>
        <v>4903.1378473691757</v>
      </c>
    </row>
    <row r="51" spans="1:14">
      <c r="A51" s="166" t="s">
        <v>923</v>
      </c>
      <c r="B51" s="43" t="str">
        <f>VLOOKUP(A51,MATERIALES!A6:D373,3,FALSE)</f>
        <v>Malla Para Colchagaviones Espesor 0,30 M</v>
      </c>
      <c r="C51" s="424"/>
      <c r="D51" s="424"/>
      <c r="E51" s="424"/>
      <c r="F51" s="424"/>
      <c r="G51" s="424"/>
      <c r="H51" s="424"/>
      <c r="I51" s="424"/>
      <c r="J51" s="311" t="str">
        <f>VLOOKUP(A51,MATERIALES!A6:D643,2,FALSE)</f>
        <v>u</v>
      </c>
      <c r="K51" s="396">
        <v>1</v>
      </c>
      <c r="L51" s="420"/>
      <c r="M51" s="401">
        <f>VLOOKUP(A51,MATERIALES!A6:D399,4,FALSE)</f>
        <v>200676.28399969207</v>
      </c>
      <c r="N51" s="271">
        <f>K51*M51</f>
        <v>200676.28399969207</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3" t="s">
        <v>953</v>
      </c>
      <c r="C55" s="834"/>
      <c r="D55" s="834"/>
      <c r="E55" s="834"/>
      <c r="F55" s="834"/>
      <c r="G55" s="834"/>
      <c r="H55" s="834"/>
      <c r="I55" s="834"/>
      <c r="J55" s="834"/>
      <c r="K55" s="834"/>
      <c r="L55" s="834"/>
      <c r="M55" s="835"/>
      <c r="N55" s="104">
        <f>SUM(N48:N54)</f>
        <v>248456.63133947115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6"/>
      <c r="D60" s="316"/>
      <c r="E60" s="316"/>
      <c r="F60" s="316"/>
      <c r="G60" s="316"/>
      <c r="H60" s="310" t="s">
        <v>339</v>
      </c>
      <c r="I60" s="278">
        <v>1.1000000000000001</v>
      </c>
      <c r="J60" s="285">
        <v>1</v>
      </c>
      <c r="K60" s="278">
        <f>I60*J60</f>
        <v>1.1000000000000001</v>
      </c>
      <c r="L60" s="831">
        <f>VLOOKUP(A60,TRANSPORTE!A1:D117,4,FALSE)</f>
        <v>812.88531247861022</v>
      </c>
      <c r="M60" s="832"/>
      <c r="N60" s="286">
        <f>K60*L60</f>
        <v>894.17384372647132</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894.17384372647132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16160.5121807204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266319.34297295404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53263.868594590807</v>
      </c>
      <c r="M84" s="862"/>
      <c r="N84" s="51"/>
    </row>
    <row r="85" spans="1:14">
      <c r="B85" s="89" t="s">
        <v>973</v>
      </c>
      <c r="C85" s="90"/>
      <c r="D85" s="90"/>
      <c r="E85" s="90"/>
      <c r="F85" s="90"/>
      <c r="G85" s="90"/>
      <c r="H85" s="90"/>
      <c r="I85" s="87"/>
      <c r="J85" s="88"/>
      <c r="K85" s="303">
        <v>0.05</v>
      </c>
      <c r="L85" s="861">
        <f>N79*K85</f>
        <v>13315.967148647702</v>
      </c>
      <c r="M85" s="862"/>
      <c r="N85" s="51"/>
    </row>
    <row r="86" spans="1:14" ht="15.75" thickBot="1">
      <c r="B86" s="91" t="s">
        <v>974</v>
      </c>
      <c r="C86" s="92"/>
      <c r="D86" s="92"/>
      <c r="E86" s="92"/>
      <c r="F86" s="92"/>
      <c r="G86" s="92"/>
      <c r="H86" s="92"/>
      <c r="I86" s="93"/>
      <c r="J86" s="94"/>
      <c r="K86" s="304">
        <v>0.05</v>
      </c>
      <c r="L86" s="863">
        <f>N79*K86</f>
        <v>13315.967148647702</v>
      </c>
      <c r="M86" s="864"/>
      <c r="N86" s="51"/>
    </row>
    <row r="87" spans="1:14" ht="15.75" thickBot="1">
      <c r="B87" s="827" t="s">
        <v>953</v>
      </c>
      <c r="C87" s="828"/>
      <c r="D87" s="828"/>
      <c r="E87" s="828"/>
      <c r="F87" s="828"/>
      <c r="G87" s="828"/>
      <c r="H87" s="828"/>
      <c r="I87" s="828"/>
      <c r="J87" s="828"/>
      <c r="K87" s="828"/>
      <c r="L87" s="828"/>
      <c r="M87" s="829"/>
      <c r="N87" s="52">
        <f>L84+L85+L86</f>
        <v>79895.802891886211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346215.14586484025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30.75" customHeight="1" thickBot="1">
      <c r="A31" t="s">
        <v>1845</v>
      </c>
      <c r="B31" s="80" t="s">
        <v>1697</v>
      </c>
      <c r="C31" s="967" t="s">
        <v>1698</v>
      </c>
      <c r="D31" s="968"/>
      <c r="E31" s="968"/>
      <c r="F31" s="968"/>
      <c r="G31" s="968"/>
      <c r="H31" s="968"/>
      <c r="I31" s="968"/>
      <c r="J31" s="994"/>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36444.71695062465</v>
      </c>
      <c r="N48" s="271">
        <f>K48*M48</f>
        <v>40089.188645687122</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0.5</v>
      </c>
      <c r="L49" s="420"/>
      <c r="M49" s="401">
        <f>VLOOKUP(A49,MATERIALES!A6:D397,4,FALSE)</f>
        <v>5576.0416934455716</v>
      </c>
      <c r="N49" s="271">
        <f>K49*M49</f>
        <v>2788.0208467227858</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1</v>
      </c>
      <c r="L50" s="420"/>
      <c r="M50" s="401">
        <f>VLOOKUP(A50,MATERIALES!A6:D398,4,FALSE)</f>
        <v>4903.1378473691757</v>
      </c>
      <c r="N50" s="271">
        <f>K50*M50</f>
        <v>4903.1378473691757</v>
      </c>
    </row>
    <row r="51" spans="1:14">
      <c r="A51" s="166" t="s">
        <v>923</v>
      </c>
      <c r="B51" s="43" t="str">
        <f>VLOOKUP(A51,MATERIALES!A6:D373,3,FALSE)</f>
        <v>Malla Para Colchagaviones Espesor 0,30 M</v>
      </c>
      <c r="C51" s="424"/>
      <c r="D51" s="424"/>
      <c r="E51" s="424"/>
      <c r="F51" s="424"/>
      <c r="G51" s="424"/>
      <c r="H51" s="424"/>
      <c r="I51" s="424"/>
      <c r="J51" s="311" t="str">
        <f>VLOOKUP(A51,MATERIALES!A6:D643,2,FALSE)</f>
        <v>u</v>
      </c>
      <c r="K51" s="396">
        <v>1</v>
      </c>
      <c r="L51" s="420"/>
      <c r="M51" s="401">
        <f>VLOOKUP(A51,MATERIALES!A6:D399,4,FALSE)</f>
        <v>200676.28399969207</v>
      </c>
      <c r="N51" s="271">
        <f>K51*M51</f>
        <v>200676.28399969207</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3" t="s">
        <v>953</v>
      </c>
      <c r="C55" s="834"/>
      <c r="D55" s="834"/>
      <c r="E55" s="834"/>
      <c r="F55" s="834"/>
      <c r="G55" s="834"/>
      <c r="H55" s="834"/>
      <c r="I55" s="834"/>
      <c r="J55" s="834"/>
      <c r="K55" s="834"/>
      <c r="L55" s="834"/>
      <c r="M55" s="835"/>
      <c r="N55" s="104">
        <f>SUM(N48:N54)</f>
        <v>248456.63133947115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6"/>
      <c r="D60" s="316"/>
      <c r="E60" s="316"/>
      <c r="F60" s="316"/>
      <c r="G60" s="316"/>
      <c r="H60" s="310" t="s">
        <v>339</v>
      </c>
      <c r="I60" s="278">
        <v>1.1000000000000001</v>
      </c>
      <c r="J60" s="285">
        <v>1</v>
      </c>
      <c r="K60" s="278">
        <f>I60*J60</f>
        <v>1.1000000000000001</v>
      </c>
      <c r="L60" s="831">
        <f>VLOOKUP(A60,TRANSPORTE!A1:D117,4,FALSE)</f>
        <v>812.88531247861022</v>
      </c>
      <c r="M60" s="832"/>
      <c r="N60" s="286">
        <f>K60*L60</f>
        <v>894.17384372647132</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894.17384372647132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59">
        <f>SUM(N71:N76)</f>
        <v>16160.5121807204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266319.34297295404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53263.868594590807</v>
      </c>
      <c r="M84" s="862"/>
      <c r="N84" s="51"/>
    </row>
    <row r="85" spans="1:14">
      <c r="B85" s="89" t="s">
        <v>973</v>
      </c>
      <c r="C85" s="90"/>
      <c r="D85" s="90"/>
      <c r="E85" s="90"/>
      <c r="F85" s="90"/>
      <c r="G85" s="90"/>
      <c r="H85" s="90"/>
      <c r="I85" s="87"/>
      <c r="J85" s="88"/>
      <c r="K85" s="303">
        <v>0.05</v>
      </c>
      <c r="L85" s="861">
        <f>N79*K85</f>
        <v>13315.967148647702</v>
      </c>
      <c r="M85" s="862"/>
      <c r="N85" s="51"/>
    </row>
    <row r="86" spans="1:14" ht="15.75" thickBot="1">
      <c r="B86" s="91" t="s">
        <v>974</v>
      </c>
      <c r="C86" s="92"/>
      <c r="D86" s="92"/>
      <c r="E86" s="92"/>
      <c r="F86" s="92"/>
      <c r="G86" s="92"/>
      <c r="H86" s="92"/>
      <c r="I86" s="93"/>
      <c r="J86" s="94"/>
      <c r="K86" s="304">
        <v>0.05</v>
      </c>
      <c r="L86" s="863">
        <f>N79*K86</f>
        <v>13315.967148647702</v>
      </c>
      <c r="M86" s="864"/>
      <c r="N86" s="51"/>
    </row>
    <row r="87" spans="1:14" ht="15.75" thickBot="1">
      <c r="B87" s="827" t="s">
        <v>953</v>
      </c>
      <c r="C87" s="828"/>
      <c r="D87" s="828"/>
      <c r="E87" s="828"/>
      <c r="F87" s="828"/>
      <c r="G87" s="828"/>
      <c r="H87" s="828"/>
      <c r="I87" s="828"/>
      <c r="J87" s="828"/>
      <c r="K87" s="828"/>
      <c r="L87" s="828"/>
      <c r="M87" s="829"/>
      <c r="N87" s="52">
        <f>L84+L85+L86</f>
        <v>79895.802891886211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346215.14586484025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30.75" customHeight="1" thickBot="1">
      <c r="A31" t="s">
        <v>1845</v>
      </c>
      <c r="B31" s="80" t="s">
        <v>1699</v>
      </c>
      <c r="C31" s="967" t="s">
        <v>1700</v>
      </c>
      <c r="D31" s="968"/>
      <c r="E31" s="968"/>
      <c r="F31" s="968"/>
      <c r="G31" s="968"/>
      <c r="H31" s="968"/>
      <c r="I31" s="968"/>
      <c r="J31" s="994"/>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36444.71695062465</v>
      </c>
      <c r="N48" s="271">
        <f>K48*M48</f>
        <v>40089.188645687122</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0.5</v>
      </c>
      <c r="L49" s="420"/>
      <c r="M49" s="401">
        <f>VLOOKUP(A49,MATERIALES!A6:D397,4,FALSE)</f>
        <v>5576.0416934455716</v>
      </c>
      <c r="N49" s="271">
        <f>K49*M49</f>
        <v>2788.0208467227858</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1</v>
      </c>
      <c r="L50" s="420"/>
      <c r="M50" s="401">
        <f>VLOOKUP(A50,MATERIALES!A6:D398,4,FALSE)</f>
        <v>4903.1378473691757</v>
      </c>
      <c r="N50" s="271">
        <f>K50*M50</f>
        <v>4903.1378473691757</v>
      </c>
    </row>
    <row r="51" spans="1:14">
      <c r="A51" s="166" t="s">
        <v>923</v>
      </c>
      <c r="B51" s="43" t="str">
        <f>VLOOKUP(A51,MATERIALES!A6:D373,3,FALSE)</f>
        <v>Malla Para Colchagaviones Espesor 0,30 M</v>
      </c>
      <c r="C51" s="424"/>
      <c r="D51" s="424"/>
      <c r="E51" s="424"/>
      <c r="F51" s="424"/>
      <c r="G51" s="424"/>
      <c r="H51" s="424"/>
      <c r="I51" s="424"/>
      <c r="J51" s="311" t="str">
        <f>VLOOKUP(A51,MATERIALES!A6:D643,2,FALSE)</f>
        <v>u</v>
      </c>
      <c r="K51" s="396">
        <v>1</v>
      </c>
      <c r="L51" s="420"/>
      <c r="M51" s="401">
        <f>VLOOKUP(A51,MATERIALES!A6:D399,4,FALSE)</f>
        <v>200676.28399969207</v>
      </c>
      <c r="N51" s="271">
        <f>K51*M51</f>
        <v>200676.28399969207</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3" t="s">
        <v>953</v>
      </c>
      <c r="C55" s="834"/>
      <c r="D55" s="834"/>
      <c r="E55" s="834"/>
      <c r="F55" s="834"/>
      <c r="G55" s="834"/>
      <c r="H55" s="834"/>
      <c r="I55" s="834"/>
      <c r="J55" s="834"/>
      <c r="K55" s="834"/>
      <c r="L55" s="834"/>
      <c r="M55" s="835"/>
      <c r="N55" s="104">
        <f>SUM(N48:N54)</f>
        <v>248456.63133947115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6"/>
      <c r="D60" s="316"/>
      <c r="E60" s="316"/>
      <c r="F60" s="316"/>
      <c r="G60" s="316"/>
      <c r="H60" s="310" t="s">
        <v>339</v>
      </c>
      <c r="I60" s="278">
        <v>1.1000000000000001</v>
      </c>
      <c r="J60" s="285">
        <v>1</v>
      </c>
      <c r="K60" s="278">
        <f>I60*J60</f>
        <v>1.1000000000000001</v>
      </c>
      <c r="L60" s="831">
        <f>VLOOKUP(A60,TRANSPORTE!A1:D117,4,FALSE)</f>
        <v>812.88531247861022</v>
      </c>
      <c r="M60" s="832"/>
      <c r="N60" s="286">
        <f>K60*L60</f>
        <v>894.17384372647132</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894.17384372647132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59">
        <f>SUM(N71:N76)</f>
        <v>16160.5121807204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266319.34297295404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53263.868594590807</v>
      </c>
      <c r="M84" s="862"/>
      <c r="N84" s="51"/>
    </row>
    <row r="85" spans="1:14">
      <c r="B85" s="89" t="s">
        <v>973</v>
      </c>
      <c r="C85" s="90"/>
      <c r="D85" s="90"/>
      <c r="E85" s="90"/>
      <c r="F85" s="90"/>
      <c r="G85" s="90"/>
      <c r="H85" s="90"/>
      <c r="I85" s="87"/>
      <c r="J85" s="88"/>
      <c r="K85" s="303">
        <v>0.05</v>
      </c>
      <c r="L85" s="861">
        <f>N79*K85</f>
        <v>13315.967148647702</v>
      </c>
      <c r="M85" s="862"/>
      <c r="N85" s="51"/>
    </row>
    <row r="86" spans="1:14" ht="15.75" thickBot="1">
      <c r="B86" s="91" t="s">
        <v>974</v>
      </c>
      <c r="C86" s="92"/>
      <c r="D86" s="92"/>
      <c r="E86" s="92"/>
      <c r="F86" s="92"/>
      <c r="G86" s="92"/>
      <c r="H86" s="92"/>
      <c r="I86" s="93"/>
      <c r="J86" s="94"/>
      <c r="K86" s="304">
        <v>0.05</v>
      </c>
      <c r="L86" s="863">
        <f>N79*K86</f>
        <v>13315.967148647702</v>
      </c>
      <c r="M86" s="864"/>
      <c r="N86" s="51"/>
    </row>
    <row r="87" spans="1:14" ht="15.75" thickBot="1">
      <c r="B87" s="827" t="s">
        <v>953</v>
      </c>
      <c r="C87" s="828"/>
      <c r="D87" s="828"/>
      <c r="E87" s="828"/>
      <c r="F87" s="828"/>
      <c r="G87" s="828"/>
      <c r="H87" s="828"/>
      <c r="I87" s="828"/>
      <c r="J87" s="828"/>
      <c r="K87" s="828"/>
      <c r="L87" s="828"/>
      <c r="M87" s="829"/>
      <c r="N87" s="52">
        <f>L84+L85+L86</f>
        <v>79895.802891886211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346215.14586484025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28.5" customHeight="1" thickBot="1">
      <c r="A31" t="s">
        <v>1845</v>
      </c>
      <c r="B31" s="80" t="s">
        <v>1701</v>
      </c>
      <c r="C31" s="967" t="s">
        <v>1702</v>
      </c>
      <c r="D31" s="968"/>
      <c r="E31" s="968"/>
      <c r="F31" s="968"/>
      <c r="G31" s="968"/>
      <c r="H31" s="968"/>
      <c r="I31" s="968"/>
      <c r="J31" s="994"/>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6" t="s">
        <v>892</v>
      </c>
      <c r="B48" s="43" t="str">
        <f>VLOOKUP(A48,MATERIALES!A5:D373,3,FALSE)</f>
        <v>Geotextil Fortex BX-40</v>
      </c>
      <c r="C48" s="280"/>
      <c r="D48" s="280"/>
      <c r="E48" s="280"/>
      <c r="F48" s="280"/>
      <c r="G48" s="280"/>
      <c r="H48" s="280"/>
      <c r="I48" s="267"/>
      <c r="J48" s="223" t="str">
        <f>VLOOKUP(A48,MATERIALES!A4:D640,2,FALSE)</f>
        <v>M2</v>
      </c>
      <c r="K48" s="281">
        <v>1.3</v>
      </c>
      <c r="L48" s="266"/>
      <c r="M48" s="401">
        <f>VLOOKUP(A48,MATERIALES!A5:D396,4,FALSE)</f>
        <v>7394.1124304681607</v>
      </c>
      <c r="N48" s="271">
        <f>K48*M48</f>
        <v>9612.346159608609</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3" t="s">
        <v>953</v>
      </c>
      <c r="C55" s="834"/>
      <c r="D55" s="834"/>
      <c r="E55" s="834"/>
      <c r="F55" s="834"/>
      <c r="G55" s="834"/>
      <c r="H55" s="834"/>
      <c r="I55" s="834"/>
      <c r="J55" s="834"/>
      <c r="K55" s="834"/>
      <c r="L55" s="834"/>
      <c r="M55" s="835"/>
      <c r="N55" s="104">
        <f>SUM(N48:N54)</f>
        <v>9612.346159608609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200</v>
      </c>
      <c r="N71" s="394">
        <f>K71/M71</f>
        <v>1082.6199999999999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1616.0512180720398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11228.397377680649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2245.6794755361298</v>
      </c>
      <c r="M84" s="862"/>
      <c r="N84" s="51"/>
    </row>
    <row r="85" spans="1:14">
      <c r="B85" s="89" t="s">
        <v>973</v>
      </c>
      <c r="C85" s="90"/>
      <c r="D85" s="90"/>
      <c r="E85" s="90"/>
      <c r="F85" s="90"/>
      <c r="G85" s="90"/>
      <c r="H85" s="90"/>
      <c r="I85" s="87"/>
      <c r="J85" s="88"/>
      <c r="K85" s="303">
        <v>0.05</v>
      </c>
      <c r="L85" s="861">
        <f>N79*K85</f>
        <v>561.41986888403244</v>
      </c>
      <c r="M85" s="862"/>
      <c r="N85" s="51"/>
    </row>
    <row r="86" spans="1:14" ht="15.75" thickBot="1">
      <c r="B86" s="91" t="s">
        <v>974</v>
      </c>
      <c r="C86" s="92"/>
      <c r="D86" s="92"/>
      <c r="E86" s="92"/>
      <c r="F86" s="92"/>
      <c r="G86" s="92"/>
      <c r="H86" s="92"/>
      <c r="I86" s="93"/>
      <c r="J86" s="94"/>
      <c r="K86" s="304">
        <v>0.05</v>
      </c>
      <c r="L86" s="863">
        <f>N79*K86</f>
        <v>561.41986888403244</v>
      </c>
      <c r="M86" s="864"/>
      <c r="N86" s="51"/>
    </row>
    <row r="87" spans="1:14" ht="15.75" thickBot="1">
      <c r="B87" s="827" t="s">
        <v>953</v>
      </c>
      <c r="C87" s="828"/>
      <c r="D87" s="828"/>
      <c r="E87" s="828"/>
      <c r="F87" s="828"/>
      <c r="G87" s="828"/>
      <c r="H87" s="828"/>
      <c r="I87" s="828"/>
      <c r="J87" s="828"/>
      <c r="K87" s="828"/>
      <c r="L87" s="828"/>
      <c r="M87" s="829"/>
      <c r="N87" s="52">
        <f>L84+L85+L86</f>
        <v>3368.5192133041946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14596.916590984843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30" customHeight="1" thickBot="1">
      <c r="A31" t="s">
        <v>1845</v>
      </c>
      <c r="B31" s="80" t="s">
        <v>1703</v>
      </c>
      <c r="C31" s="967" t="s">
        <v>1704</v>
      </c>
      <c r="D31" s="968"/>
      <c r="E31" s="968"/>
      <c r="F31" s="968"/>
      <c r="G31" s="968"/>
      <c r="H31" s="968"/>
      <c r="I31" s="968"/>
      <c r="J31" s="994"/>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7" t="s">
        <v>907</v>
      </c>
      <c r="B48" s="43" t="str">
        <f>VLOOKUP(A48,MATERIALES!A5:D373,3,FALSE)</f>
        <v>Geomalla Forgrid UX100</v>
      </c>
      <c r="C48" s="280"/>
      <c r="D48" s="280"/>
      <c r="E48" s="280"/>
      <c r="F48" s="280"/>
      <c r="G48" s="280"/>
      <c r="H48" s="280"/>
      <c r="I48" s="267"/>
      <c r="J48" s="223" t="str">
        <f>VLOOKUP(A48,MATERIALES!A4:D640,2,FALSE)</f>
        <v>M2</v>
      </c>
      <c r="K48" s="281">
        <v>1.3</v>
      </c>
      <c r="L48" s="266"/>
      <c r="M48" s="401">
        <f>VLOOKUP(A48,MATERIALES!A5:D396,4,FALSE)</f>
        <v>14851.742796193124</v>
      </c>
      <c r="N48" s="271">
        <f>K48*M48</f>
        <v>19307.265635051062</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3" t="s">
        <v>953</v>
      </c>
      <c r="C55" s="834"/>
      <c r="D55" s="834"/>
      <c r="E55" s="834"/>
      <c r="F55" s="834"/>
      <c r="G55" s="834"/>
      <c r="H55" s="834"/>
      <c r="I55" s="834"/>
      <c r="J55" s="834"/>
      <c r="K55" s="834"/>
      <c r="L55" s="834"/>
      <c r="M55" s="835"/>
      <c r="N55" s="104">
        <f>SUM(N48:N54)</f>
        <v>19307.265635051062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200</v>
      </c>
      <c r="N71" s="394">
        <f>K71/M71</f>
        <v>1082.6199999999999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1616.0512180720398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20923.316853123102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4184.6633706246203</v>
      </c>
      <c r="M84" s="862"/>
      <c r="N84" s="51"/>
    </row>
    <row r="85" spans="1:14">
      <c r="B85" s="89" t="s">
        <v>973</v>
      </c>
      <c r="C85" s="90"/>
      <c r="D85" s="90"/>
      <c r="E85" s="90"/>
      <c r="F85" s="90"/>
      <c r="G85" s="90"/>
      <c r="H85" s="90"/>
      <c r="I85" s="87"/>
      <c r="J85" s="88"/>
      <c r="K85" s="303">
        <v>0.05</v>
      </c>
      <c r="L85" s="861">
        <f>N79*K85</f>
        <v>1046.1658426561551</v>
      </c>
      <c r="M85" s="862"/>
      <c r="N85" s="51"/>
    </row>
    <row r="86" spans="1:14" ht="15.75" thickBot="1">
      <c r="B86" s="91" t="s">
        <v>974</v>
      </c>
      <c r="C86" s="92"/>
      <c r="D86" s="92"/>
      <c r="E86" s="92"/>
      <c r="F86" s="92"/>
      <c r="G86" s="92"/>
      <c r="H86" s="92"/>
      <c r="I86" s="93"/>
      <c r="J86" s="94"/>
      <c r="K86" s="304">
        <v>0.05</v>
      </c>
      <c r="L86" s="863">
        <f>N79*K86</f>
        <v>1046.1658426561551</v>
      </c>
      <c r="M86" s="864"/>
      <c r="N86" s="51"/>
    </row>
    <row r="87" spans="1:14" ht="15.75" thickBot="1">
      <c r="B87" s="827" t="s">
        <v>953</v>
      </c>
      <c r="C87" s="828"/>
      <c r="D87" s="828"/>
      <c r="E87" s="828"/>
      <c r="F87" s="828"/>
      <c r="G87" s="828"/>
      <c r="H87" s="828"/>
      <c r="I87" s="828"/>
      <c r="J87" s="828"/>
      <c r="K87" s="828"/>
      <c r="L87" s="828"/>
      <c r="M87" s="829"/>
      <c r="N87" s="52">
        <f>L84+L85+L86</f>
        <v>6276.9950559369308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27200.311909060034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30.75" customHeight="1" thickBot="1">
      <c r="A31" t="s">
        <v>1845</v>
      </c>
      <c r="B31" s="80" t="s">
        <v>1705</v>
      </c>
      <c r="C31" s="967" t="s">
        <v>2159</v>
      </c>
      <c r="D31" s="968"/>
      <c r="E31" s="968"/>
      <c r="F31" s="968"/>
      <c r="G31" s="968"/>
      <c r="H31" s="968"/>
      <c r="I31" s="968"/>
      <c r="J31" s="994"/>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7" t="s">
        <v>892</v>
      </c>
      <c r="B48" s="43" t="str">
        <f>VLOOKUP(A48,MATERIALES!A5:D373,3,FALSE)</f>
        <v>Geotextil Fortex BX-40</v>
      </c>
      <c r="C48" s="280"/>
      <c r="D48" s="280"/>
      <c r="E48" s="280"/>
      <c r="F48" s="280"/>
      <c r="G48" s="280"/>
      <c r="H48" s="280"/>
      <c r="I48" s="267"/>
      <c r="J48" s="223" t="str">
        <f>VLOOKUP(A48,MATERIALES!A4:D640,2,FALSE)</f>
        <v>M2</v>
      </c>
      <c r="K48" s="281">
        <v>1.3</v>
      </c>
      <c r="L48" s="266"/>
      <c r="M48" s="401">
        <f>VLOOKUP(A48,MATERIALES!A5:D396,4,FALSE)</f>
        <v>7394.1124304681607</v>
      </c>
      <c r="N48" s="271">
        <f>K48*M48</f>
        <v>9612.346159608609</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3" t="s">
        <v>953</v>
      </c>
      <c r="C55" s="834"/>
      <c r="D55" s="834"/>
      <c r="E55" s="834"/>
      <c r="F55" s="834"/>
      <c r="G55" s="834"/>
      <c r="H55" s="834"/>
      <c r="I55" s="834"/>
      <c r="J55" s="834"/>
      <c r="K55" s="834"/>
      <c r="L55" s="834"/>
      <c r="M55" s="835"/>
      <c r="N55" s="104">
        <f>SUM(N48:N54)</f>
        <v>9612.346159608609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200</v>
      </c>
      <c r="N71" s="394">
        <f>K71/M71</f>
        <v>1082.6199999999999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1616.0512180720398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11228.397377680649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2245.6794755361298</v>
      </c>
      <c r="M84" s="862"/>
      <c r="N84" s="51"/>
    </row>
    <row r="85" spans="1:14">
      <c r="B85" s="89" t="s">
        <v>973</v>
      </c>
      <c r="C85" s="90"/>
      <c r="D85" s="90"/>
      <c r="E85" s="90"/>
      <c r="F85" s="90"/>
      <c r="G85" s="90"/>
      <c r="H85" s="90"/>
      <c r="I85" s="87"/>
      <c r="J85" s="88"/>
      <c r="K85" s="303">
        <v>0.05</v>
      </c>
      <c r="L85" s="861">
        <f>N79*K85</f>
        <v>561.41986888403244</v>
      </c>
      <c r="M85" s="862"/>
      <c r="N85" s="51"/>
    </row>
    <row r="86" spans="1:14" ht="15.75" thickBot="1">
      <c r="B86" s="91" t="s">
        <v>974</v>
      </c>
      <c r="C86" s="92"/>
      <c r="D86" s="92"/>
      <c r="E86" s="92"/>
      <c r="F86" s="92"/>
      <c r="G86" s="92"/>
      <c r="H86" s="92"/>
      <c r="I86" s="93"/>
      <c r="J86" s="94"/>
      <c r="K86" s="304">
        <v>0.05</v>
      </c>
      <c r="L86" s="863">
        <f>N79*K86</f>
        <v>561.41986888403244</v>
      </c>
      <c r="M86" s="864"/>
      <c r="N86" s="51"/>
    </row>
    <row r="87" spans="1:14" ht="15.75" thickBot="1">
      <c r="B87" s="827" t="s">
        <v>953</v>
      </c>
      <c r="C87" s="828"/>
      <c r="D87" s="828"/>
      <c r="E87" s="828"/>
      <c r="F87" s="828"/>
      <c r="G87" s="828"/>
      <c r="H87" s="828"/>
      <c r="I87" s="828"/>
      <c r="J87" s="828"/>
      <c r="K87" s="828"/>
      <c r="L87" s="828"/>
      <c r="M87" s="829"/>
      <c r="N87" s="52">
        <f>L84+L85+L86</f>
        <v>3368.5192133041946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14596.916590984843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30" customHeight="1" thickBot="1">
      <c r="A31" t="s">
        <v>1845</v>
      </c>
      <c r="B31" s="80" t="s">
        <v>1706</v>
      </c>
      <c r="C31" s="967" t="s">
        <v>2160</v>
      </c>
      <c r="D31" s="968"/>
      <c r="E31" s="968"/>
      <c r="F31" s="968"/>
      <c r="G31" s="968"/>
      <c r="H31" s="968"/>
      <c r="I31" s="968"/>
      <c r="J31" s="994"/>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7" t="s">
        <v>907</v>
      </c>
      <c r="B48" s="43" t="str">
        <f>VLOOKUP(A48,MATERIALES!A5:D373,3,FALSE)</f>
        <v>Geomalla Forgrid UX100</v>
      </c>
      <c r="C48" s="280"/>
      <c r="D48" s="280"/>
      <c r="E48" s="280"/>
      <c r="F48" s="280"/>
      <c r="G48" s="280"/>
      <c r="H48" s="280"/>
      <c r="I48" s="267"/>
      <c r="J48" s="223" t="str">
        <f>VLOOKUP(A48,MATERIALES!A4:D640,2,FALSE)</f>
        <v>M2</v>
      </c>
      <c r="K48" s="281">
        <v>1.3</v>
      </c>
      <c r="L48" s="266"/>
      <c r="M48" s="401">
        <f>VLOOKUP(A48,MATERIALES!A5:D396,4,FALSE)</f>
        <v>14851.742796193124</v>
      </c>
      <c r="N48" s="271">
        <f>K48*M48</f>
        <v>19307.265635051062</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3" t="s">
        <v>953</v>
      </c>
      <c r="C55" s="834"/>
      <c r="D55" s="834"/>
      <c r="E55" s="834"/>
      <c r="F55" s="834"/>
      <c r="G55" s="834"/>
      <c r="H55" s="834"/>
      <c r="I55" s="834"/>
      <c r="J55" s="834"/>
      <c r="K55" s="834"/>
      <c r="L55" s="834"/>
      <c r="M55" s="835"/>
      <c r="N55" s="104">
        <f>SUM(N48:N54)</f>
        <v>19307.265635051062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200</v>
      </c>
      <c r="N71" s="394">
        <f>K71/M71</f>
        <v>1082.6199999999999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1616.0512180720398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20923.316853123102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4184.6633706246203</v>
      </c>
      <c r="M84" s="862"/>
      <c r="N84" s="51"/>
    </row>
    <row r="85" spans="1:14">
      <c r="B85" s="89" t="s">
        <v>973</v>
      </c>
      <c r="C85" s="90"/>
      <c r="D85" s="90"/>
      <c r="E85" s="90"/>
      <c r="F85" s="90"/>
      <c r="G85" s="90"/>
      <c r="H85" s="90"/>
      <c r="I85" s="87"/>
      <c r="J85" s="88"/>
      <c r="K85" s="303">
        <v>0.05</v>
      </c>
      <c r="L85" s="861">
        <f>N79*K85</f>
        <v>1046.1658426561551</v>
      </c>
      <c r="M85" s="862"/>
      <c r="N85" s="51"/>
    </row>
    <row r="86" spans="1:14" ht="15.75" thickBot="1">
      <c r="B86" s="91" t="s">
        <v>974</v>
      </c>
      <c r="C86" s="92"/>
      <c r="D86" s="92"/>
      <c r="E86" s="92"/>
      <c r="F86" s="92"/>
      <c r="G86" s="92"/>
      <c r="H86" s="92"/>
      <c r="I86" s="93"/>
      <c r="J86" s="94"/>
      <c r="K86" s="304">
        <v>0.05</v>
      </c>
      <c r="L86" s="863">
        <f>N79*K86</f>
        <v>1046.1658426561551</v>
      </c>
      <c r="M86" s="864"/>
      <c r="N86" s="51"/>
    </row>
    <row r="87" spans="1:14" ht="15.75" thickBot="1">
      <c r="B87" s="827" t="s">
        <v>953</v>
      </c>
      <c r="C87" s="828"/>
      <c r="D87" s="828"/>
      <c r="E87" s="828"/>
      <c r="F87" s="828"/>
      <c r="G87" s="828"/>
      <c r="H87" s="828"/>
      <c r="I87" s="828"/>
      <c r="J87" s="828"/>
      <c r="K87" s="828"/>
      <c r="L87" s="828"/>
      <c r="M87" s="829"/>
      <c r="N87" s="52">
        <f>L84+L85+L86</f>
        <v>6276.9950559369308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27200.311909060034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1707</v>
      </c>
      <c r="C31" s="81" t="s">
        <v>2161</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6"/>
      <c r="J36" s="267"/>
      <c r="K36" s="268">
        <f>VLOOKUP(A36,EQUIPOS!A6:D163,4,FALSE)</f>
        <v>63575.781209993453</v>
      </c>
      <c r="L36" s="269"/>
      <c r="M36" s="335">
        <v>15</v>
      </c>
      <c r="N36" s="271">
        <f>K36/M36</f>
        <v>4238.3854139995638</v>
      </c>
    </row>
    <row r="37" spans="1:14">
      <c r="A37" s="113" t="s">
        <v>174</v>
      </c>
      <c r="B37" s="840" t="str">
        <f>VLOOKUP(A37,EQUIPOS!A7:D154,3,FALSE)</f>
        <v>Compactador vibratorio tipo DD-20</v>
      </c>
      <c r="C37" s="841"/>
      <c r="D37" s="841"/>
      <c r="E37" s="841"/>
      <c r="F37" s="841"/>
      <c r="G37" s="841"/>
      <c r="H37" s="842"/>
      <c r="I37" s="420"/>
      <c r="J37" s="421"/>
      <c r="K37" s="268">
        <f>VLOOKUP(A37,EQUIPOS!A7:D164,4,FALSE)</f>
        <v>54387.576751669105</v>
      </c>
      <c r="L37" s="334"/>
      <c r="M37" s="335">
        <v>15</v>
      </c>
      <c r="N37" s="271">
        <f>K37/M37</f>
        <v>3625.8384501112737</v>
      </c>
    </row>
    <row r="38" spans="1:14">
      <c r="A38" s="113" t="s">
        <v>269</v>
      </c>
      <c r="B38" s="840" t="str">
        <f>VLOOKUP(A38,EQUIPOS!A8:D154,3,FALSE)</f>
        <v>Motoniveladora  potencia 215 HP, ancho de cuchilla 4,27 m, peso 18 ton.</v>
      </c>
      <c r="C38" s="841"/>
      <c r="D38" s="841"/>
      <c r="E38" s="841"/>
      <c r="F38" s="841"/>
      <c r="G38" s="841"/>
      <c r="H38" s="842"/>
      <c r="I38" s="327"/>
      <c r="J38" s="329"/>
      <c r="K38" s="268">
        <f>VLOOKUP(A38,EQUIPOS!A8:D165,4,FALSE)</f>
        <v>152581.87490398428</v>
      </c>
      <c r="L38" s="422"/>
      <c r="M38" s="423">
        <v>15</v>
      </c>
      <c r="N38" s="271">
        <f>K38/M38</f>
        <v>10172.124993598953</v>
      </c>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0.02</v>
      </c>
      <c r="N41" s="343">
        <f>N75*M41</f>
        <v>44.846540602401326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SUM(N36:N41)</f>
        <v>18081.195398312189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6" t="s">
        <v>550</v>
      </c>
      <c r="B48" s="43" t="str">
        <f>VLOOKUP(A48,MATERIALES!A5:D373,3,FALSE)</f>
        <v>Material seleccionado para Relleno</v>
      </c>
      <c r="C48" s="280"/>
      <c r="D48" s="280"/>
      <c r="E48" s="280"/>
      <c r="F48" s="280"/>
      <c r="G48" s="280"/>
      <c r="H48" s="280"/>
      <c r="I48" s="267"/>
      <c r="J48" s="223" t="str">
        <f>VLOOKUP(A48,MATERIALES!A4:D640,2,FALSE)</f>
        <v>m3</v>
      </c>
      <c r="K48" s="281">
        <v>1.3</v>
      </c>
      <c r="L48" s="266"/>
      <c r="M48" s="401">
        <f>VLOOKUP(A48,MATERIALES!A5:D396,4,FALSE)</f>
        <v>26031.940679017607</v>
      </c>
      <c r="N48" s="271">
        <f>K48*M48</f>
        <v>33841.522882722893</v>
      </c>
    </row>
    <row r="49" spans="1:14">
      <c r="A49" s="166" t="s">
        <v>774</v>
      </c>
      <c r="B49" s="43" t="str">
        <f>VLOOKUP(A49,MATERIALES!A6:D373,3,FALSE)</f>
        <v>Agua</v>
      </c>
      <c r="C49" s="424"/>
      <c r="D49" s="424"/>
      <c r="E49" s="424"/>
      <c r="F49" s="424"/>
      <c r="G49" s="424"/>
      <c r="H49" s="424"/>
      <c r="I49" s="424"/>
      <c r="J49" s="310" t="s">
        <v>422</v>
      </c>
      <c r="K49" s="396">
        <v>30</v>
      </c>
      <c r="L49" s="420"/>
      <c r="M49" s="401">
        <f>VLOOKUP(A49,MATERIALES!A6:D397,4,FALSE)</f>
        <v>43.73366034074958</v>
      </c>
      <c r="N49" s="271">
        <f>K49*M49</f>
        <v>1312.0098102224874</v>
      </c>
    </row>
    <row r="50" spans="1:14">
      <c r="B50" s="319"/>
      <c r="C50" s="47"/>
      <c r="D50" s="47"/>
      <c r="E50" s="47"/>
      <c r="F50" s="47"/>
      <c r="G50" s="47"/>
      <c r="H50" s="47"/>
      <c r="I50" s="47"/>
      <c r="J50" s="287"/>
      <c r="K50" s="169"/>
      <c r="L50" s="317"/>
      <c r="M50" s="425"/>
      <c r="N50" s="272"/>
    </row>
    <row r="51" spans="1:14">
      <c r="B51" s="168"/>
      <c r="C51" s="316"/>
      <c r="D51" s="316"/>
      <c r="E51" s="316"/>
      <c r="F51" s="316"/>
      <c r="G51" s="316"/>
      <c r="H51" s="316"/>
      <c r="I51" s="316"/>
      <c r="J51" s="310"/>
      <c r="K51" s="44"/>
      <c r="L51" s="317"/>
      <c r="M51" s="425"/>
      <c r="N51" s="272"/>
    </row>
    <row r="52" spans="1:14" ht="15.75" thickBot="1">
      <c r="B52" s="449"/>
      <c r="C52" s="447"/>
      <c r="D52" s="447"/>
      <c r="E52" s="447"/>
      <c r="F52" s="447"/>
      <c r="G52" s="447"/>
      <c r="H52" s="447"/>
      <c r="I52" s="447"/>
      <c r="J52" s="448"/>
      <c r="K52" s="126"/>
      <c r="L52" s="445"/>
      <c r="M52" s="481"/>
      <c r="N52" s="482"/>
    </row>
    <row r="53" spans="1:14" ht="15.75" thickBot="1">
      <c r="B53" s="833" t="s">
        <v>953</v>
      </c>
      <c r="C53" s="834"/>
      <c r="D53" s="834"/>
      <c r="E53" s="834"/>
      <c r="F53" s="834"/>
      <c r="G53" s="834"/>
      <c r="H53" s="834"/>
      <c r="I53" s="834"/>
      <c r="J53" s="834"/>
      <c r="K53" s="834"/>
      <c r="L53" s="834"/>
      <c r="M53" s="835"/>
      <c r="N53" s="104">
        <f>SUM(N48:N52)</f>
        <v>35153.53269294538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1291</v>
      </c>
      <c r="B58" s="46" t="str">
        <f>VLOOKUP(A58,TRANSPORTE!A1:D117,3,FALSE)</f>
        <v>Transporte de material seleccionado para relleno</v>
      </c>
      <c r="C58" s="316"/>
      <c r="D58" s="316"/>
      <c r="E58" s="316"/>
      <c r="F58" s="316"/>
      <c r="G58" s="316"/>
      <c r="H58" s="310" t="s">
        <v>1999</v>
      </c>
      <c r="I58" s="278">
        <v>1.3</v>
      </c>
      <c r="J58" s="285">
        <v>1</v>
      </c>
      <c r="K58" s="278">
        <f>I58*J58</f>
        <v>1.3</v>
      </c>
      <c r="L58" s="831">
        <f>VLOOKUP(A58,TRANSPORTE!A1:D117,4,FALSE)</f>
        <v>812.88531247861022</v>
      </c>
      <c r="M58" s="832"/>
      <c r="N58" s="286">
        <f>K58*L58</f>
        <v>1056.7509062221934</v>
      </c>
    </row>
    <row r="59" spans="1:14">
      <c r="B59" s="46"/>
      <c r="C59" s="47"/>
      <c r="D59" s="47"/>
      <c r="E59" s="47"/>
      <c r="F59" s="47"/>
      <c r="G59" s="47"/>
      <c r="H59" s="310"/>
      <c r="I59" s="278"/>
      <c r="J59" s="285"/>
      <c r="K59" s="278"/>
      <c r="L59" s="831"/>
      <c r="M59" s="832"/>
      <c r="N59" s="286"/>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1056.7509062221934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7" t="s">
        <v>9</v>
      </c>
      <c r="B69" s="49" t="str">
        <f>VLOOKUP(A69,'MANO DE OBRA'!A8:D68,3,FALSE)</f>
        <v>Obrero (3)</v>
      </c>
      <c r="C69" s="47"/>
      <c r="D69" s="47"/>
      <c r="E69" s="47"/>
      <c r="F69" s="47"/>
      <c r="G69" s="47"/>
      <c r="H69" s="47"/>
      <c r="I69" s="291">
        <f>K69/J69*100</f>
        <v>87780</v>
      </c>
      <c r="J69" s="292">
        <v>185</v>
      </c>
      <c r="K69" s="293">
        <f>VLOOKUP(A69,'MANO DE OBRA'!A8:D99,4,FALSE)</f>
        <v>162393</v>
      </c>
      <c r="L69" s="50"/>
      <c r="M69" s="433">
        <v>120</v>
      </c>
      <c r="N69" s="394">
        <f>K69/M69</f>
        <v>1353.2750000000001</v>
      </c>
      <c r="O69" s="106"/>
    </row>
    <row r="70" spans="1:15">
      <c r="A70" s="167"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120</v>
      </c>
      <c r="N70" s="394">
        <f>K70/M70</f>
        <v>889.05203012006655</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0">
        <f>SUM(N69:N74)</f>
        <v>2242.3270301200664</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56533.806027599829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11306.761205519966</v>
      </c>
      <c r="M82" s="862"/>
      <c r="N82" s="51"/>
    </row>
    <row r="83" spans="1:14">
      <c r="B83" s="89" t="s">
        <v>973</v>
      </c>
      <c r="C83" s="90"/>
      <c r="D83" s="90"/>
      <c r="E83" s="90"/>
      <c r="F83" s="90"/>
      <c r="G83" s="90"/>
      <c r="H83" s="90"/>
      <c r="I83" s="87"/>
      <c r="J83" s="88"/>
      <c r="K83" s="303">
        <v>0.05</v>
      </c>
      <c r="L83" s="861">
        <f>N77*K83</f>
        <v>2826.6903013799915</v>
      </c>
      <c r="M83" s="862"/>
      <c r="N83" s="51"/>
    </row>
    <row r="84" spans="1:14" ht="15.75" thickBot="1">
      <c r="B84" s="91" t="s">
        <v>974</v>
      </c>
      <c r="C84" s="92"/>
      <c r="D84" s="92"/>
      <c r="E84" s="92"/>
      <c r="F84" s="92"/>
      <c r="G84" s="92"/>
      <c r="H84" s="92"/>
      <c r="I84" s="93"/>
      <c r="J84" s="94"/>
      <c r="K84" s="304">
        <v>0.05</v>
      </c>
      <c r="L84" s="863">
        <f>N77*K84</f>
        <v>2826.6903013799915</v>
      </c>
      <c r="M84" s="864"/>
      <c r="N84" s="51"/>
    </row>
    <row r="85" spans="1:14" ht="15.75" thickBot="1">
      <c r="B85" s="827" t="s">
        <v>953</v>
      </c>
      <c r="C85" s="828"/>
      <c r="D85" s="828"/>
      <c r="E85" s="828"/>
      <c r="F85" s="828"/>
      <c r="G85" s="828"/>
      <c r="H85" s="828"/>
      <c r="I85" s="828"/>
      <c r="J85" s="828"/>
      <c r="K85" s="828"/>
      <c r="L85" s="828"/>
      <c r="M85" s="829"/>
      <c r="N85" s="52">
        <f>L82+L83+L84</f>
        <v>16960.14180827995</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73493.947835879779</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2047</v>
      </c>
      <c r="C31" s="81" t="s">
        <v>1454</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106.68624361440799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106.68624361440799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7" t="s">
        <v>1709</v>
      </c>
      <c r="B48" s="43" t="str">
        <f>VLOOKUP(A48,MATERIALES!A5:D373,3,FALSE)</f>
        <v>Impermeabilizante para concreto</v>
      </c>
      <c r="C48" s="280"/>
      <c r="D48" s="280"/>
      <c r="E48" s="280"/>
      <c r="F48" s="280"/>
      <c r="G48" s="280"/>
      <c r="H48" s="280"/>
      <c r="I48" s="267"/>
      <c r="J48" s="310" t="str">
        <f>VLOOKUP(A48,MATERIALES!A4:D640,2,FALSE)</f>
        <v>kg</v>
      </c>
      <c r="K48" s="441">
        <v>0.7</v>
      </c>
      <c r="L48" s="266"/>
      <c r="M48" s="401">
        <f>VLOOKUP(A48,MATERIALES!A5:D396,4,FALSE)</f>
        <v>13102.396382563142</v>
      </c>
      <c r="N48" s="271">
        <f>K48*M48</f>
        <v>9171.6774677941994</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3" t="s">
        <v>953</v>
      </c>
      <c r="C55" s="834"/>
      <c r="D55" s="834"/>
      <c r="E55" s="834"/>
      <c r="F55" s="834"/>
      <c r="G55" s="834"/>
      <c r="H55" s="834"/>
      <c r="I55" s="834"/>
      <c r="J55" s="834"/>
      <c r="K55" s="834"/>
      <c r="L55" s="834"/>
      <c r="M55" s="835"/>
      <c r="N55" s="104">
        <f>SUM(N48:N54)</f>
        <v>9171.6774677941994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50</v>
      </c>
      <c r="N71" s="394">
        <f>K71/M71</f>
        <v>2133.7248722881595</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2133.7248722881595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11412.088583696766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2282.4177167393532</v>
      </c>
      <c r="M84" s="862"/>
      <c r="N84" s="51"/>
    </row>
    <row r="85" spans="1:14">
      <c r="B85" s="89" t="s">
        <v>973</v>
      </c>
      <c r="C85" s="90"/>
      <c r="D85" s="90"/>
      <c r="E85" s="90"/>
      <c r="F85" s="90"/>
      <c r="G85" s="90"/>
      <c r="H85" s="90"/>
      <c r="I85" s="87"/>
      <c r="J85" s="88"/>
      <c r="K85" s="303">
        <v>0.05</v>
      </c>
      <c r="L85" s="861">
        <f>N79*K85</f>
        <v>570.6044291848383</v>
      </c>
      <c r="M85" s="862"/>
      <c r="N85" s="51"/>
    </row>
    <row r="86" spans="1:14" ht="15.75" thickBot="1">
      <c r="B86" s="91" t="s">
        <v>974</v>
      </c>
      <c r="C86" s="92"/>
      <c r="D86" s="92"/>
      <c r="E86" s="92"/>
      <c r="F86" s="92"/>
      <c r="G86" s="92"/>
      <c r="H86" s="92"/>
      <c r="I86" s="93"/>
      <c r="J86" s="94"/>
      <c r="K86" s="304">
        <v>0.05</v>
      </c>
      <c r="L86" s="863">
        <f>N79*K86</f>
        <v>570.6044291848383</v>
      </c>
      <c r="M86" s="864"/>
      <c r="N86" s="51"/>
    </row>
    <row r="87" spans="1:14" ht="15.75" thickBot="1">
      <c r="B87" s="827" t="s">
        <v>953</v>
      </c>
      <c r="C87" s="828"/>
      <c r="D87" s="828"/>
      <c r="E87" s="828"/>
      <c r="F87" s="828"/>
      <c r="G87" s="828"/>
      <c r="H87" s="828"/>
      <c r="I87" s="828"/>
      <c r="J87" s="828"/>
      <c r="K87" s="828"/>
      <c r="L87" s="828"/>
      <c r="M87" s="829"/>
      <c r="N87" s="52">
        <f>L84+L85+L86</f>
        <v>3423.62657510903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52">
        <f>N79+N87</f>
        <v>14835.715158805797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1710</v>
      </c>
      <c r="C31" s="81" t="s">
        <v>2162</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537.37060903602003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537.37060903602003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7" t="s">
        <v>479</v>
      </c>
      <c r="B48" s="43" t="str">
        <f>VLOOKUP(A48,MATERIALES!A5:D373,3,FALSE)</f>
        <v>Imprimante y puente de adherencia</v>
      </c>
      <c r="C48" s="280"/>
      <c r="D48" s="280"/>
      <c r="E48" s="280"/>
      <c r="F48" s="280"/>
      <c r="G48" s="280"/>
      <c r="H48" s="280"/>
      <c r="I48" s="280"/>
      <c r="J48" s="310" t="str">
        <f>VLOOKUP(A48,MATERIALES!A4:D640,2,FALSE)</f>
        <v>kg</v>
      </c>
      <c r="K48" s="442">
        <v>0.2</v>
      </c>
      <c r="L48" s="266"/>
      <c r="M48" s="401">
        <f>VLOOKUP(A48,MATERIALES!A5:D396,4,FALSE)</f>
        <v>12433.831066074272</v>
      </c>
      <c r="N48" s="271">
        <f>K48*M48</f>
        <v>2486.7662132148544</v>
      </c>
    </row>
    <row r="49" spans="1:14">
      <c r="A49" s="166" t="s">
        <v>481</v>
      </c>
      <c r="B49" s="43" t="str">
        <f>VLOOKUP(A49,MATERIALES!A6:D373,3,FALSE)</f>
        <v>Láminas impermeabilizantes</v>
      </c>
      <c r="C49" s="424"/>
      <c r="D49" s="424"/>
      <c r="E49" s="424"/>
      <c r="F49" s="424"/>
      <c r="G49" s="424"/>
      <c r="H49" s="424"/>
      <c r="I49" s="424"/>
      <c r="J49" s="50" t="str">
        <f>VLOOKUP(A49,MATERIALES!A5:D641,2,FALSE)</f>
        <v>m2</v>
      </c>
      <c r="K49" s="396">
        <v>1.05</v>
      </c>
      <c r="L49" s="420"/>
      <c r="M49" s="401">
        <f>VLOOKUP(A49,MATERIALES!A6:D397,4,FALSE)</f>
        <v>1745.397435160427</v>
      </c>
      <c r="N49" s="271">
        <f>K49*M49</f>
        <v>1832.6673069184485</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3" t="s">
        <v>953</v>
      </c>
      <c r="C55" s="834"/>
      <c r="D55" s="834"/>
      <c r="E55" s="834"/>
      <c r="F55" s="834"/>
      <c r="G55" s="834"/>
      <c r="H55" s="834"/>
      <c r="I55" s="834"/>
      <c r="J55" s="834"/>
      <c r="K55" s="834"/>
      <c r="L55" s="834"/>
      <c r="M55" s="835"/>
      <c r="N55" s="104">
        <f>SUM(N48:N54)</f>
        <v>4319.4335201333033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20</v>
      </c>
      <c r="N71" s="394">
        <f>K71/M71</f>
        <v>5334.3121807203988</v>
      </c>
      <c r="O71" s="106"/>
    </row>
    <row r="72" spans="1:15">
      <c r="A72" s="167" t="s">
        <v>7</v>
      </c>
      <c r="B72" s="49" t="str">
        <f>VLOOKUP(A72,'MANO DE OBRA'!A8:D69,3,FALSE)</f>
        <v>Obrero (2)</v>
      </c>
      <c r="C72" s="47"/>
      <c r="D72" s="47"/>
      <c r="E72" s="47"/>
      <c r="F72" s="47"/>
      <c r="G72" s="47"/>
      <c r="H72" s="47"/>
      <c r="I72" s="291">
        <f>K72/J72*100</f>
        <v>58520.000000000007</v>
      </c>
      <c r="J72" s="292">
        <v>185</v>
      </c>
      <c r="K72" s="293">
        <f>VLOOKUP(A72,'MANO DE OBRA'!A8:D100,4,FALSE)</f>
        <v>108262</v>
      </c>
      <c r="L72" s="50"/>
      <c r="M72" s="433">
        <v>20</v>
      </c>
      <c r="N72" s="394">
        <f>K72/M72</f>
        <v>5413.1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59">
        <f>SUM(N71:N76)</f>
        <v>10747.412180720399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15604.216309889722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3120.8432619779446</v>
      </c>
      <c r="M84" s="862"/>
      <c r="N84" s="51"/>
    </row>
    <row r="85" spans="1:14">
      <c r="B85" s="89" t="s">
        <v>973</v>
      </c>
      <c r="C85" s="90"/>
      <c r="D85" s="90"/>
      <c r="E85" s="90"/>
      <c r="F85" s="90"/>
      <c r="G85" s="90"/>
      <c r="H85" s="90"/>
      <c r="I85" s="87"/>
      <c r="J85" s="88"/>
      <c r="K85" s="303">
        <v>0.05</v>
      </c>
      <c r="L85" s="861">
        <f>N79*K85</f>
        <v>780.21081549448616</v>
      </c>
      <c r="M85" s="862"/>
      <c r="N85" s="51"/>
    </row>
    <row r="86" spans="1:14" ht="15.75" thickBot="1">
      <c r="B86" s="91" t="s">
        <v>974</v>
      </c>
      <c r="C86" s="92"/>
      <c r="D86" s="92"/>
      <c r="E86" s="92"/>
      <c r="F86" s="92"/>
      <c r="G86" s="92"/>
      <c r="H86" s="92"/>
      <c r="I86" s="93"/>
      <c r="J86" s="94"/>
      <c r="K86" s="304">
        <v>0.05</v>
      </c>
      <c r="L86" s="863">
        <f>N79*K86</f>
        <v>780.21081549448616</v>
      </c>
      <c r="M86" s="864"/>
      <c r="N86" s="51"/>
    </row>
    <row r="87" spans="1:14" ht="15.75" thickBot="1">
      <c r="B87" s="827" t="s">
        <v>953</v>
      </c>
      <c r="C87" s="828"/>
      <c r="D87" s="828"/>
      <c r="E87" s="828"/>
      <c r="F87" s="828"/>
      <c r="G87" s="828"/>
      <c r="H87" s="828"/>
      <c r="I87" s="828"/>
      <c r="J87" s="828"/>
      <c r="K87" s="828"/>
      <c r="L87" s="828"/>
      <c r="M87" s="829"/>
      <c r="N87" s="52">
        <f>L84+L85+L86</f>
        <v>4681.2648929669167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20285.481202856638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8.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1146</v>
      </c>
      <c r="C31" s="81" t="s">
        <v>2163</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6"/>
      <c r="J36" s="267"/>
      <c r="K36" s="268">
        <f>VLOOKUP(A36,EQUIPOS!A6:D163,4,FALSE)</f>
        <v>33051.096562661551</v>
      </c>
      <c r="L36" s="269"/>
      <c r="M36" s="335">
        <v>1500</v>
      </c>
      <c r="N36" s="271">
        <f>K36/M36</f>
        <v>22.0340643751077</v>
      </c>
    </row>
    <row r="37" spans="1:14">
      <c r="A37" s="113" t="s">
        <v>361</v>
      </c>
      <c r="B37" s="840" t="str">
        <f>VLOOKUP(A37,EQUIPOS!A7:D154,3,FALSE)</f>
        <v>Vehículo delineador</v>
      </c>
      <c r="C37" s="841"/>
      <c r="D37" s="841"/>
      <c r="E37" s="841"/>
      <c r="F37" s="841"/>
      <c r="G37" s="841"/>
      <c r="H37" s="842"/>
      <c r="I37" s="420"/>
      <c r="J37" s="421"/>
      <c r="K37" s="268">
        <f>VLOOKUP(A37,EQUIPOS!A7:D164,4,FALSE)</f>
        <v>356024.37477596331</v>
      </c>
      <c r="L37" s="334"/>
      <c r="M37" s="335">
        <v>1500</v>
      </c>
      <c r="N37" s="271">
        <f>K37/M37</f>
        <v>237.34958318397554</v>
      </c>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0.01</v>
      </c>
      <c r="N41" s="343">
        <f>N77*M41</f>
        <v>0.22423270301200668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259.60788026209525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6" t="s">
        <v>447</v>
      </c>
      <c r="B48" s="43" t="str">
        <f>VLOOKUP(A48,MATERIALES!A5:D373,3,FALSE)</f>
        <v>Esferas reflectivas</v>
      </c>
      <c r="C48" s="280"/>
      <c r="D48" s="280"/>
      <c r="E48" s="280"/>
      <c r="F48" s="280"/>
      <c r="G48" s="280"/>
      <c r="H48" s="280"/>
      <c r="I48" s="280"/>
      <c r="J48" s="310" t="str">
        <f>VLOOKUP(A48,MATERIALES!A4:D640,2,FALSE)</f>
        <v>kg</v>
      </c>
      <c r="K48" s="281">
        <v>4.5999999999999999E-2</v>
      </c>
      <c r="L48" s="266"/>
      <c r="M48" s="401">
        <f>VLOOKUP(A48,MATERIALES!A5:D396,4,FALSE)</f>
        <v>5206.3881358035214</v>
      </c>
      <c r="N48" s="271">
        <f>K48*M48</f>
        <v>239.49385424696197</v>
      </c>
    </row>
    <row r="49" spans="1:14">
      <c r="A49" s="166" t="s">
        <v>605</v>
      </c>
      <c r="B49" s="43" t="str">
        <f>VLOOKUP(A49,MATERIALES!A6:D373,3,FALSE)</f>
        <v>Pintura acrílica pura para tráfico</v>
      </c>
      <c r="C49" s="424"/>
      <c r="D49" s="424"/>
      <c r="E49" s="424"/>
      <c r="F49" s="424"/>
      <c r="G49" s="424"/>
      <c r="H49" s="424"/>
      <c r="I49" s="424"/>
      <c r="J49" s="311" t="str">
        <f>VLOOKUP(A49,MATERIALES!A5:D641,2,FALSE)</f>
        <v>gal</v>
      </c>
      <c r="K49" s="396">
        <v>1.4E-2</v>
      </c>
      <c r="L49" s="420"/>
      <c r="M49" s="401">
        <f>VLOOKUP(A49,MATERIALES!A6:D397,4,FALSE)</f>
        <v>65079.851697544014</v>
      </c>
      <c r="N49" s="271">
        <f>K49*M49</f>
        <v>911.11792376561618</v>
      </c>
    </row>
    <row r="50" spans="1:14">
      <c r="A50" s="166" t="s">
        <v>841</v>
      </c>
      <c r="B50" s="43" t="str">
        <f>VLOOKUP(A50,MATERIALES!A6:D373,3,FALSE)</f>
        <v>Disolvente para pintura Trafico (acrílico)</v>
      </c>
      <c r="C50" s="424"/>
      <c r="D50" s="424"/>
      <c r="E50" s="424"/>
      <c r="F50" s="424"/>
      <c r="G50" s="424"/>
      <c r="H50" s="424"/>
      <c r="I50" s="424"/>
      <c r="J50" s="311" t="str">
        <f>VLOOKUP(A50,MATERIALES!A6:D642,2,FALSE)</f>
        <v>gal</v>
      </c>
      <c r="K50" s="443">
        <v>4.2999999999999999E-4</v>
      </c>
      <c r="L50" s="420"/>
      <c r="M50" s="401">
        <f>VLOOKUP(A50,MATERIALES!A6:D398,4,FALSE)</f>
        <v>36444.71695062465</v>
      </c>
      <c r="N50" s="271">
        <f>K50*M50</f>
        <v>15.671228288768599</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1166.2830063013469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9</v>
      </c>
      <c r="B71" s="49" t="str">
        <f>VLOOKUP(A71,'MANO DE OBRA'!A8:D68,3,FALSE)</f>
        <v>Obrero (3)</v>
      </c>
      <c r="C71" s="47"/>
      <c r="D71" s="47"/>
      <c r="E71" s="47"/>
      <c r="F71" s="47"/>
      <c r="G71" s="47"/>
      <c r="H71" s="47"/>
      <c r="I71" s="291">
        <f>K71/J71*100</f>
        <v>87780</v>
      </c>
      <c r="J71" s="292">
        <v>185</v>
      </c>
      <c r="K71" s="293">
        <f>VLOOKUP(A71,'MANO DE OBRA'!A8:D99,4,FALSE)</f>
        <v>162393</v>
      </c>
      <c r="L71" s="50"/>
      <c r="M71" s="433">
        <v>12000</v>
      </c>
      <c r="N71" s="394">
        <f>K71/M71</f>
        <v>13.53275</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12000</v>
      </c>
      <c r="N72" s="394">
        <f>K72/M72</f>
        <v>8.8905203012006648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22.423270301200667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1448.3141568646429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289.66283137292857</v>
      </c>
      <c r="M84" s="862"/>
      <c r="N84" s="51"/>
    </row>
    <row r="85" spans="1:14">
      <c r="B85" s="89" t="s">
        <v>973</v>
      </c>
      <c r="C85" s="90"/>
      <c r="D85" s="90"/>
      <c r="E85" s="90"/>
      <c r="F85" s="90"/>
      <c r="G85" s="90"/>
      <c r="H85" s="90"/>
      <c r="I85" s="87"/>
      <c r="J85" s="88"/>
      <c r="K85" s="303">
        <v>0.05</v>
      </c>
      <c r="L85" s="861">
        <f>N79*K85</f>
        <v>72.415707843232141</v>
      </c>
      <c r="M85" s="862"/>
      <c r="N85" s="51"/>
    </row>
    <row r="86" spans="1:14" ht="15.75" thickBot="1">
      <c r="B86" s="91" t="s">
        <v>974</v>
      </c>
      <c r="C86" s="92"/>
      <c r="D86" s="92"/>
      <c r="E86" s="92"/>
      <c r="F86" s="92"/>
      <c r="G86" s="92"/>
      <c r="H86" s="92"/>
      <c r="I86" s="93"/>
      <c r="J86" s="94"/>
      <c r="K86" s="304">
        <v>0.05</v>
      </c>
      <c r="L86" s="863">
        <f>N79*K86</f>
        <v>72.415707843232141</v>
      </c>
      <c r="M86" s="864"/>
      <c r="N86" s="51"/>
    </row>
    <row r="87" spans="1:14" ht="15.75" thickBot="1">
      <c r="B87" s="827" t="s">
        <v>953</v>
      </c>
      <c r="C87" s="828"/>
      <c r="D87" s="828"/>
      <c r="E87" s="828"/>
      <c r="F87" s="828"/>
      <c r="G87" s="828"/>
      <c r="H87" s="828"/>
      <c r="I87" s="828"/>
      <c r="J87" s="828"/>
      <c r="K87" s="828"/>
      <c r="L87" s="828"/>
      <c r="M87" s="829"/>
      <c r="N87" s="52">
        <f>L84+L85+L86</f>
        <v>434.49424705939288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1882.8084039240357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1147</v>
      </c>
      <c r="C31" s="81" t="s">
        <v>2164</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6"/>
      <c r="J36" s="267"/>
      <c r="K36" s="268">
        <f>VLOOKUP(A36,EQUIPOS!A6:D163,4,FALSE)</f>
        <v>33051.096562661551</v>
      </c>
      <c r="L36" s="269"/>
      <c r="M36" s="335">
        <v>1200</v>
      </c>
      <c r="N36" s="271">
        <f>K36/M36</f>
        <v>27.542580468884626</v>
      </c>
    </row>
    <row r="37" spans="1:14">
      <c r="A37" s="113" t="s">
        <v>201</v>
      </c>
      <c r="B37" s="840" t="str">
        <f>VLOOKUP(A37,EQUIPOS!A7:D154,3,FALSE)</f>
        <v>Equipo autopropulsado para pintura termoplástica</v>
      </c>
      <c r="C37" s="841"/>
      <c r="D37" s="841"/>
      <c r="E37" s="841"/>
      <c r="F37" s="841"/>
      <c r="G37" s="841"/>
      <c r="H37" s="842"/>
      <c r="I37" s="420"/>
      <c r="J37" s="421"/>
      <c r="K37" s="268">
        <f>VLOOKUP(A37,EQUIPOS!A7:D164,4,FALSE)</f>
        <v>356024.37477596331</v>
      </c>
      <c r="L37" s="334"/>
      <c r="M37" s="335">
        <v>1200</v>
      </c>
      <c r="N37" s="271">
        <f>K37/M37</f>
        <v>296.68697897996941</v>
      </c>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0.01</v>
      </c>
      <c r="N41" s="343">
        <f>N77*M41</f>
        <v>0.39306379543167497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324.62262324428571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6" t="s">
        <v>447</v>
      </c>
      <c r="B48" s="43" t="str">
        <f>VLOOKUP(A48,MATERIALES!A5:D373,3,FALSE)</f>
        <v>Esferas reflectivas</v>
      </c>
      <c r="C48" s="280"/>
      <c r="D48" s="280"/>
      <c r="E48" s="280"/>
      <c r="F48" s="280"/>
      <c r="G48" s="280"/>
      <c r="H48" s="280"/>
      <c r="I48" s="280"/>
      <c r="J48" s="310" t="str">
        <f>VLOOKUP(A48,MATERIALES!A4:D640,2,FALSE)</f>
        <v>kg</v>
      </c>
      <c r="K48" s="281">
        <v>0.108</v>
      </c>
      <c r="L48" s="266"/>
      <c r="M48" s="401">
        <f>VLOOKUP(A48,MATERIALES!A5:D396,4,FALSE)</f>
        <v>5206.3881358035214</v>
      </c>
      <c r="N48" s="271">
        <f>K48*M48</f>
        <v>562.2899186667803</v>
      </c>
    </row>
    <row r="49" spans="1:14">
      <c r="A49" s="166" t="s">
        <v>626</v>
      </c>
      <c r="B49" s="43" t="str">
        <f>VLOOKUP(A49,MATERIALES!A6:D373,3,FALSE)</f>
        <v xml:space="preserve">Resina termoplástica </v>
      </c>
      <c r="C49" s="424"/>
      <c r="D49" s="424"/>
      <c r="E49" s="424"/>
      <c r="F49" s="424"/>
      <c r="G49" s="424"/>
      <c r="H49" s="424"/>
      <c r="I49" s="424"/>
      <c r="J49" s="311" t="str">
        <f>VLOOKUP(A49,MATERIALES!A5:D641,2,FALSE)</f>
        <v>kg</v>
      </c>
      <c r="K49" s="396">
        <v>7.8E-2</v>
      </c>
      <c r="L49" s="420"/>
      <c r="M49" s="401">
        <f>VLOOKUP(A49,MATERIALES!A6:D397,4,FALSE)</f>
        <v>20825.552543214086</v>
      </c>
      <c r="N49" s="271">
        <f>K49*M49</f>
        <v>1624.3930983706987</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2186.6830170374787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13</v>
      </c>
      <c r="B71" s="49" t="str">
        <f>VLOOKUP(A71,'MANO DE OBRA'!A8:D68,3,FALSE)</f>
        <v>Obrero (5)</v>
      </c>
      <c r="C71" s="47"/>
      <c r="D71" s="47"/>
      <c r="E71" s="47"/>
      <c r="F71" s="47"/>
      <c r="G71" s="47"/>
      <c r="H71" s="47"/>
      <c r="I71" s="291">
        <f>K71/J71*100</f>
        <v>146300</v>
      </c>
      <c r="J71" s="292">
        <v>185</v>
      </c>
      <c r="K71" s="293">
        <f>VLOOKUP(A71,'MANO DE OBRA'!A8:D99,4,FALSE)</f>
        <v>270655</v>
      </c>
      <c r="L71" s="50"/>
      <c r="M71" s="433">
        <v>9600</v>
      </c>
      <c r="N71" s="394">
        <f>K71/M71</f>
        <v>28.193229166666665</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9600</v>
      </c>
      <c r="N72" s="394">
        <f>K72/M72</f>
        <v>11.113150376500831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39.306379543167495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2550.6120198249323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510.12240396498646</v>
      </c>
      <c r="M84" s="862"/>
      <c r="N84" s="51"/>
    </row>
    <row r="85" spans="1:14">
      <c r="B85" s="89" t="s">
        <v>973</v>
      </c>
      <c r="C85" s="90"/>
      <c r="D85" s="90"/>
      <c r="E85" s="90"/>
      <c r="F85" s="90"/>
      <c r="G85" s="90"/>
      <c r="H85" s="90"/>
      <c r="I85" s="87"/>
      <c r="J85" s="88"/>
      <c r="K85" s="303">
        <v>0.05</v>
      </c>
      <c r="L85" s="861">
        <f>N79*K85</f>
        <v>127.53060099124662</v>
      </c>
      <c r="M85" s="862"/>
      <c r="N85" s="51"/>
    </row>
    <row r="86" spans="1:14" ht="15.75" thickBot="1">
      <c r="B86" s="91" t="s">
        <v>974</v>
      </c>
      <c r="C86" s="92"/>
      <c r="D86" s="92"/>
      <c r="E86" s="92"/>
      <c r="F86" s="92"/>
      <c r="G86" s="92"/>
      <c r="H86" s="92"/>
      <c r="I86" s="93"/>
      <c r="J86" s="94"/>
      <c r="K86" s="304">
        <v>0.05</v>
      </c>
      <c r="L86" s="863">
        <f>N79*K86</f>
        <v>127.53060099124662</v>
      </c>
      <c r="M86" s="864"/>
      <c r="N86" s="51"/>
    </row>
    <row r="87" spans="1:14" ht="15.75" thickBot="1">
      <c r="B87" s="827" t="s">
        <v>953</v>
      </c>
      <c r="C87" s="828"/>
      <c r="D87" s="828"/>
      <c r="E87" s="828"/>
      <c r="F87" s="828"/>
      <c r="G87" s="828"/>
      <c r="H87" s="828"/>
      <c r="I87" s="828"/>
      <c r="J87" s="828"/>
      <c r="K87" s="828"/>
      <c r="L87" s="828"/>
      <c r="M87" s="829"/>
      <c r="N87" s="52">
        <f>L84+L85+L86</f>
        <v>765.18360594747969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3315.7956257724118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1148</v>
      </c>
      <c r="C31" s="81" t="s">
        <v>2165</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199</v>
      </c>
      <c r="B36" s="840" t="str">
        <f>VLOOKUP(A36,EQUIPOS!A6:D154,3,FALSE)</f>
        <v xml:space="preserve">Equipo de pintura (Compresor), Presión máxima de trabajo 3300 psi.
</v>
      </c>
      <c r="C36" s="841"/>
      <c r="D36" s="841"/>
      <c r="E36" s="841"/>
      <c r="F36" s="841"/>
      <c r="G36" s="841"/>
      <c r="H36" s="842"/>
      <c r="I36" s="266"/>
      <c r="J36" s="267"/>
      <c r="K36" s="268">
        <f>VLOOKUP(A36,EQUIPOS!A6:D163,4,FALSE)</f>
        <v>71204.874955192659</v>
      </c>
      <c r="L36" s="269"/>
      <c r="M36" s="335">
        <v>6.1</v>
      </c>
      <c r="N36" s="271">
        <f>K36/M36</f>
        <v>11672.930320523388</v>
      </c>
    </row>
    <row r="37" spans="1:14">
      <c r="A37" s="113" t="s">
        <v>138</v>
      </c>
      <c r="B37" s="840" t="str">
        <f>VLOOKUP(A37,EQUIPOS!A7:D154,3,FALSE)</f>
        <v>Camioneta D-300</v>
      </c>
      <c r="C37" s="841"/>
      <c r="D37" s="841"/>
      <c r="E37" s="841"/>
      <c r="F37" s="841"/>
      <c r="G37" s="841"/>
      <c r="H37" s="842"/>
      <c r="I37" s="420"/>
      <c r="J37" s="421"/>
      <c r="K37" s="268">
        <f>VLOOKUP(A37,EQUIPOS!A7:D164,4,FALSE)</f>
        <v>33051.096562661551</v>
      </c>
      <c r="L37" s="334"/>
      <c r="M37" s="335">
        <v>6.1</v>
      </c>
      <c r="N37" s="271">
        <f>K37/M37</f>
        <v>5418.2125512559924</v>
      </c>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0.01</v>
      </c>
      <c r="N41" s="343">
        <f>N77*M41</f>
        <v>77.324025330821314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17168.466897110204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6" t="s">
        <v>447</v>
      </c>
      <c r="B48" s="43" t="str">
        <f>VLOOKUP(A48,MATERIALES!A5:D373,3,FALSE)</f>
        <v>Esferas reflectivas</v>
      </c>
      <c r="C48" s="280"/>
      <c r="D48" s="280"/>
      <c r="E48" s="280"/>
      <c r="F48" s="280"/>
      <c r="G48" s="280"/>
      <c r="H48" s="280"/>
      <c r="I48" s="280"/>
      <c r="J48" s="310" t="str">
        <f>VLOOKUP(A48,MATERIALES!A4:D640,2,FALSE)</f>
        <v>kg</v>
      </c>
      <c r="K48" s="281">
        <v>0.38200000000000001</v>
      </c>
      <c r="L48" s="266"/>
      <c r="M48" s="401">
        <f>VLOOKUP(A48,MATERIALES!A5:D396,4,FALSE)</f>
        <v>5206.3881358035214</v>
      </c>
      <c r="N48" s="271">
        <f>K48*M48</f>
        <v>1988.8402678769453</v>
      </c>
    </row>
    <row r="49" spans="1:14">
      <c r="A49" s="166" t="s">
        <v>841</v>
      </c>
      <c r="B49" s="43" t="str">
        <f>VLOOKUP(A49,MATERIALES!A6:D373,3,FALSE)</f>
        <v>Disolvente para pintura Trafico (acrílico)</v>
      </c>
      <c r="C49" s="424"/>
      <c r="D49" s="424"/>
      <c r="E49" s="424"/>
      <c r="F49" s="424"/>
      <c r="G49" s="424"/>
      <c r="H49" s="424"/>
      <c r="I49" s="424"/>
      <c r="J49" s="311" t="str">
        <f>VLOOKUP(A49,MATERIALES!A5:D641,2,FALSE)</f>
        <v>gal</v>
      </c>
      <c r="K49" s="396">
        <v>0.05</v>
      </c>
      <c r="L49" s="420"/>
      <c r="M49" s="401">
        <f>VLOOKUP(A49,MATERIALES!A6:D397,4,FALSE)</f>
        <v>36444.71695062465</v>
      </c>
      <c r="N49" s="271">
        <f>K49*M49</f>
        <v>1822.2358475312326</v>
      </c>
    </row>
    <row r="50" spans="1:14">
      <c r="A50" s="166" t="s">
        <v>605</v>
      </c>
      <c r="B50" s="43" t="str">
        <f>VLOOKUP(A50,MATERIALES!A6:D373,3,FALSE)</f>
        <v>Pintura acrílica pura para tráfico</v>
      </c>
      <c r="C50" s="424"/>
      <c r="D50" s="424"/>
      <c r="E50" s="424"/>
      <c r="F50" s="424"/>
      <c r="G50" s="424"/>
      <c r="H50" s="424"/>
      <c r="I50" s="424"/>
      <c r="J50" s="311" t="str">
        <f>VLOOKUP(A50,MATERIALES!A6:D642,2,FALSE)</f>
        <v>gal</v>
      </c>
      <c r="K50" s="396">
        <v>0.12</v>
      </c>
      <c r="L50" s="420"/>
      <c r="M50" s="401">
        <f>VLOOKUP(A50,MATERIALES!A6:D398,4,FALSE)</f>
        <v>65079.851697544014</v>
      </c>
      <c r="N50" s="271">
        <f>K50*M50</f>
        <v>7809.5822037052812</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11620.65831911346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7" t="s">
        <v>13</v>
      </c>
      <c r="B71" s="49" t="str">
        <f>VLOOKUP(A71,'MANO DE OBRA'!A8:D68,3,FALSE)</f>
        <v>Obrero (5)</v>
      </c>
      <c r="C71" s="47"/>
      <c r="D71" s="47"/>
      <c r="E71" s="47"/>
      <c r="F71" s="47"/>
      <c r="G71" s="47"/>
      <c r="H71" s="47"/>
      <c r="I71" s="291">
        <f>K71/J71*100</f>
        <v>146300</v>
      </c>
      <c r="J71" s="292">
        <v>185</v>
      </c>
      <c r="K71" s="293">
        <f>VLOOKUP(A71,'MANO DE OBRA'!A8:D99,4,FALSE)</f>
        <v>270655</v>
      </c>
      <c r="L71" s="50"/>
      <c r="M71" s="433">
        <v>48.8</v>
      </c>
      <c r="N71" s="394">
        <f>K71/M71</f>
        <v>5546.2090163934427</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48.8</v>
      </c>
      <c r="N72" s="394">
        <f>K72/M72</f>
        <v>2186.1935166886883</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7732.4025330821314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36521.527749305795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7304.3055498611593</v>
      </c>
      <c r="M84" s="862"/>
      <c r="N84" s="51"/>
    </row>
    <row r="85" spans="1:14">
      <c r="B85" s="89" t="s">
        <v>973</v>
      </c>
      <c r="C85" s="90"/>
      <c r="D85" s="90"/>
      <c r="E85" s="90"/>
      <c r="F85" s="90"/>
      <c r="G85" s="90"/>
      <c r="H85" s="90"/>
      <c r="I85" s="87"/>
      <c r="J85" s="88"/>
      <c r="K85" s="303">
        <v>0.05</v>
      </c>
      <c r="L85" s="861">
        <f>N79*K85</f>
        <v>1826.0763874652898</v>
      </c>
      <c r="M85" s="862"/>
      <c r="N85" s="51"/>
    </row>
    <row r="86" spans="1:14" ht="15.75" thickBot="1">
      <c r="B86" s="91" t="s">
        <v>974</v>
      </c>
      <c r="C86" s="92"/>
      <c r="D86" s="92"/>
      <c r="E86" s="92"/>
      <c r="F86" s="92"/>
      <c r="G86" s="92"/>
      <c r="H86" s="92"/>
      <c r="I86" s="93"/>
      <c r="J86" s="94"/>
      <c r="K86" s="304">
        <v>0.05</v>
      </c>
      <c r="L86" s="863">
        <f>N79*K86</f>
        <v>1826.0763874652898</v>
      </c>
      <c r="M86" s="864"/>
      <c r="N86" s="51"/>
    </row>
    <row r="87" spans="1:14" ht="15.75" thickBot="1">
      <c r="B87" s="827" t="s">
        <v>953</v>
      </c>
      <c r="C87" s="828"/>
      <c r="D87" s="828"/>
      <c r="E87" s="828"/>
      <c r="F87" s="828"/>
      <c r="G87" s="828"/>
      <c r="H87" s="828"/>
      <c r="I87" s="828"/>
      <c r="J87" s="828"/>
      <c r="K87" s="828"/>
      <c r="L87" s="828"/>
      <c r="M87" s="829"/>
      <c r="N87" s="52">
        <f>L84+L85+L86</f>
        <v>10956.458324791738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47477.986074097535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1149</v>
      </c>
      <c r="C31" s="81" t="s">
        <v>2166</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6"/>
      <c r="J36" s="267"/>
      <c r="K36" s="268">
        <f>VLOOKUP(A36,EQUIPOS!A6:D163,4,FALSE)</f>
        <v>33051.096562661551</v>
      </c>
      <c r="L36" s="269"/>
      <c r="M36" s="335">
        <v>6</v>
      </c>
      <c r="N36" s="271">
        <f>K36/M36</f>
        <v>5508.5160937769251</v>
      </c>
    </row>
    <row r="37" spans="1:14">
      <c r="A37" s="113" t="s">
        <v>1711</v>
      </c>
      <c r="B37" s="840" t="str">
        <f>VLOOKUP(A37,EQUIPOS!A7:D154,3,FALSE)</f>
        <v>Caldera para pintura termoplástica</v>
      </c>
      <c r="C37" s="841"/>
      <c r="D37" s="841"/>
      <c r="E37" s="841"/>
      <c r="F37" s="841"/>
      <c r="G37" s="841"/>
      <c r="H37" s="842"/>
      <c r="I37" s="420"/>
      <c r="J37" s="421"/>
      <c r="K37" s="268">
        <f>VLOOKUP(A37,EQUIPOS!A7:D164,4,FALSE)</f>
        <v>254303.12483997381</v>
      </c>
      <c r="L37" s="334"/>
      <c r="M37" s="335">
        <v>6</v>
      </c>
      <c r="N37" s="271">
        <f>K37/M37</f>
        <v>42383.854139995638</v>
      </c>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0.01</v>
      </c>
      <c r="N41" s="343">
        <f>N77*M41</f>
        <v>89.890050753001674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47982.260284525568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6" t="s">
        <v>447</v>
      </c>
      <c r="B48" s="43" t="str">
        <f>VLOOKUP(A48,MATERIALES!A5:D373,3,FALSE)</f>
        <v>Esferas reflectivas</v>
      </c>
      <c r="C48" s="280"/>
      <c r="D48" s="280"/>
      <c r="E48" s="280"/>
      <c r="F48" s="280"/>
      <c r="G48" s="280"/>
      <c r="H48" s="280"/>
      <c r="I48" s="267"/>
      <c r="J48" s="223" t="str">
        <f>VLOOKUP(A48,MATERIALES!A4:D640,2,FALSE)</f>
        <v>kg</v>
      </c>
      <c r="K48" s="281">
        <v>0.9</v>
      </c>
      <c r="L48" s="266"/>
      <c r="M48" s="401">
        <f>VLOOKUP(A48,MATERIALES!A5:D396,4,FALSE)</f>
        <v>5206.3881358035214</v>
      </c>
      <c r="N48" s="271">
        <f>K48*M48</f>
        <v>4685.7493222231697</v>
      </c>
    </row>
    <row r="49" spans="1:14">
      <c r="A49" s="166" t="s">
        <v>626</v>
      </c>
      <c r="B49" s="43" t="str">
        <f>VLOOKUP(A49,MATERIALES!A6:D373,3,FALSE)</f>
        <v xml:space="preserve">Resina termoplástica </v>
      </c>
      <c r="C49" s="424"/>
      <c r="D49" s="424"/>
      <c r="E49" s="424"/>
      <c r="F49" s="424"/>
      <c r="G49" s="424"/>
      <c r="H49" s="424"/>
      <c r="I49" s="424"/>
      <c r="J49" s="310" t="str">
        <f>VLOOKUP(A49,MATERIALES!A5:D641,2,FALSE)</f>
        <v>kg</v>
      </c>
      <c r="K49" s="396">
        <v>0.65</v>
      </c>
      <c r="L49" s="420"/>
      <c r="M49" s="401">
        <f>VLOOKUP(A49,MATERIALES!A6:D397,4,FALSE)</f>
        <v>20825.552543214086</v>
      </c>
      <c r="N49" s="271">
        <f>K49*M49</f>
        <v>13536.609153089155</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18222.358475312325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15</v>
      </c>
      <c r="B71" s="49" t="str">
        <f>VLOOKUP(A71,'MANO DE OBRA'!A8:D68,3,FALSE)</f>
        <v>Obrero (6)</v>
      </c>
      <c r="C71" s="47"/>
      <c r="D71" s="47"/>
      <c r="E71" s="47"/>
      <c r="F71" s="47"/>
      <c r="G71" s="47"/>
      <c r="H71" s="47"/>
      <c r="I71" s="291">
        <f>K71/J71*100</f>
        <v>175560</v>
      </c>
      <c r="J71" s="292">
        <v>185</v>
      </c>
      <c r="K71" s="293">
        <f>VLOOKUP(A71,'MANO DE OBRA'!A8:D99,4,FALSE)</f>
        <v>324786</v>
      </c>
      <c r="L71" s="50"/>
      <c r="M71" s="433">
        <v>48</v>
      </c>
      <c r="N71" s="394">
        <f>K71/M71</f>
        <v>6766.375</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48</v>
      </c>
      <c r="N72" s="394">
        <f>K72/M72</f>
        <v>2222.6300753001665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8989.0050753001669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75193.62383513806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15038.724767027612</v>
      </c>
      <c r="M84" s="862"/>
      <c r="N84" s="51"/>
    </row>
    <row r="85" spans="1:14">
      <c r="B85" s="89" t="s">
        <v>973</v>
      </c>
      <c r="C85" s="90"/>
      <c r="D85" s="90"/>
      <c r="E85" s="90"/>
      <c r="F85" s="90"/>
      <c r="G85" s="90"/>
      <c r="H85" s="90"/>
      <c r="I85" s="87"/>
      <c r="J85" s="88"/>
      <c r="K85" s="303">
        <v>0.05</v>
      </c>
      <c r="L85" s="861">
        <f>N79*K85</f>
        <v>3759.681191756903</v>
      </c>
      <c r="M85" s="862"/>
      <c r="N85" s="51"/>
    </row>
    <row r="86" spans="1:14" ht="15.75" thickBot="1">
      <c r="B86" s="91" t="s">
        <v>974</v>
      </c>
      <c r="C86" s="92"/>
      <c r="D86" s="92"/>
      <c r="E86" s="92"/>
      <c r="F86" s="92"/>
      <c r="G86" s="92"/>
      <c r="H86" s="92"/>
      <c r="I86" s="93"/>
      <c r="J86" s="94"/>
      <c r="K86" s="304">
        <v>0.05</v>
      </c>
      <c r="L86" s="863">
        <f>N79*K86</f>
        <v>3759.681191756903</v>
      </c>
      <c r="M86" s="864"/>
      <c r="N86" s="51"/>
    </row>
    <row r="87" spans="1:14" ht="15.75" thickBot="1">
      <c r="B87" s="827" t="s">
        <v>953</v>
      </c>
      <c r="C87" s="828"/>
      <c r="D87" s="828"/>
      <c r="E87" s="828"/>
      <c r="F87" s="828"/>
      <c r="G87" s="828"/>
      <c r="H87" s="828"/>
      <c r="I87" s="828"/>
      <c r="J87" s="828"/>
      <c r="K87" s="828"/>
      <c r="L87" s="828"/>
      <c r="M87" s="829"/>
      <c r="N87" s="52">
        <f>L84+L85+L86</f>
        <v>22558.087150541418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97751.71098567947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1150</v>
      </c>
      <c r="C31" s="81" t="s">
        <v>2167</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6"/>
      <c r="J36" s="267"/>
      <c r="K36" s="268">
        <f>VLOOKUP(A36,EQUIPOS!A6:D163,4,FALSE)</f>
        <v>33051.096562661551</v>
      </c>
      <c r="L36" s="269"/>
      <c r="M36" s="335">
        <v>250</v>
      </c>
      <c r="N36" s="271">
        <f>K36/M36</f>
        <v>132.20438625064619</v>
      </c>
    </row>
    <row r="37" spans="1:14">
      <c r="A37" s="113" t="s">
        <v>251</v>
      </c>
      <c r="B37" s="840" t="str">
        <f>VLOOKUP(A37,EQUIPOS!A7:D154,3,FALSE)</f>
        <v>Maquina térmica pegatachas</v>
      </c>
      <c r="C37" s="841"/>
      <c r="D37" s="841"/>
      <c r="E37" s="841"/>
      <c r="F37" s="841"/>
      <c r="G37" s="841"/>
      <c r="H37" s="842"/>
      <c r="I37" s="420"/>
      <c r="J37" s="421"/>
      <c r="K37" s="268">
        <f>VLOOKUP(A37,EQUIPOS!A7:D164,4,FALSE)</f>
        <v>45774.562471195284</v>
      </c>
      <c r="L37" s="334"/>
      <c r="M37" s="335">
        <v>250</v>
      </c>
      <c r="N37" s="271">
        <f>K37/M37</f>
        <v>183.09824988478113</v>
      </c>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0.01</v>
      </c>
      <c r="N41" s="343">
        <f>N77*M41</f>
        <v>1.0747412180720399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316.37737735349936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6" t="s">
        <v>626</v>
      </c>
      <c r="B48" s="43" t="str">
        <f>VLOOKUP(A48,MATERIALES!A5:D373,3,FALSE)</f>
        <v xml:space="preserve">Resina termoplástica </v>
      </c>
      <c r="C48" s="280"/>
      <c r="D48" s="280"/>
      <c r="E48" s="280"/>
      <c r="F48" s="280"/>
      <c r="G48" s="280"/>
      <c r="H48" s="280"/>
      <c r="I48" s="267"/>
      <c r="J48" s="223" t="str">
        <f>VLOOKUP(A48,MATERIALES!A4:D640,2,FALSE)</f>
        <v>kg</v>
      </c>
      <c r="K48" s="281">
        <v>0.08</v>
      </c>
      <c r="L48" s="266"/>
      <c r="M48" s="401">
        <f>VLOOKUP(A48,MATERIALES!A5:D396,4,FALSE)</f>
        <v>20825.552543214086</v>
      </c>
      <c r="N48" s="271">
        <f>K48*M48</f>
        <v>1666.044203457127</v>
      </c>
    </row>
    <row r="49" spans="1:14">
      <c r="A49" s="166" t="s">
        <v>681</v>
      </c>
      <c r="B49" s="43" t="str">
        <f>VLOOKUP(A49,MATERIALES!A6:D373,3,FALSE)</f>
        <v>Tacha reflectiva</v>
      </c>
      <c r="C49" s="424"/>
      <c r="D49" s="424"/>
      <c r="E49" s="424"/>
      <c r="F49" s="424"/>
      <c r="G49" s="424"/>
      <c r="H49" s="424"/>
      <c r="I49" s="421"/>
      <c r="J49" s="223" t="str">
        <f>VLOOKUP(A49,MATERIALES!A5:D641,2,FALSE)</f>
        <v>u</v>
      </c>
      <c r="K49" s="396">
        <v>1</v>
      </c>
      <c r="L49" s="420"/>
      <c r="M49" s="401">
        <f>VLOOKUP(A49,MATERIALES!A6:D397,4,FALSE)</f>
        <v>4336.9213171243337</v>
      </c>
      <c r="N49" s="271">
        <f>K49*M49</f>
        <v>4336.9213171243337</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6002.9655205814606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2000</v>
      </c>
      <c r="N71" s="394">
        <f>K71/M71</f>
        <v>54.131</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2000</v>
      </c>
      <c r="N72" s="394">
        <f>K72/M72</f>
        <v>53.343121807203993</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107.474121807204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6426.8170197421641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1285.363403948433</v>
      </c>
      <c r="M84" s="862"/>
      <c r="N84" s="51"/>
    </row>
    <row r="85" spans="1:14">
      <c r="B85" s="89" t="s">
        <v>973</v>
      </c>
      <c r="C85" s="90"/>
      <c r="D85" s="90"/>
      <c r="E85" s="90"/>
      <c r="F85" s="90"/>
      <c r="G85" s="90"/>
      <c r="H85" s="90"/>
      <c r="I85" s="87"/>
      <c r="J85" s="88"/>
      <c r="K85" s="303">
        <v>0.05</v>
      </c>
      <c r="L85" s="861">
        <f>N79*K85</f>
        <v>321.34085098710824</v>
      </c>
      <c r="M85" s="862"/>
      <c r="N85" s="51"/>
    </row>
    <row r="86" spans="1:14" ht="15.75" thickBot="1">
      <c r="B86" s="91" t="s">
        <v>974</v>
      </c>
      <c r="C86" s="92"/>
      <c r="D86" s="92"/>
      <c r="E86" s="92"/>
      <c r="F86" s="92"/>
      <c r="G86" s="92"/>
      <c r="H86" s="92"/>
      <c r="I86" s="93"/>
      <c r="J86" s="94"/>
      <c r="K86" s="304">
        <v>0.05</v>
      </c>
      <c r="L86" s="863">
        <f>N79*K86</f>
        <v>321.34085098710824</v>
      </c>
      <c r="M86" s="864"/>
      <c r="N86" s="51"/>
    </row>
    <row r="87" spans="1:14" ht="15.75" thickBot="1">
      <c r="B87" s="827" t="s">
        <v>953</v>
      </c>
      <c r="C87" s="828"/>
      <c r="D87" s="828"/>
      <c r="E87" s="828"/>
      <c r="F87" s="828"/>
      <c r="G87" s="828"/>
      <c r="H87" s="828"/>
      <c r="I87" s="828"/>
      <c r="J87" s="828"/>
      <c r="K87" s="828"/>
      <c r="L87" s="828"/>
      <c r="M87" s="829"/>
      <c r="N87" s="52">
        <f>L84+L85+L86</f>
        <v>1928.0451059226496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8354.862125664813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1713</v>
      </c>
      <c r="C31" s="81" t="s">
        <v>2168</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6"/>
      <c r="J36" s="267"/>
      <c r="K36" s="268">
        <f>VLOOKUP(A36,EQUIPOS!A6:D163,4,FALSE)</f>
        <v>33051.096562661551</v>
      </c>
      <c r="L36" s="269"/>
      <c r="M36" s="335">
        <v>3.75</v>
      </c>
      <c r="N36" s="271">
        <f>K36/M36</f>
        <v>8813.6257500430802</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0.01</v>
      </c>
      <c r="N41" s="343">
        <f>N77*M41</f>
        <v>89.693081204802652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8903.3188312478833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6" t="s">
        <v>615</v>
      </c>
      <c r="B48" s="43" t="str">
        <f>VLOOKUP(A48,MATERIALES!A5:D373,3,FALSE)</f>
        <v>Poste en angulo de 2*2*1/4 de 3,5m para señal</v>
      </c>
      <c r="C48" s="280"/>
      <c r="D48" s="280"/>
      <c r="E48" s="280"/>
      <c r="F48" s="280"/>
      <c r="G48" s="280"/>
      <c r="H48" s="280"/>
      <c r="I48" s="280"/>
      <c r="J48" s="310" t="str">
        <f>VLOOKUP(A48,MATERIALES!A4:D640,2,FALSE)</f>
        <v>u</v>
      </c>
      <c r="K48" s="281">
        <v>1</v>
      </c>
      <c r="L48" s="266"/>
      <c r="M48" s="401">
        <f>VLOOKUP(A48,MATERIALES!A5:D396,4,FALSE)</f>
        <v>192636.36102473029</v>
      </c>
      <c r="N48" s="271">
        <f>K48*M48</f>
        <v>192636.36102473029</v>
      </c>
    </row>
    <row r="49" spans="1:14">
      <c r="A49" s="166" t="s">
        <v>653</v>
      </c>
      <c r="B49" s="43" t="str">
        <f>VLOOKUP(A49,MATERIALES!A6:D373,3,FALSE)</f>
        <v>Señal (grupo 1). Tablero en lámina galvanizada de 75cm*75cm, calibre 16, reflectivo tipo 1/ incluye poste )</v>
      </c>
      <c r="C49" s="424"/>
      <c r="D49" s="424"/>
      <c r="E49" s="424"/>
      <c r="F49" s="424"/>
      <c r="G49" s="424"/>
      <c r="H49" s="424"/>
      <c r="I49" s="424"/>
      <c r="J49" s="311" t="str">
        <f>VLOOKUP(A49,MATERIALES!A5:D641,2,FALSE)</f>
        <v>u</v>
      </c>
      <c r="K49" s="396">
        <v>1</v>
      </c>
      <c r="L49" s="420"/>
      <c r="M49" s="401">
        <f>VLOOKUP(A49,MATERIALES!A6:D397,4,FALSE)</f>
        <v>382461.2724561267</v>
      </c>
      <c r="N49" s="271">
        <f>K49*M49</f>
        <v>382461.2724561267</v>
      </c>
    </row>
    <row r="50" spans="1:14">
      <c r="A50" s="166" t="s">
        <v>833</v>
      </c>
      <c r="B50" s="43" t="str">
        <f>VLOOKUP(A50,MATERIALES!A6:D373,3,FALSE)</f>
        <v>Concreto Resistencia  14 (Mpa)</v>
      </c>
      <c r="C50" s="424"/>
      <c r="D50" s="424"/>
      <c r="E50" s="424"/>
      <c r="F50" s="424"/>
      <c r="G50" s="424"/>
      <c r="H50" s="424"/>
      <c r="I50" s="424"/>
      <c r="J50" s="311" t="str">
        <f>VLOOKUP(A50,MATERIALES!A6:D642,2,FALSE)</f>
        <v>m3</v>
      </c>
      <c r="K50" s="396">
        <v>0.03</v>
      </c>
      <c r="L50" s="420"/>
      <c r="M50" s="401">
        <f>VLOOKUP(A50,MATERIALES!A6:D398,4,FALSE)</f>
        <v>318285.41634337849</v>
      </c>
      <c r="N50" s="271">
        <f>K50*M50</f>
        <v>9548.562490301354</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584646.19597115833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30</v>
      </c>
      <c r="N71" s="394">
        <f>K71/M71</f>
        <v>3556.2081204802662</v>
      </c>
      <c r="O71" s="106"/>
    </row>
    <row r="72" spans="1:15">
      <c r="A72" s="167" t="s">
        <v>9</v>
      </c>
      <c r="B72" s="49" t="str">
        <f>VLOOKUP(A72,'MANO DE OBRA'!A8:D69,3,FALSE)</f>
        <v>Obrero (3)</v>
      </c>
      <c r="C72" s="47"/>
      <c r="D72" s="47"/>
      <c r="E72" s="47"/>
      <c r="F72" s="47"/>
      <c r="G72" s="47"/>
      <c r="H72" s="47"/>
      <c r="I72" s="291">
        <f>K72/J72*100</f>
        <v>87780</v>
      </c>
      <c r="J72" s="292">
        <v>185</v>
      </c>
      <c r="K72" s="293">
        <f>VLOOKUP(A72,'MANO DE OBRA'!A8:D100,4,FALSE)</f>
        <v>162393</v>
      </c>
      <c r="L72" s="50"/>
      <c r="M72" s="433">
        <v>30</v>
      </c>
      <c r="N72" s="394">
        <f>K72/M72</f>
        <v>5413.1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8969.3081204802656</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602518.82292288647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120503.76458457729</v>
      </c>
      <c r="M84" s="862"/>
      <c r="N84" s="51"/>
    </row>
    <row r="85" spans="1:14">
      <c r="B85" s="89" t="s">
        <v>973</v>
      </c>
      <c r="C85" s="90"/>
      <c r="D85" s="90"/>
      <c r="E85" s="90"/>
      <c r="F85" s="90"/>
      <c r="G85" s="90"/>
      <c r="H85" s="90"/>
      <c r="I85" s="87"/>
      <c r="J85" s="88"/>
      <c r="K85" s="303">
        <v>0.05</v>
      </c>
      <c r="L85" s="861">
        <f>N79*K85</f>
        <v>30125.941146144323</v>
      </c>
      <c r="M85" s="862"/>
      <c r="N85" s="51"/>
    </row>
    <row r="86" spans="1:14" ht="15.75" thickBot="1">
      <c r="B86" s="91" t="s">
        <v>974</v>
      </c>
      <c r="C86" s="92"/>
      <c r="D86" s="92"/>
      <c r="E86" s="92"/>
      <c r="F86" s="92"/>
      <c r="G86" s="92"/>
      <c r="H86" s="92"/>
      <c r="I86" s="93"/>
      <c r="J86" s="94"/>
      <c r="K86" s="304">
        <v>0.05</v>
      </c>
      <c r="L86" s="863">
        <f>N79*K86</f>
        <v>30125.941146144323</v>
      </c>
      <c r="M86" s="864"/>
      <c r="N86" s="51"/>
    </row>
    <row r="87" spans="1:14" ht="15.75" thickBot="1">
      <c r="B87" s="827" t="s">
        <v>953</v>
      </c>
      <c r="C87" s="828"/>
      <c r="D87" s="828"/>
      <c r="E87" s="828"/>
      <c r="F87" s="828"/>
      <c r="G87" s="828"/>
      <c r="H87" s="828"/>
      <c r="I87" s="828"/>
      <c r="J87" s="828"/>
      <c r="K87" s="828"/>
      <c r="L87" s="828"/>
      <c r="M87" s="829"/>
      <c r="N87" s="52">
        <f>L84+L85+L86</f>
        <v>180755.64687686594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783274.46979975235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8.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1151</v>
      </c>
      <c r="C31" s="81" t="s">
        <v>2169</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6"/>
      <c r="J36" s="267"/>
      <c r="K36" s="268">
        <f>VLOOKUP(A36,EQUIPOS!A6:D163,4,FALSE)</f>
        <v>33051.096562661551</v>
      </c>
      <c r="L36" s="269"/>
      <c r="M36" s="335">
        <v>3.75</v>
      </c>
      <c r="N36" s="271">
        <f>K36/M36</f>
        <v>8813.6257500430802</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0.01</v>
      </c>
      <c r="N41" s="343">
        <f>N77*M41</f>
        <v>89.693081204802652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8903.3188312478833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6" t="s">
        <v>615</v>
      </c>
      <c r="B48" s="43" t="str">
        <f>VLOOKUP(A48,MATERIALES!A5:D373,3,FALSE)</f>
        <v>Poste en angulo de 2*2*1/4 de 3,5m para señal</v>
      </c>
      <c r="C48" s="280"/>
      <c r="D48" s="280"/>
      <c r="E48" s="280"/>
      <c r="F48" s="280"/>
      <c r="G48" s="280"/>
      <c r="H48" s="280"/>
      <c r="I48" s="280"/>
      <c r="J48" s="310" t="str">
        <f>VLOOKUP(A48,MATERIALES!A4:D640,2,FALSE)</f>
        <v>u</v>
      </c>
      <c r="K48" s="281">
        <v>1</v>
      </c>
      <c r="L48" s="266"/>
      <c r="M48" s="401">
        <f>VLOOKUP(A48,MATERIALES!A5:D396,4,FALSE)</f>
        <v>192636.36102473029</v>
      </c>
      <c r="N48" s="271">
        <f>K48*M48</f>
        <v>192636.36102473029</v>
      </c>
    </row>
    <row r="49" spans="1:14">
      <c r="A49" s="166" t="s">
        <v>654</v>
      </c>
      <c r="B49" s="43" t="str">
        <f>VLOOKUP(A49,MATERIALES!A6:D373,3,FALSE)</f>
        <v xml:space="preserve">Señal (grupo 2). Tablero en lámina galvanizado de 1,2m*0,4m, calibre 16, reflectivo tipo 1. </v>
      </c>
      <c r="C49" s="424"/>
      <c r="D49" s="424"/>
      <c r="E49" s="424"/>
      <c r="F49" s="424"/>
      <c r="G49" s="424"/>
      <c r="H49" s="424"/>
      <c r="I49" s="424"/>
      <c r="J49" s="311" t="str">
        <f>VLOOKUP(A49,MATERIALES!A5:D641,2,FALSE)</f>
        <v>u</v>
      </c>
      <c r="K49" s="396">
        <v>1</v>
      </c>
      <c r="L49" s="420"/>
      <c r="M49" s="401">
        <f>VLOOKUP(A49,MATERIALES!A6:D397,4,FALSE)</f>
        <v>309284.44592978101</v>
      </c>
      <c r="N49" s="271">
        <f>K49*M49</f>
        <v>309284.44592978101</v>
      </c>
    </row>
    <row r="50" spans="1:14">
      <c r="A50" s="166" t="s">
        <v>833</v>
      </c>
      <c r="B50" s="43" t="str">
        <f>VLOOKUP(A50,MATERIALES!A6:D373,3,FALSE)</f>
        <v>Concreto Resistencia  14 (Mpa)</v>
      </c>
      <c r="C50" s="424"/>
      <c r="D50" s="424"/>
      <c r="E50" s="424"/>
      <c r="F50" s="424"/>
      <c r="G50" s="424"/>
      <c r="H50" s="424"/>
      <c r="I50" s="424"/>
      <c r="J50" s="311" t="str">
        <f>VLOOKUP(A50,MATERIALES!A6:D642,2,FALSE)</f>
        <v>m3</v>
      </c>
      <c r="K50" s="396">
        <v>0.03</v>
      </c>
      <c r="L50" s="420"/>
      <c r="M50" s="401">
        <f>VLOOKUP(A50,MATERIALES!A6:D398,4,FALSE)</f>
        <v>318285.41634337849</v>
      </c>
      <c r="N50" s="271">
        <f>K50*M50</f>
        <v>9548.562490301354</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511469.36944481271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30</v>
      </c>
      <c r="N71" s="394">
        <f>K71/M71</f>
        <v>3556.2081204802662</v>
      </c>
      <c r="O71" s="106"/>
    </row>
    <row r="72" spans="1:15">
      <c r="A72" s="167" t="s">
        <v>9</v>
      </c>
      <c r="B72" s="49" t="str">
        <f>VLOOKUP(A72,'MANO DE OBRA'!A8:D69,3,FALSE)</f>
        <v>Obrero (3)</v>
      </c>
      <c r="C72" s="47"/>
      <c r="D72" s="47"/>
      <c r="E72" s="47"/>
      <c r="F72" s="47"/>
      <c r="G72" s="47"/>
      <c r="H72" s="47"/>
      <c r="I72" s="291">
        <f>K72/J72*100</f>
        <v>87780</v>
      </c>
      <c r="J72" s="292">
        <v>185</v>
      </c>
      <c r="K72" s="293">
        <f>VLOOKUP(A72,'MANO DE OBRA'!A8:D100,4,FALSE)</f>
        <v>162393</v>
      </c>
      <c r="L72" s="50"/>
      <c r="M72" s="433">
        <v>30</v>
      </c>
      <c r="N72" s="394">
        <f>K72/M72</f>
        <v>5413.1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8969.3081204802656</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529341.99639654078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105868.39927930816</v>
      </c>
      <c r="M84" s="862"/>
      <c r="N84" s="51"/>
    </row>
    <row r="85" spans="1:14">
      <c r="B85" s="89" t="s">
        <v>973</v>
      </c>
      <c r="C85" s="90"/>
      <c r="D85" s="90"/>
      <c r="E85" s="90"/>
      <c r="F85" s="90"/>
      <c r="G85" s="90"/>
      <c r="H85" s="90"/>
      <c r="I85" s="87"/>
      <c r="J85" s="88"/>
      <c r="K85" s="303">
        <v>0.05</v>
      </c>
      <c r="L85" s="861">
        <f>N79*K85</f>
        <v>26467.099819827039</v>
      </c>
      <c r="M85" s="862"/>
      <c r="N85" s="51"/>
    </row>
    <row r="86" spans="1:14" ht="15.75" thickBot="1">
      <c r="B86" s="91" t="s">
        <v>974</v>
      </c>
      <c r="C86" s="92"/>
      <c r="D86" s="92"/>
      <c r="E86" s="92"/>
      <c r="F86" s="92"/>
      <c r="G86" s="92"/>
      <c r="H86" s="92"/>
      <c r="I86" s="93"/>
      <c r="J86" s="94"/>
      <c r="K86" s="304">
        <v>0.05</v>
      </c>
      <c r="L86" s="863">
        <f>N79*K86</f>
        <v>26467.099819827039</v>
      </c>
      <c r="M86" s="864"/>
      <c r="N86" s="51"/>
    </row>
    <row r="87" spans="1:14" ht="15.75" thickBot="1">
      <c r="B87" s="827" t="s">
        <v>953</v>
      </c>
      <c r="C87" s="828"/>
      <c r="D87" s="828"/>
      <c r="E87" s="828"/>
      <c r="F87" s="828"/>
      <c r="G87" s="828"/>
      <c r="H87" s="828"/>
      <c r="I87" s="828"/>
      <c r="J87" s="828"/>
      <c r="K87" s="828"/>
      <c r="L87" s="828"/>
      <c r="M87" s="829"/>
      <c r="N87" s="52">
        <f>L84+L85+L86</f>
        <v>158802.59891896223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688144.59531550296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1152</v>
      </c>
      <c r="C31" s="81" t="s">
        <v>2170</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6"/>
      <c r="J36" s="267"/>
      <c r="K36" s="268">
        <f>VLOOKUP(A36,EQUIPOS!A6:D163,4,FALSE)</f>
        <v>33051.096562661551</v>
      </c>
      <c r="L36" s="269"/>
      <c r="M36" s="335">
        <v>3</v>
      </c>
      <c r="N36" s="271">
        <f>K36/M36</f>
        <v>11017.03218755385</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0.01</v>
      </c>
      <c r="N41" s="343">
        <f>N77*M41</f>
        <v>45.109166666666674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11062.141354220517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6" t="s">
        <v>616</v>
      </c>
      <c r="B48" s="43" t="str">
        <f>VLOOKUP(A48,MATERIALES!A5:D373,3,FALSE)</f>
        <v>Poste kilometraje</v>
      </c>
      <c r="C48" s="280"/>
      <c r="D48" s="280"/>
      <c r="E48" s="280"/>
      <c r="F48" s="280"/>
      <c r="G48" s="280"/>
      <c r="H48" s="280"/>
      <c r="I48" s="280"/>
      <c r="J48" s="310" t="str">
        <f>VLOOKUP(A48,MATERIALES!A4:D640,2,FALSE)</f>
        <v>u</v>
      </c>
      <c r="K48" s="281">
        <v>1</v>
      </c>
      <c r="L48" s="266"/>
      <c r="M48" s="401">
        <f>VLOOKUP(A48,MATERIALES!A5:D396,4,FALSE)</f>
        <v>80336.55777571621</v>
      </c>
      <c r="N48" s="271">
        <f>K48*M48</f>
        <v>80336.55777571621</v>
      </c>
    </row>
    <row r="49" spans="1:14">
      <c r="A49" s="166" t="s">
        <v>833</v>
      </c>
      <c r="B49" s="43" t="str">
        <f>VLOOKUP(A49,MATERIALES!A6:D373,3,FALSE)</f>
        <v>Concreto Resistencia  14 (Mpa)</v>
      </c>
      <c r="C49" s="424"/>
      <c r="D49" s="424"/>
      <c r="E49" s="424"/>
      <c r="F49" s="424"/>
      <c r="G49" s="424"/>
      <c r="H49" s="424"/>
      <c r="I49" s="424"/>
      <c r="J49" s="311" t="str">
        <f>VLOOKUP(A49,MATERIALES!A5:D641,2,FALSE)</f>
        <v>m3</v>
      </c>
      <c r="K49" s="396">
        <v>0.06</v>
      </c>
      <c r="L49" s="420"/>
      <c r="M49" s="401">
        <f>VLOOKUP(A49,MATERIALES!A6:D397,4,FALSE)</f>
        <v>318285.41634337849</v>
      </c>
      <c r="N49" s="271">
        <f>K49*M49</f>
        <v>19097.124980602708</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99433.682756318914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24</v>
      </c>
      <c r="N71" s="394">
        <f>K71/M71</f>
        <v>4510.916666666667</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4510.916666666667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115006.7407772061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23001.348155441221</v>
      </c>
      <c r="M84" s="862"/>
      <c r="N84" s="51"/>
    </row>
    <row r="85" spans="1:14">
      <c r="B85" s="89" t="s">
        <v>973</v>
      </c>
      <c r="C85" s="90"/>
      <c r="D85" s="90"/>
      <c r="E85" s="90"/>
      <c r="F85" s="90"/>
      <c r="G85" s="90"/>
      <c r="H85" s="90"/>
      <c r="I85" s="87"/>
      <c r="J85" s="88"/>
      <c r="K85" s="303">
        <v>0.05</v>
      </c>
      <c r="L85" s="861">
        <f>N79*K85</f>
        <v>5750.3370388603053</v>
      </c>
      <c r="M85" s="862"/>
      <c r="N85" s="51"/>
    </row>
    <row r="86" spans="1:14" ht="15.75" thickBot="1">
      <c r="B86" s="91" t="s">
        <v>974</v>
      </c>
      <c r="C86" s="92"/>
      <c r="D86" s="92"/>
      <c r="E86" s="92"/>
      <c r="F86" s="92"/>
      <c r="G86" s="92"/>
      <c r="H86" s="92"/>
      <c r="I86" s="93"/>
      <c r="J86" s="94"/>
      <c r="K86" s="304">
        <v>0.05</v>
      </c>
      <c r="L86" s="863">
        <f>N79*K86</f>
        <v>5750.3370388603053</v>
      </c>
      <c r="M86" s="864"/>
      <c r="N86" s="51"/>
    </row>
    <row r="87" spans="1:14" ht="15.75" thickBot="1">
      <c r="B87" s="827" t="s">
        <v>953</v>
      </c>
      <c r="C87" s="828"/>
      <c r="D87" s="828"/>
      <c r="E87" s="828"/>
      <c r="F87" s="828"/>
      <c r="G87" s="828"/>
      <c r="H87" s="828"/>
      <c r="I87" s="828"/>
      <c r="J87" s="828"/>
      <c r="K87" s="828"/>
      <c r="L87" s="828"/>
      <c r="M87" s="829"/>
      <c r="N87" s="52">
        <f>L84+L85+L86</f>
        <v>34502.022233161835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149508.76301036793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1153</v>
      </c>
      <c r="C31" s="81" t="s">
        <v>2171</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135</v>
      </c>
      <c r="B36" s="840" t="str">
        <f>VLOOKUP(A36,EQUIPOS!A6:D154,3,FALSE)</f>
        <v>Camión 350</v>
      </c>
      <c r="C36" s="841"/>
      <c r="D36" s="841"/>
      <c r="E36" s="841"/>
      <c r="F36" s="841"/>
      <c r="G36" s="841"/>
      <c r="H36" s="842"/>
      <c r="I36" s="266"/>
      <c r="J36" s="267"/>
      <c r="K36" s="268">
        <f>VLOOKUP(A36,EQUIPOS!A6:D163,4,FALSE)</f>
        <v>39682.047093058936</v>
      </c>
      <c r="L36" s="269"/>
      <c r="M36" s="335">
        <v>6.25</v>
      </c>
      <c r="N36" s="271">
        <f>K36/M36</f>
        <v>6349.1275348894296</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323.210243614408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6672.3377785038374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204" t="s">
        <v>619</v>
      </c>
      <c r="B48" s="43" t="str">
        <f>VLOOKUP(A48,MATERIALES!A5:D373,3,FALSE)</f>
        <v>Postes para defensa metálica (1,80m)</v>
      </c>
      <c r="C48" s="280"/>
      <c r="D48" s="280"/>
      <c r="E48" s="280"/>
      <c r="F48" s="280"/>
      <c r="G48" s="280"/>
      <c r="H48" s="280"/>
      <c r="I48" s="280"/>
      <c r="J48" s="310" t="str">
        <f>VLOOKUP(A48,MATERIALES!A4:D640,2,FALSE)</f>
        <v>u</v>
      </c>
      <c r="K48" s="281">
        <v>0.25</v>
      </c>
      <c r="L48" s="266"/>
      <c r="M48" s="401">
        <f>VLOOKUP(A48,MATERIALES!A5:D396,4,FALSE)</f>
        <v>134235.14948725604</v>
      </c>
      <c r="N48" s="271">
        <f>K48*M48</f>
        <v>33558.787371814011</v>
      </c>
    </row>
    <row r="49" spans="1:14">
      <c r="A49" s="166" t="s">
        <v>438</v>
      </c>
      <c r="B49" s="43" t="str">
        <f>VLOOKUP(A49,MATERIALES!A6:D373,3,FALSE)</f>
        <v>Defensa Metálica De 4,13 M Galvanizada</v>
      </c>
      <c r="C49" s="424"/>
      <c r="D49" s="424"/>
      <c r="E49" s="424"/>
      <c r="F49" s="424"/>
      <c r="G49" s="424"/>
      <c r="H49" s="424"/>
      <c r="I49" s="424"/>
      <c r="J49" s="311" t="str">
        <f>VLOOKUP(A49,MATERIALES!A5:D641,2,FALSE)</f>
        <v>u</v>
      </c>
      <c r="K49" s="396">
        <v>0.24213075060532688</v>
      </c>
      <c r="L49" s="420"/>
      <c r="M49" s="401">
        <f>VLOOKUP(A49,MATERIALES!A6:D397,4,FALSE)</f>
        <v>270128.24203802989</v>
      </c>
      <c r="N49" s="271">
        <f>K49*M49</f>
        <v>65406.354004365588</v>
      </c>
    </row>
    <row r="50" spans="1:14">
      <c r="A50" s="166"/>
      <c r="B50" s="43"/>
      <c r="C50" s="424"/>
      <c r="D50" s="424"/>
      <c r="E50" s="424"/>
      <c r="F50" s="424"/>
      <c r="G50" s="424"/>
      <c r="H50" s="424"/>
      <c r="I50" s="424"/>
      <c r="J50" s="311"/>
      <c r="K50" s="396"/>
      <c r="L50" s="420"/>
      <c r="M50" s="401"/>
      <c r="N50" s="271"/>
    </row>
    <row r="51" spans="1:14">
      <c r="A51" s="166"/>
      <c r="B51" s="43"/>
      <c r="C51" s="424"/>
      <c r="D51" s="424"/>
      <c r="E51" s="424"/>
      <c r="F51" s="424"/>
      <c r="G51" s="424"/>
      <c r="H51" s="424"/>
      <c r="I51" s="424"/>
      <c r="J51" s="311"/>
      <c r="K51" s="396"/>
      <c r="L51" s="420"/>
      <c r="M51" s="401"/>
      <c r="N51" s="271"/>
    </row>
    <row r="52" spans="1:14">
      <c r="B52" s="43"/>
      <c r="C52" s="47"/>
      <c r="D52" s="47"/>
      <c r="E52" s="47"/>
      <c r="F52" s="47"/>
      <c r="G52" s="47"/>
      <c r="H52" s="47"/>
      <c r="I52" s="47"/>
      <c r="J52" s="311"/>
      <c r="K52" s="169"/>
      <c r="L52" s="317"/>
      <c r="M52" s="401"/>
      <c r="N52" s="271"/>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98965.141376179599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50</v>
      </c>
      <c r="N71" s="394">
        <f>K71/M71</f>
        <v>4330.4799999999996</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50</v>
      </c>
      <c r="N72" s="394">
        <f>K72/M72</f>
        <v>2133.7248722881595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6464.2048722881591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112101.68402697159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22420.33680539432</v>
      </c>
      <c r="M84" s="862"/>
      <c r="N84" s="51"/>
    </row>
    <row r="85" spans="1:14">
      <c r="B85" s="89" t="s">
        <v>973</v>
      </c>
      <c r="C85" s="90"/>
      <c r="D85" s="90"/>
      <c r="E85" s="90"/>
      <c r="F85" s="90"/>
      <c r="G85" s="90"/>
      <c r="H85" s="90"/>
      <c r="I85" s="87"/>
      <c r="J85" s="88"/>
      <c r="K85" s="303">
        <v>0.05</v>
      </c>
      <c r="L85" s="861">
        <f>N79*K85</f>
        <v>5605.0842013485799</v>
      </c>
      <c r="M85" s="862"/>
      <c r="N85" s="51"/>
    </row>
    <row r="86" spans="1:14" ht="15.75" thickBot="1">
      <c r="B86" s="91" t="s">
        <v>974</v>
      </c>
      <c r="C86" s="92"/>
      <c r="D86" s="92"/>
      <c r="E86" s="92"/>
      <c r="F86" s="92"/>
      <c r="G86" s="92"/>
      <c r="H86" s="92"/>
      <c r="I86" s="93"/>
      <c r="J86" s="94"/>
      <c r="K86" s="304">
        <v>0.05</v>
      </c>
      <c r="L86" s="863">
        <f>N79*K86</f>
        <v>5605.0842013485799</v>
      </c>
      <c r="M86" s="864"/>
      <c r="N86" s="51"/>
    </row>
    <row r="87" spans="1:14" ht="15.75" thickBot="1">
      <c r="B87" s="827" t="s">
        <v>953</v>
      </c>
      <c r="C87" s="828"/>
      <c r="D87" s="828"/>
      <c r="E87" s="828"/>
      <c r="F87" s="828"/>
      <c r="G87" s="828"/>
      <c r="H87" s="828"/>
      <c r="I87" s="828"/>
      <c r="J87" s="828"/>
      <c r="K87" s="828"/>
      <c r="L87" s="828"/>
      <c r="M87" s="829"/>
      <c r="N87" s="52">
        <f>L84+L85+L86</f>
        <v>33630.505208091483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145732.18923506307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1154</v>
      </c>
      <c r="C31" s="81" t="s">
        <v>2172</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0.01</v>
      </c>
      <c r="N41" s="343">
        <f>N77*M41</f>
        <v>36.087333333333333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36.087333333333333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6" t="s">
        <v>629</v>
      </c>
      <c r="B48" s="43" t="str">
        <f>VLOOKUP(A48,MATERIALES!A5:D373,3,FALSE)</f>
        <v>Sección final de defensa metálica</v>
      </c>
      <c r="C48" s="280"/>
      <c r="D48" s="280"/>
      <c r="E48" s="280"/>
      <c r="F48" s="280"/>
      <c r="G48" s="280"/>
      <c r="H48" s="280"/>
      <c r="I48" s="267"/>
      <c r="J48" s="223" t="str">
        <f>VLOOKUP(A48,MATERIALES!A4:D640,2,FALSE)</f>
        <v>u</v>
      </c>
      <c r="K48" s="281">
        <v>1</v>
      </c>
      <c r="L48" s="266"/>
      <c r="M48" s="401">
        <f>VLOOKUP(A48,MATERIALES!A5:D396,4,FALSE)</f>
        <v>57270.269493838736</v>
      </c>
      <c r="N48" s="271">
        <f>K48*M48</f>
        <v>57270.269493838736</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1"/>
      <c r="K50" s="396"/>
      <c r="L50" s="420"/>
      <c r="M50" s="401"/>
      <c r="N50" s="271"/>
    </row>
    <row r="51" spans="1:14">
      <c r="A51" s="166"/>
      <c r="B51" s="43"/>
      <c r="C51" s="424"/>
      <c r="D51" s="424"/>
      <c r="E51" s="424"/>
      <c r="F51" s="424"/>
      <c r="G51" s="424"/>
      <c r="H51" s="424"/>
      <c r="I51" s="424"/>
      <c r="J51" s="311"/>
      <c r="K51" s="396"/>
      <c r="L51" s="420"/>
      <c r="M51" s="401"/>
      <c r="N51" s="271"/>
    </row>
    <row r="52" spans="1:14">
      <c r="B52" s="43"/>
      <c r="C52" s="47"/>
      <c r="D52" s="47"/>
      <c r="E52" s="47"/>
      <c r="F52" s="47"/>
      <c r="G52" s="47"/>
      <c r="H52" s="47"/>
      <c r="I52" s="47"/>
      <c r="J52" s="311"/>
      <c r="K52" s="169"/>
      <c r="L52" s="317"/>
      <c r="M52" s="401"/>
      <c r="N52" s="271"/>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57270.269493838736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30</v>
      </c>
      <c r="N71" s="394">
        <f>K71/M71</f>
        <v>3608.7333333333331</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3608.7333333333331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60915.090160505402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12183.018032101081</v>
      </c>
      <c r="M84" s="862"/>
      <c r="N84" s="51"/>
    </row>
    <row r="85" spans="1:14">
      <c r="B85" s="89" t="s">
        <v>973</v>
      </c>
      <c r="C85" s="90"/>
      <c r="D85" s="90"/>
      <c r="E85" s="90"/>
      <c r="F85" s="90"/>
      <c r="G85" s="90"/>
      <c r="H85" s="90"/>
      <c r="I85" s="87"/>
      <c r="J85" s="88"/>
      <c r="K85" s="303">
        <v>0.05</v>
      </c>
      <c r="L85" s="861">
        <f>N79*K85</f>
        <v>3045.7545080252703</v>
      </c>
      <c r="M85" s="862"/>
      <c r="N85" s="51"/>
    </row>
    <row r="86" spans="1:14" ht="15.75" thickBot="1">
      <c r="B86" s="91" t="s">
        <v>974</v>
      </c>
      <c r="C86" s="92"/>
      <c r="D86" s="92"/>
      <c r="E86" s="92"/>
      <c r="F86" s="92"/>
      <c r="G86" s="92"/>
      <c r="H86" s="92"/>
      <c r="I86" s="93"/>
      <c r="J86" s="94"/>
      <c r="K86" s="304">
        <v>0.05</v>
      </c>
      <c r="L86" s="863">
        <f>N79*K86</f>
        <v>3045.7545080252703</v>
      </c>
      <c r="M86" s="864"/>
      <c r="N86" s="51"/>
    </row>
    <row r="87" spans="1:14" ht="15.75" thickBot="1">
      <c r="B87" s="827" t="s">
        <v>953</v>
      </c>
      <c r="C87" s="828"/>
      <c r="D87" s="828"/>
      <c r="E87" s="828"/>
      <c r="F87" s="828"/>
      <c r="G87" s="828"/>
      <c r="H87" s="828"/>
      <c r="I87" s="828"/>
      <c r="J87" s="828"/>
      <c r="K87" s="828"/>
      <c r="L87" s="828"/>
      <c r="M87" s="829"/>
      <c r="N87" s="52">
        <f>L84+L85+L86</f>
        <v>18274.527048151624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79189.61720865703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1155</v>
      </c>
      <c r="C31" s="81" t="s">
        <v>2048</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0.01</v>
      </c>
      <c r="N41" s="343">
        <f>N77*M41</f>
        <v>37.331724137931033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37.331724137931033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72" t="s">
        <v>631</v>
      </c>
      <c r="B48" s="43" t="str">
        <f>VLOOKUP(A48,MATERIALES!A5:D373,3,FALSE)</f>
        <v>Sección tope</v>
      </c>
      <c r="C48" s="280"/>
      <c r="D48" s="280"/>
      <c r="E48" s="280"/>
      <c r="F48" s="280"/>
      <c r="G48" s="280"/>
      <c r="H48" s="280"/>
      <c r="I48" s="267"/>
      <c r="J48" s="223" t="str">
        <f>VLOOKUP(A48,MATERIALES!A4:D640,2,FALSE)</f>
        <v>u</v>
      </c>
      <c r="K48" s="281">
        <v>1</v>
      </c>
      <c r="L48" s="266"/>
      <c r="M48" s="401">
        <f>VLOOKUP(A48,MATERIALES!A5:D396,4,FALSE)</f>
        <v>46857.493222231693</v>
      </c>
      <c r="N48" s="271">
        <f>K48*M48</f>
        <v>46857.493222231693</v>
      </c>
    </row>
    <row r="49" spans="1:14">
      <c r="A49" s="172"/>
      <c r="B49" s="43"/>
      <c r="C49" s="424"/>
      <c r="D49" s="424"/>
      <c r="E49" s="424"/>
      <c r="F49" s="424"/>
      <c r="G49" s="424"/>
      <c r="H49" s="424"/>
      <c r="I49" s="424"/>
      <c r="J49" s="310"/>
      <c r="K49" s="396"/>
      <c r="L49" s="420"/>
      <c r="M49" s="401"/>
      <c r="N49" s="271"/>
    </row>
    <row r="50" spans="1:14">
      <c r="A50" s="172"/>
      <c r="B50" s="43"/>
      <c r="C50" s="424"/>
      <c r="D50" s="424"/>
      <c r="E50" s="424"/>
      <c r="F50" s="424"/>
      <c r="G50" s="424"/>
      <c r="H50" s="424"/>
      <c r="I50" s="424"/>
      <c r="J50" s="311"/>
      <c r="K50" s="396"/>
      <c r="L50" s="420"/>
      <c r="M50" s="401"/>
      <c r="N50" s="271"/>
    </row>
    <row r="51" spans="1:14">
      <c r="A51" s="172"/>
      <c r="B51" s="43"/>
      <c r="C51" s="424"/>
      <c r="D51" s="424"/>
      <c r="E51" s="424"/>
      <c r="F51" s="424"/>
      <c r="G51" s="424"/>
      <c r="H51" s="424"/>
      <c r="I51" s="424"/>
      <c r="J51" s="311"/>
      <c r="K51" s="396"/>
      <c r="L51" s="420"/>
      <c r="M51" s="401"/>
      <c r="N51" s="271"/>
    </row>
    <row r="52" spans="1:14">
      <c r="B52" s="43"/>
      <c r="C52" s="47"/>
      <c r="D52" s="47"/>
      <c r="E52" s="47"/>
      <c r="F52" s="47"/>
      <c r="G52" s="47"/>
      <c r="H52" s="47"/>
      <c r="I52" s="47"/>
      <c r="J52" s="311"/>
      <c r="K52" s="169"/>
      <c r="L52" s="317"/>
      <c r="M52" s="401"/>
      <c r="N52" s="271"/>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46857.493222231693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3"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29</v>
      </c>
      <c r="N71" s="394">
        <f>K71/M71</f>
        <v>3733.1724137931033</v>
      </c>
      <c r="O71" s="106"/>
    </row>
    <row r="72" spans="1:15">
      <c r="A72" s="173"/>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3733.1724137931033</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50627.997360162728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10125.599472032547</v>
      </c>
      <c r="M84" s="862"/>
      <c r="N84" s="51"/>
    </row>
    <row r="85" spans="1:14">
      <c r="B85" s="89" t="s">
        <v>973</v>
      </c>
      <c r="C85" s="90"/>
      <c r="D85" s="90"/>
      <c r="E85" s="90"/>
      <c r="F85" s="90"/>
      <c r="G85" s="90"/>
      <c r="H85" s="90"/>
      <c r="I85" s="87"/>
      <c r="J85" s="88"/>
      <c r="K85" s="303">
        <v>0.05</v>
      </c>
      <c r="L85" s="861">
        <f>N79*K85</f>
        <v>2531.3998680081368</v>
      </c>
      <c r="M85" s="862"/>
      <c r="N85" s="51"/>
    </row>
    <row r="86" spans="1:14" ht="15.75" thickBot="1">
      <c r="B86" s="91" t="s">
        <v>974</v>
      </c>
      <c r="C86" s="92"/>
      <c r="D86" s="92"/>
      <c r="E86" s="92"/>
      <c r="F86" s="92"/>
      <c r="G86" s="92"/>
      <c r="H86" s="92"/>
      <c r="I86" s="93"/>
      <c r="J86" s="94"/>
      <c r="K86" s="304">
        <v>0.05</v>
      </c>
      <c r="L86" s="863">
        <f>N79*K86</f>
        <v>2531.3998680081368</v>
      </c>
      <c r="M86" s="864"/>
      <c r="N86" s="51"/>
    </row>
    <row r="87" spans="1:14" ht="15.75" thickBot="1">
      <c r="B87" s="827" t="s">
        <v>953</v>
      </c>
      <c r="C87" s="828"/>
      <c r="D87" s="828"/>
      <c r="E87" s="828"/>
      <c r="F87" s="828"/>
      <c r="G87" s="828"/>
      <c r="H87" s="828"/>
      <c r="I87" s="828"/>
      <c r="J87" s="828"/>
      <c r="K87" s="828"/>
      <c r="L87" s="828"/>
      <c r="M87" s="829"/>
      <c r="N87" s="52">
        <f>L84+L85+L86</f>
        <v>15188.399208048821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65816.396568211552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1714</v>
      </c>
      <c r="C31" s="81" t="s">
        <v>1715</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0.01</v>
      </c>
      <c r="N41" s="343">
        <f>N77*M41</f>
        <v>37.331724137931033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37.331724137931033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6" t="s">
        <v>896</v>
      </c>
      <c r="B48" s="43" t="str">
        <f>VLOOKUP(A48,MATERIALES!A5:D373,3,FALSE)</f>
        <v>Amortiguadores (Para Defensas Metálicas), Incluye Tornillos</v>
      </c>
      <c r="C48" s="280"/>
      <c r="D48" s="280"/>
      <c r="E48" s="280"/>
      <c r="F48" s="280"/>
      <c r="G48" s="280"/>
      <c r="H48" s="280"/>
      <c r="I48" s="267"/>
      <c r="J48" s="223" t="str">
        <f>VLOOKUP(A48,MATERIALES!A4:D640,2,FALSE)</f>
        <v>u</v>
      </c>
      <c r="K48" s="281">
        <v>1</v>
      </c>
      <c r="L48" s="266"/>
      <c r="M48" s="401">
        <f>VLOOKUP(A48,MATERIALES!A5:D396,4,FALSE)</f>
        <v>32587.824619621402</v>
      </c>
      <c r="N48" s="271">
        <f>K48*M48</f>
        <v>32587.824619621402</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1"/>
      <c r="K50" s="396"/>
      <c r="L50" s="420"/>
      <c r="M50" s="401"/>
      <c r="N50" s="271"/>
    </row>
    <row r="51" spans="1:14">
      <c r="A51" s="166"/>
      <c r="B51" s="43"/>
      <c r="C51" s="424"/>
      <c r="D51" s="424"/>
      <c r="E51" s="424"/>
      <c r="F51" s="424"/>
      <c r="G51" s="424"/>
      <c r="H51" s="424"/>
      <c r="I51" s="424"/>
      <c r="J51" s="311"/>
      <c r="K51" s="396"/>
      <c r="L51" s="420"/>
      <c r="M51" s="401"/>
      <c r="N51" s="271"/>
    </row>
    <row r="52" spans="1:14">
      <c r="B52" s="43"/>
      <c r="C52" s="47"/>
      <c r="D52" s="47"/>
      <c r="E52" s="47"/>
      <c r="F52" s="47"/>
      <c r="G52" s="47"/>
      <c r="H52" s="47"/>
      <c r="I52" s="47"/>
      <c r="J52" s="311"/>
      <c r="K52" s="169"/>
      <c r="L52" s="317"/>
      <c r="M52" s="401"/>
      <c r="N52" s="271"/>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32587.824619621402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29</v>
      </c>
      <c r="N71" s="394">
        <f>K71/M71</f>
        <v>3733.1724137931033</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3733.1724137931033</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36358.328757552437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7271.665751510488</v>
      </c>
      <c r="M84" s="862"/>
      <c r="N84" s="51"/>
    </row>
    <row r="85" spans="1:14">
      <c r="B85" s="89" t="s">
        <v>973</v>
      </c>
      <c r="C85" s="90"/>
      <c r="D85" s="90"/>
      <c r="E85" s="90"/>
      <c r="F85" s="90"/>
      <c r="G85" s="90"/>
      <c r="H85" s="90"/>
      <c r="I85" s="87"/>
      <c r="J85" s="88"/>
      <c r="K85" s="303">
        <v>0.05</v>
      </c>
      <c r="L85" s="861">
        <f>N79*K85</f>
        <v>1817.916437877622</v>
      </c>
      <c r="M85" s="862"/>
      <c r="N85" s="51"/>
    </row>
    <row r="86" spans="1:14" ht="15.75" thickBot="1">
      <c r="B86" s="91" t="s">
        <v>974</v>
      </c>
      <c r="C86" s="92"/>
      <c r="D86" s="92"/>
      <c r="E86" s="92"/>
      <c r="F86" s="92"/>
      <c r="G86" s="92"/>
      <c r="H86" s="92"/>
      <c r="I86" s="93"/>
      <c r="J86" s="94"/>
      <c r="K86" s="304">
        <v>0.05</v>
      </c>
      <c r="L86" s="863">
        <f>N79*K86</f>
        <v>1817.916437877622</v>
      </c>
      <c r="M86" s="864"/>
      <c r="N86" s="51"/>
    </row>
    <row r="87" spans="1:14" ht="15.75" thickBot="1">
      <c r="B87" s="827" t="s">
        <v>953</v>
      </c>
      <c r="C87" s="828"/>
      <c r="D87" s="828"/>
      <c r="E87" s="828"/>
      <c r="F87" s="828"/>
      <c r="G87" s="828"/>
      <c r="H87" s="828"/>
      <c r="I87" s="828"/>
      <c r="J87" s="828"/>
      <c r="K87" s="828"/>
      <c r="L87" s="828"/>
      <c r="M87" s="829"/>
      <c r="N87" s="52">
        <f>L84+L85+L86</f>
        <v>10907.498627265732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47265.827384818171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1156</v>
      </c>
      <c r="C31" s="81" t="s">
        <v>2173</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363</v>
      </c>
      <c r="B36" s="840" t="str">
        <f>VLOOKUP(A36,EQUIPOS!A6:D154,3,FALSE)</f>
        <v>Vibrador de concreto, Motor de 3 hp a 18.000 rpm Mangueras de 4 mt</v>
      </c>
      <c r="C36" s="841"/>
      <c r="D36" s="841"/>
      <c r="E36" s="841"/>
      <c r="F36" s="841"/>
      <c r="G36" s="841"/>
      <c r="H36" s="842"/>
      <c r="I36" s="266"/>
      <c r="J36" s="267"/>
      <c r="K36" s="268">
        <f>VLOOKUP(A36,EQUIPOS!A6:D163,4,FALSE)</f>
        <v>5350.7243538898847</v>
      </c>
      <c r="L36" s="269"/>
      <c r="M36" s="335">
        <v>1.25</v>
      </c>
      <c r="N36" s="271">
        <f>K36/M36</f>
        <v>4280.5794831119074</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0.02</v>
      </c>
      <c r="N41" s="343">
        <f>N77*M41</f>
        <v>538.15848722881594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4818.7379703407232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6" t="s">
        <v>745</v>
      </c>
      <c r="B48" s="43" t="str">
        <f>VLOOKUP(A48,MATERIALES!A5:D373,3,FALSE)</f>
        <v>Acero PDR-60</v>
      </c>
      <c r="C48" s="280"/>
      <c r="D48" s="280"/>
      <c r="E48" s="280"/>
      <c r="F48" s="280"/>
      <c r="G48" s="280"/>
      <c r="H48" s="280"/>
      <c r="I48" s="280"/>
      <c r="J48" s="310" t="str">
        <f>VLOOKUP(A48,MATERIALES!A4:D640,2,FALSE)</f>
        <v>kg</v>
      </c>
      <c r="K48" s="281">
        <v>9.6</v>
      </c>
      <c r="L48" s="266"/>
      <c r="M48" s="401">
        <f>VLOOKUP(A48,MATERIALES!A5:D396,4,FALSE)</f>
        <v>2863.5134746919366</v>
      </c>
      <c r="N48" s="271">
        <f>K48*M48</f>
        <v>27489.72935704259</v>
      </c>
    </row>
    <row r="49" spans="1:14">
      <c r="A49" s="166" t="s">
        <v>832</v>
      </c>
      <c r="B49" s="43" t="str">
        <f>VLOOKUP(A49,MATERIALES!A6:D373,3,FALSE)</f>
        <v>Concreto Resistencia  21 (Mpa)</v>
      </c>
      <c r="C49" s="424"/>
      <c r="D49" s="424"/>
      <c r="E49" s="424"/>
      <c r="F49" s="424"/>
      <c r="G49" s="424"/>
      <c r="H49" s="424"/>
      <c r="I49" s="424"/>
      <c r="J49" s="311" t="str">
        <f>VLOOKUP(A49,MATERIALES!A5:D641,2,FALSE)</f>
        <v>m3</v>
      </c>
      <c r="K49" s="396">
        <v>0.12</v>
      </c>
      <c r="L49" s="420"/>
      <c r="M49" s="401">
        <f>VLOOKUP(A49,MATERIALES!A6:D397,4,FALSE)</f>
        <v>344847.20073020057</v>
      </c>
      <c r="N49" s="271">
        <f>K49*M49</f>
        <v>41381.664087624064</v>
      </c>
    </row>
    <row r="50" spans="1:14">
      <c r="A50" s="166" t="s">
        <v>869</v>
      </c>
      <c r="B50" s="43" t="str">
        <f>VLOOKUP(A50,MATERIALES!A6:D373,3,FALSE)</f>
        <v>Formaleta para baranda de concreto</v>
      </c>
      <c r="C50" s="424"/>
      <c r="D50" s="424"/>
      <c r="E50" s="424"/>
      <c r="F50" s="424"/>
      <c r="G50" s="424"/>
      <c r="H50" s="424"/>
      <c r="I50" s="424"/>
      <c r="J50" s="311" t="str">
        <f>VLOOKUP(A50,MATERIALES!A6:D642,2,FALSE)</f>
        <v>m</v>
      </c>
      <c r="K50" s="396">
        <v>0.5</v>
      </c>
      <c r="L50" s="420"/>
      <c r="M50" s="401">
        <f>VLOOKUP(A50,MATERIALES!A6:D398,4,FALSE)</f>
        <v>19480.919314877938</v>
      </c>
      <c r="N50" s="271">
        <f>K50*M50</f>
        <v>9740.4596574389689</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78611.853102105626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9</v>
      </c>
      <c r="B71" s="49" t="str">
        <f>VLOOKUP(A71,'MANO DE OBRA'!A8:D68,3,FALSE)</f>
        <v>Obrero (3)</v>
      </c>
      <c r="C71" s="47"/>
      <c r="D71" s="47"/>
      <c r="E71" s="47"/>
      <c r="F71" s="47"/>
      <c r="G71" s="47"/>
      <c r="H71" s="47"/>
      <c r="I71" s="291">
        <f>K71/J71*100</f>
        <v>87780</v>
      </c>
      <c r="J71" s="292">
        <v>185</v>
      </c>
      <c r="K71" s="293">
        <f>VLOOKUP(A71,'MANO DE OBRA'!A8:D99,4,FALSE)</f>
        <v>162393</v>
      </c>
      <c r="L71" s="50"/>
      <c r="M71" s="433">
        <v>10</v>
      </c>
      <c r="N71" s="394">
        <f>K71/M71</f>
        <v>16239.3</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26907.924361440797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110338.51543388714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22067.70308677743</v>
      </c>
      <c r="M84" s="862"/>
      <c r="N84" s="51"/>
    </row>
    <row r="85" spans="1:14">
      <c r="B85" s="89" t="s">
        <v>973</v>
      </c>
      <c r="C85" s="90"/>
      <c r="D85" s="90"/>
      <c r="E85" s="90"/>
      <c r="F85" s="90"/>
      <c r="G85" s="90"/>
      <c r="H85" s="90"/>
      <c r="I85" s="87"/>
      <c r="J85" s="88"/>
      <c r="K85" s="303">
        <v>0.05</v>
      </c>
      <c r="L85" s="861">
        <f>N79*K85</f>
        <v>5516.9257716943575</v>
      </c>
      <c r="M85" s="862"/>
      <c r="N85" s="51"/>
    </row>
    <row r="86" spans="1:14" ht="15.75" thickBot="1">
      <c r="B86" s="91" t="s">
        <v>974</v>
      </c>
      <c r="C86" s="92"/>
      <c r="D86" s="92"/>
      <c r="E86" s="92"/>
      <c r="F86" s="92"/>
      <c r="G86" s="92"/>
      <c r="H86" s="92"/>
      <c r="I86" s="93"/>
      <c r="J86" s="94"/>
      <c r="K86" s="304">
        <v>0.05</v>
      </c>
      <c r="L86" s="863">
        <f>N79*K86</f>
        <v>5516.9257716943575</v>
      </c>
      <c r="M86" s="864"/>
      <c r="N86" s="51"/>
    </row>
    <row r="87" spans="1:14" ht="15.75" thickBot="1">
      <c r="B87" s="827" t="s">
        <v>953</v>
      </c>
      <c r="C87" s="828"/>
      <c r="D87" s="828"/>
      <c r="E87" s="828"/>
      <c r="F87" s="828"/>
      <c r="G87" s="828"/>
      <c r="H87" s="828"/>
      <c r="I87" s="828"/>
      <c r="J87" s="828"/>
      <c r="K87" s="828"/>
      <c r="L87" s="828"/>
      <c r="M87" s="829"/>
      <c r="N87" s="52">
        <f>L84+L85+L86</f>
        <v>33101.554630166145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143440.07006405329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1157</v>
      </c>
      <c r="C31" s="81" t="s">
        <v>1716</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0.01</v>
      </c>
      <c r="N41" s="343">
        <f>N77*M41</f>
        <v>7.7329999999999997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7.7329999999999997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6" t="s">
        <v>408</v>
      </c>
      <c r="B48" s="43" t="str">
        <f>VLOOKUP(A48,MATERIALES!A5:D373,3,FALSE)</f>
        <v>Captafaro, Incluye Tornillos</v>
      </c>
      <c r="C48" s="280"/>
      <c r="D48" s="280"/>
      <c r="E48" s="280"/>
      <c r="F48" s="280"/>
      <c r="G48" s="280"/>
      <c r="H48" s="280"/>
      <c r="I48" s="267"/>
      <c r="J48" s="223" t="str">
        <f>VLOOKUP(A48,MATERIALES!A4:D640,2,FALSE)</f>
        <v>u</v>
      </c>
      <c r="K48" s="281">
        <v>1</v>
      </c>
      <c r="L48" s="266"/>
      <c r="M48" s="401">
        <f>VLOOKUP(A48,MATERIALES!A5:D396,4,FALSE)</f>
        <v>6195.6018816061905</v>
      </c>
      <c r="N48" s="271">
        <f>K48*M48</f>
        <v>6195.6018816061905</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6195.6018816061905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6</v>
      </c>
      <c r="B71" s="49" t="str">
        <f>VLOOKUP(A71,'MANO DE OBRA'!A8:D68,3,FALSE)</f>
        <v xml:space="preserve">Obrero </v>
      </c>
      <c r="C71" s="47"/>
      <c r="D71" s="47"/>
      <c r="E71" s="47"/>
      <c r="F71" s="47"/>
      <c r="G71" s="47"/>
      <c r="H71" s="47"/>
      <c r="I71" s="291">
        <f>K71/J71*100</f>
        <v>29260.000000000004</v>
      </c>
      <c r="J71" s="292">
        <v>185</v>
      </c>
      <c r="K71" s="293">
        <f>VLOOKUP(A71,'MANO DE OBRA'!A8:D99,4,FALSE)</f>
        <v>54131</v>
      </c>
      <c r="L71" s="50"/>
      <c r="M71" s="433">
        <v>70</v>
      </c>
      <c r="N71" s="394">
        <f>K71/M71</f>
        <v>773.3</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773.3</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6976.6348816061909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1395.3269763212384</v>
      </c>
      <c r="M84" s="862"/>
      <c r="N84" s="51"/>
    </row>
    <row r="85" spans="1:14">
      <c r="B85" s="89" t="s">
        <v>973</v>
      </c>
      <c r="C85" s="90"/>
      <c r="D85" s="90"/>
      <c r="E85" s="90"/>
      <c r="F85" s="90"/>
      <c r="G85" s="90"/>
      <c r="H85" s="90"/>
      <c r="I85" s="87"/>
      <c r="J85" s="88"/>
      <c r="K85" s="303">
        <v>0.05</v>
      </c>
      <c r="L85" s="861">
        <f>N79*K85</f>
        <v>348.83174408030959</v>
      </c>
      <c r="M85" s="862"/>
      <c r="N85" s="51"/>
    </row>
    <row r="86" spans="1:14" ht="15.75" thickBot="1">
      <c r="B86" s="91" t="s">
        <v>974</v>
      </c>
      <c r="C86" s="92"/>
      <c r="D86" s="92"/>
      <c r="E86" s="92"/>
      <c r="F86" s="92"/>
      <c r="G86" s="92"/>
      <c r="H86" s="92"/>
      <c r="I86" s="93"/>
      <c r="J86" s="94"/>
      <c r="K86" s="304">
        <v>0.05</v>
      </c>
      <c r="L86" s="863">
        <f>N79*K86</f>
        <v>348.83174408030959</v>
      </c>
      <c r="M86" s="864"/>
      <c r="N86" s="51"/>
    </row>
    <row r="87" spans="1:14" ht="15.75" thickBot="1">
      <c r="B87" s="827" t="s">
        <v>953</v>
      </c>
      <c r="C87" s="828"/>
      <c r="D87" s="828"/>
      <c r="E87" s="828"/>
      <c r="F87" s="828"/>
      <c r="G87" s="828"/>
      <c r="H87" s="828"/>
      <c r="I87" s="828"/>
      <c r="J87" s="828"/>
      <c r="K87" s="828"/>
      <c r="L87" s="828"/>
      <c r="M87" s="829"/>
      <c r="N87" s="52">
        <f>L84+L85+L86</f>
        <v>2092.9904644818575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9069.6253460880489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6"/>
      <c r="C1" s="928"/>
      <c r="D1" s="929"/>
      <c r="E1" s="929"/>
      <c r="F1" s="929"/>
      <c r="G1" s="929"/>
      <c r="H1" s="929"/>
      <c r="I1" s="929"/>
      <c r="J1" s="930"/>
      <c r="K1" s="931" t="s">
        <v>933</v>
      </c>
      <c r="L1" s="933" t="s">
        <v>2198</v>
      </c>
      <c r="M1" s="934"/>
      <c r="N1" s="935"/>
    </row>
    <row r="2" spans="2:14" ht="24.7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1717</v>
      </c>
      <c r="C31" s="81" t="s">
        <v>2174</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6"/>
      <c r="J36" s="267"/>
      <c r="K36" s="268">
        <f>VLOOKUP(A36,EQUIPOS!A6:D163,4,FALSE)</f>
        <v>33051.096562661551</v>
      </c>
      <c r="L36" s="269"/>
      <c r="M36" s="335">
        <v>160</v>
      </c>
      <c r="N36" s="271">
        <f>K36/M36</f>
        <v>206.56935351663469</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0.01</v>
      </c>
      <c r="N41" s="343">
        <f>N77*M41</f>
        <v>20.102155451800996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226.67150896843569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6" t="s">
        <v>439</v>
      </c>
      <c r="B48" s="43" t="str">
        <f>VLOOKUP(A48,MATERIALES!A5:D373,3,FALSE)</f>
        <v>Delineador de corona en forma de A de lámina galvanizada calibre 16 de (1.55*25) cm</v>
      </c>
      <c r="C48" s="280"/>
      <c r="D48" s="280"/>
      <c r="E48" s="280"/>
      <c r="F48" s="280"/>
      <c r="G48" s="280"/>
      <c r="H48" s="280"/>
      <c r="I48" s="280"/>
      <c r="J48" s="310" t="str">
        <f>VLOOKUP(A48,MATERIALES!A4:D640,2,FALSE)</f>
        <v>u</v>
      </c>
      <c r="K48" s="281">
        <v>1</v>
      </c>
      <c r="L48" s="266"/>
      <c r="M48" s="401">
        <f>VLOOKUP(A48,MATERIALES!A5:D396,4,FALSE)</f>
        <v>33823.137802284975</v>
      </c>
      <c r="N48" s="271">
        <f>K48*M48</f>
        <v>33823.137802284975</v>
      </c>
    </row>
    <row r="49" spans="1:14">
      <c r="A49" s="166" t="s">
        <v>833</v>
      </c>
      <c r="B49" s="43" t="str">
        <f>VLOOKUP(A49,MATERIALES!A6:D373,3,FALSE)</f>
        <v>Concreto Resistencia  14 (Mpa)</v>
      </c>
      <c r="C49" s="424"/>
      <c r="D49" s="424"/>
      <c r="E49" s="424"/>
      <c r="F49" s="424"/>
      <c r="G49" s="424"/>
      <c r="H49" s="424"/>
      <c r="I49" s="424"/>
      <c r="J49" s="311" t="str">
        <f>VLOOKUP(A49,MATERIALES!A5:D641,2,FALSE)</f>
        <v>m3</v>
      </c>
      <c r="K49" s="396">
        <v>0.03</v>
      </c>
      <c r="L49" s="420"/>
      <c r="M49" s="401">
        <f>VLOOKUP(A49,MATERIALES!A6:D397,4,FALSE)</f>
        <v>318285.41634337849</v>
      </c>
      <c r="N49" s="271">
        <f>K49*M49</f>
        <v>9548.562490301354</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43371.700292586327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80</v>
      </c>
      <c r="N71" s="394">
        <f>K71/M71</f>
        <v>1333.5780451800997</v>
      </c>
      <c r="O71" s="106"/>
    </row>
    <row r="72" spans="1:15">
      <c r="A72" s="167" t="s">
        <v>6</v>
      </c>
      <c r="B72" s="49" t="str">
        <f>VLOOKUP(A72,'MANO DE OBRA'!A8:D69,3,FALSE)</f>
        <v xml:space="preserve">Obrero </v>
      </c>
      <c r="C72" s="47"/>
      <c r="D72" s="47"/>
      <c r="E72" s="47"/>
      <c r="F72" s="47"/>
      <c r="G72" s="47"/>
      <c r="H72" s="47"/>
      <c r="I72" s="291">
        <f>K72/J72*100</f>
        <v>29260.000000000004</v>
      </c>
      <c r="J72" s="292">
        <v>185</v>
      </c>
      <c r="K72" s="293">
        <f>VLOOKUP(A72,'MANO DE OBRA'!A8:D100,4,FALSE)</f>
        <v>54131</v>
      </c>
      <c r="L72" s="50"/>
      <c r="M72" s="433">
        <v>80</v>
      </c>
      <c r="N72" s="394">
        <f>K72/M72</f>
        <v>676.63750000000005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2010.2155451800998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45608.587346734865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9121.7174693469733</v>
      </c>
      <c r="M84" s="862"/>
      <c r="N84" s="51"/>
    </row>
    <row r="85" spans="1:14">
      <c r="B85" s="89" t="s">
        <v>973</v>
      </c>
      <c r="C85" s="90"/>
      <c r="D85" s="90"/>
      <c r="E85" s="90"/>
      <c r="F85" s="90"/>
      <c r="G85" s="90"/>
      <c r="H85" s="90"/>
      <c r="I85" s="87"/>
      <c r="J85" s="88"/>
      <c r="K85" s="303">
        <v>0.05</v>
      </c>
      <c r="L85" s="861">
        <f>N79*K85</f>
        <v>2280.4293673367433</v>
      </c>
      <c r="M85" s="862"/>
      <c r="N85" s="51"/>
    </row>
    <row r="86" spans="1:14" ht="15.75" thickBot="1">
      <c r="B86" s="91" t="s">
        <v>974</v>
      </c>
      <c r="C86" s="92"/>
      <c r="D86" s="92"/>
      <c r="E86" s="92"/>
      <c r="F86" s="92"/>
      <c r="G86" s="92"/>
      <c r="H86" s="92"/>
      <c r="I86" s="93"/>
      <c r="J86" s="94"/>
      <c r="K86" s="304">
        <v>0.05</v>
      </c>
      <c r="L86" s="863">
        <f>N79*K86</f>
        <v>2280.4293673367433</v>
      </c>
      <c r="M86" s="864"/>
      <c r="N86" s="51"/>
    </row>
    <row r="87" spans="1:14" ht="15.75" thickBot="1">
      <c r="B87" s="827" t="s">
        <v>953</v>
      </c>
      <c r="C87" s="828"/>
      <c r="D87" s="828"/>
      <c r="E87" s="828"/>
      <c r="F87" s="828"/>
      <c r="G87" s="828"/>
      <c r="H87" s="828"/>
      <c r="I87" s="828"/>
      <c r="J87" s="828"/>
      <c r="K87" s="828"/>
      <c r="L87" s="828"/>
      <c r="M87" s="829"/>
      <c r="N87" s="52">
        <f>L84+L85+L86</f>
        <v>13682.576204020459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59291.163550755322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1158</v>
      </c>
      <c r="C31" s="81" t="s">
        <v>2175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0.1</v>
      </c>
      <c r="N41" s="343">
        <f>N77*M41</f>
        <v>72.174666666666667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72.174666666666667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6" t="s">
        <v>472</v>
      </c>
      <c r="B48" s="43" t="str">
        <f>VLOOKUP(A48,MATERIALES!A5:D373,3,FALSE)</f>
        <v>Grapas</v>
      </c>
      <c r="C48" s="280"/>
      <c r="D48" s="280"/>
      <c r="E48" s="280"/>
      <c r="F48" s="280"/>
      <c r="G48" s="280"/>
      <c r="H48" s="280"/>
      <c r="I48" s="280"/>
      <c r="J48" s="310" t="str">
        <f>VLOOKUP(A48,MATERIALES!A4:D640,2,FALSE)</f>
        <v>kg</v>
      </c>
      <c r="K48" s="281">
        <v>0.04</v>
      </c>
      <c r="L48" s="266"/>
      <c r="M48" s="401">
        <f>VLOOKUP(A48,MATERIALES!A5:D396,4,FALSE)</f>
        <v>7434.7222579274285</v>
      </c>
      <c r="N48" s="271">
        <f>K48*M48</f>
        <v>297.38889031709715</v>
      </c>
    </row>
    <row r="49" spans="1:14">
      <c r="A49" s="166" t="s">
        <v>613</v>
      </c>
      <c r="B49" s="43" t="str">
        <f>VLOOKUP(A49,MATERIALES!A6:D373,3,FALSE)</f>
        <v xml:space="preserve">Poste de madera para cercas </v>
      </c>
      <c r="C49" s="424"/>
      <c r="D49" s="424"/>
      <c r="E49" s="424"/>
      <c r="F49" s="424"/>
      <c r="G49" s="424"/>
      <c r="H49" s="424"/>
      <c r="I49" s="424"/>
      <c r="J49" s="311" t="str">
        <f>VLOOKUP(A49,MATERIALES!A5:D641,2,FALSE)</f>
        <v>u</v>
      </c>
      <c r="K49" s="396">
        <v>0.4</v>
      </c>
      <c r="L49" s="420"/>
      <c r="M49" s="401">
        <f>VLOOKUP(A49,MATERIALES!A6:D397,4,FALSE)</f>
        <v>10949.164338699915</v>
      </c>
      <c r="N49" s="271">
        <f>K49*M49</f>
        <v>4379.6657354799663</v>
      </c>
    </row>
    <row r="50" spans="1:14">
      <c r="A50" s="166" t="s">
        <v>779</v>
      </c>
      <c r="B50" s="43" t="str">
        <f>VLOOKUP(A50,MATERIALES!A6:D373,3,FALSE)</f>
        <v>Alambre de púa calibre 12 (350 m)</v>
      </c>
      <c r="C50" s="424"/>
      <c r="D50" s="424"/>
      <c r="E50" s="424"/>
      <c r="F50" s="424"/>
      <c r="G50" s="424"/>
      <c r="H50" s="424"/>
      <c r="I50" s="424"/>
      <c r="J50" s="311" t="str">
        <f>VLOOKUP(A50,MATERIALES!A6:D642,2,FALSE)</f>
        <v>m</v>
      </c>
      <c r="K50" s="396">
        <v>3</v>
      </c>
      <c r="L50" s="420"/>
      <c r="M50" s="401">
        <f>VLOOKUP(A50,MATERIALES!A6:D398,4,FALSE)</f>
        <v>533.13414510628058</v>
      </c>
      <c r="N50" s="271">
        <f>K50*M50</f>
        <v>1599.4024353188418</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6276.4570611159052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150</v>
      </c>
      <c r="N71" s="394">
        <f>K71/M71</f>
        <v>721.74666666666667</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721.74666666666667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7070.3783944492388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1414.0756788898479</v>
      </c>
      <c r="M84" s="862"/>
      <c r="N84" s="51"/>
    </row>
    <row r="85" spans="1:14">
      <c r="B85" s="89" t="s">
        <v>973</v>
      </c>
      <c r="C85" s="90"/>
      <c r="D85" s="90"/>
      <c r="E85" s="90"/>
      <c r="F85" s="90"/>
      <c r="G85" s="90"/>
      <c r="H85" s="90"/>
      <c r="I85" s="87"/>
      <c r="J85" s="88"/>
      <c r="K85" s="303">
        <v>0.05</v>
      </c>
      <c r="L85" s="861">
        <f>N79*K85</f>
        <v>353.51891972246199</v>
      </c>
      <c r="M85" s="862"/>
      <c r="N85" s="51"/>
    </row>
    <row r="86" spans="1:14" ht="15.75" thickBot="1">
      <c r="B86" s="91" t="s">
        <v>974</v>
      </c>
      <c r="C86" s="92"/>
      <c r="D86" s="92"/>
      <c r="E86" s="92"/>
      <c r="F86" s="92"/>
      <c r="G86" s="92"/>
      <c r="H86" s="92"/>
      <c r="I86" s="93"/>
      <c r="J86" s="94"/>
      <c r="K86" s="304">
        <v>0.05</v>
      </c>
      <c r="L86" s="863">
        <f>N79*K86</f>
        <v>353.51891972246199</v>
      </c>
      <c r="M86" s="864"/>
      <c r="N86" s="51"/>
    </row>
    <row r="87" spans="1:14" ht="15.75" thickBot="1">
      <c r="B87" s="827" t="s">
        <v>953</v>
      </c>
      <c r="C87" s="828"/>
      <c r="D87" s="828"/>
      <c r="E87" s="828"/>
      <c r="F87" s="828"/>
      <c r="G87" s="828"/>
      <c r="H87" s="828"/>
      <c r="I87" s="828"/>
      <c r="J87" s="828"/>
      <c r="K87" s="828"/>
      <c r="L87" s="828"/>
      <c r="M87" s="829"/>
      <c r="N87" s="52">
        <f>L84+L85+L86</f>
        <v>2121.1135183347719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9191.4919127840112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1159</v>
      </c>
      <c r="C31" s="81" t="s">
        <v>2176</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0.1</v>
      </c>
      <c r="N41" s="343">
        <f>N77*M41</f>
        <v>72.174666666666667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72.174666666666667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6" t="s">
        <v>618</v>
      </c>
      <c r="B48" s="43" t="str">
        <f>VLOOKUP(A48,MATERIALES!A5:D373,3,FALSE)</f>
        <v>Postes de concreto para cercas</v>
      </c>
      <c r="C48" s="280"/>
      <c r="D48" s="280"/>
      <c r="E48" s="280"/>
      <c r="F48" s="280"/>
      <c r="G48" s="280"/>
      <c r="H48" s="280"/>
      <c r="I48" s="280"/>
      <c r="J48" s="310" t="str">
        <f>VLOOKUP(A48,MATERIALES!A4:D640,2,FALSE)</f>
        <v>u</v>
      </c>
      <c r="K48" s="281">
        <v>0.4</v>
      </c>
      <c r="L48" s="266"/>
      <c r="M48" s="401">
        <f>VLOOKUP(A48,MATERIALES!A5:D396,4,FALSE)</f>
        <v>29155.773560499718</v>
      </c>
      <c r="N48" s="271">
        <f>K48*M48</f>
        <v>11662.309424199888</v>
      </c>
    </row>
    <row r="49" spans="1:14">
      <c r="A49" s="166" t="s">
        <v>779</v>
      </c>
      <c r="B49" s="43" t="str">
        <f>VLOOKUP(A49,MATERIALES!A6:D373,3,FALSE)</f>
        <v>Alambre de púa calibre 12 (350 m)</v>
      </c>
      <c r="C49" s="424"/>
      <c r="D49" s="424"/>
      <c r="E49" s="424"/>
      <c r="F49" s="424"/>
      <c r="G49" s="424"/>
      <c r="H49" s="424"/>
      <c r="I49" s="424"/>
      <c r="J49" s="311" t="str">
        <f>VLOOKUP(A49,MATERIALES!A5:D641,2,FALSE)</f>
        <v>m</v>
      </c>
      <c r="K49" s="396">
        <v>3</v>
      </c>
      <c r="L49" s="420"/>
      <c r="M49" s="401">
        <f>VLOOKUP(A49,MATERIALES!A6:D397,4,FALSE)</f>
        <v>533.13414510628058</v>
      </c>
      <c r="N49" s="271">
        <f>K49*M49</f>
        <v>1599.4024353188418</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13261.711859518729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150</v>
      </c>
      <c r="N71" s="394">
        <f>K71/M71</f>
        <v>721.74666666666667</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721.74666666666667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14055.633192852061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2811.1266385704125</v>
      </c>
      <c r="M84" s="862"/>
      <c r="N84" s="51"/>
    </row>
    <row r="85" spans="1:14">
      <c r="B85" s="89" t="s">
        <v>973</v>
      </c>
      <c r="C85" s="90"/>
      <c r="D85" s="90"/>
      <c r="E85" s="90"/>
      <c r="F85" s="90"/>
      <c r="G85" s="90"/>
      <c r="H85" s="90"/>
      <c r="I85" s="87"/>
      <c r="J85" s="88"/>
      <c r="K85" s="303">
        <v>0.05</v>
      </c>
      <c r="L85" s="861">
        <f>N79*K85</f>
        <v>702.78165964260313</v>
      </c>
      <c r="M85" s="862"/>
      <c r="N85" s="51"/>
    </row>
    <row r="86" spans="1:14" ht="15.75" thickBot="1">
      <c r="B86" s="91" t="s">
        <v>974</v>
      </c>
      <c r="C86" s="92"/>
      <c r="D86" s="92"/>
      <c r="E86" s="92"/>
      <c r="F86" s="92"/>
      <c r="G86" s="92"/>
      <c r="H86" s="92"/>
      <c r="I86" s="93"/>
      <c r="J86" s="94"/>
      <c r="K86" s="304">
        <v>0.05</v>
      </c>
      <c r="L86" s="863">
        <f>N79*K86</f>
        <v>702.78165964260313</v>
      </c>
      <c r="M86" s="864"/>
      <c r="N86" s="51"/>
    </row>
    <row r="87" spans="1:14" ht="15.75" thickBot="1">
      <c r="B87" s="827" t="s">
        <v>953</v>
      </c>
      <c r="C87" s="828"/>
      <c r="D87" s="828"/>
      <c r="E87" s="828"/>
      <c r="F87" s="828"/>
      <c r="G87" s="828"/>
      <c r="H87" s="828"/>
      <c r="I87" s="828"/>
      <c r="J87" s="828"/>
      <c r="K87" s="828"/>
      <c r="L87" s="828"/>
      <c r="M87" s="829"/>
      <c r="N87" s="52">
        <f>L84+L85+L86</f>
        <v>4216.6899578556186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18272.323150707678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1160</v>
      </c>
      <c r="C31" s="81" t="s">
        <v>2177</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0.1</v>
      </c>
      <c r="N41" s="343">
        <f>N77*M41</f>
        <v>286.59765815254394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286.59765815254394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6" t="s">
        <v>472</v>
      </c>
      <c r="B48" s="43" t="str">
        <f>VLOOKUP(A48,MATERIALES!A5:D373,3,FALSE)</f>
        <v>Grapas</v>
      </c>
      <c r="C48" s="280"/>
      <c r="D48" s="280"/>
      <c r="E48" s="280"/>
      <c r="F48" s="280"/>
      <c r="G48" s="280"/>
      <c r="H48" s="280"/>
      <c r="I48" s="280"/>
      <c r="J48" s="310" t="str">
        <f>VLOOKUP(A48,MATERIALES!A4:D640,2,FALSE)</f>
        <v>kg</v>
      </c>
      <c r="K48" s="281">
        <v>0.08</v>
      </c>
      <c r="L48" s="266"/>
      <c r="M48" s="401">
        <f>VLOOKUP(A48,MATERIALES!A5:D396,4,FALSE)</f>
        <v>7434.7222579274285</v>
      </c>
      <c r="N48" s="271">
        <f>K48*M48</f>
        <v>594.7777806341943</v>
      </c>
    </row>
    <row r="49" spans="1:14">
      <c r="A49" s="166" t="s">
        <v>613</v>
      </c>
      <c r="B49" s="43" t="str">
        <f>VLOOKUP(A49,MATERIALES!A6:D373,3,FALSE)</f>
        <v xml:space="preserve">Poste de madera para cercas </v>
      </c>
      <c r="C49" s="424"/>
      <c r="D49" s="424"/>
      <c r="E49" s="424"/>
      <c r="F49" s="424"/>
      <c r="G49" s="424"/>
      <c r="H49" s="424"/>
      <c r="I49" s="424"/>
      <c r="J49" s="311" t="str">
        <f>VLOOKUP(A49,MATERIALES!A5:D641,2,FALSE)</f>
        <v>u</v>
      </c>
      <c r="K49" s="396">
        <v>0.4</v>
      </c>
      <c r="L49" s="420"/>
      <c r="M49" s="401">
        <f>VLOOKUP(A49,MATERIALES!A6:D397,4,FALSE)</f>
        <v>10949.164338699915</v>
      </c>
      <c r="N49" s="271">
        <f>K49*M49</f>
        <v>4379.6657354799663</v>
      </c>
    </row>
    <row r="50" spans="1:14">
      <c r="A50" s="166" t="s">
        <v>779</v>
      </c>
      <c r="B50" s="43" t="str">
        <f>VLOOKUP(A50,MATERIALES!A6:D373,3,FALSE)</f>
        <v>Alambre de púa calibre 12 (350 m)</v>
      </c>
      <c r="C50" s="424"/>
      <c r="D50" s="424"/>
      <c r="E50" s="424"/>
      <c r="F50" s="424"/>
      <c r="G50" s="424"/>
      <c r="H50" s="424"/>
      <c r="I50" s="424"/>
      <c r="J50" s="311" t="str">
        <f>VLOOKUP(A50,MATERIALES!A6:D642,2,FALSE)</f>
        <v>m</v>
      </c>
      <c r="K50" s="396">
        <v>3</v>
      </c>
      <c r="L50" s="420"/>
      <c r="M50" s="401">
        <f>VLOOKUP(A50,MATERIALES!A6:D398,4,FALSE)</f>
        <v>533.13414510628058</v>
      </c>
      <c r="N50" s="271">
        <f>K50*M50</f>
        <v>1599.4024353188418</v>
      </c>
    </row>
    <row r="51" spans="1:14">
      <c r="A51" s="166" t="s">
        <v>920</v>
      </c>
      <c r="B51" s="43" t="str">
        <f>VLOOKUP(A51,MATERIALES!A6:D373,3,FALSE)</f>
        <v>Malla eslabonada, calibre 10, 6 ojos</v>
      </c>
      <c r="C51" s="424"/>
      <c r="D51" s="424"/>
      <c r="E51" s="424"/>
      <c r="F51" s="424"/>
      <c r="G51" s="424"/>
      <c r="H51" s="424"/>
      <c r="I51" s="424"/>
      <c r="J51" s="311" t="str">
        <f>VLOOKUP(A51,MATERIALES!A6:D643,2,FALSE)</f>
        <v>m2</v>
      </c>
      <c r="K51" s="396">
        <v>1.5</v>
      </c>
      <c r="L51" s="420"/>
      <c r="M51" s="401">
        <f>VLOOKUP(A51,MATERIALES!A6:D399,4,FALSE)</f>
        <v>11280.507627574298</v>
      </c>
      <c r="N51" s="271">
        <f>K51*M51</f>
        <v>16920.761441361446</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23494.607392794449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75</v>
      </c>
      <c r="N71" s="394">
        <f>K71/M71</f>
        <v>1443.4933333333333</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75</v>
      </c>
      <c r="N72" s="394">
        <f>K72/M72</f>
        <v>1422.4832481921064</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5"/>
    </row>
    <row r="77" spans="1:15" ht="15.75" thickBot="1">
      <c r="B77" s="827" t="s">
        <v>953</v>
      </c>
      <c r="C77" s="828"/>
      <c r="D77" s="828"/>
      <c r="E77" s="828"/>
      <c r="F77" s="828"/>
      <c r="G77" s="828"/>
      <c r="H77" s="828"/>
      <c r="I77" s="828"/>
      <c r="J77" s="828"/>
      <c r="K77" s="828"/>
      <c r="L77" s="828"/>
      <c r="M77" s="829"/>
      <c r="N77" s="300">
        <f>SUM(N71:N76)</f>
        <v>2865.9765815254395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26647.181632472431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5329.4363264944868</v>
      </c>
      <c r="M84" s="862"/>
      <c r="N84" s="51"/>
    </row>
    <row r="85" spans="1:14">
      <c r="B85" s="89" t="s">
        <v>973</v>
      </c>
      <c r="C85" s="90"/>
      <c r="D85" s="90"/>
      <c r="E85" s="90"/>
      <c r="F85" s="90"/>
      <c r="G85" s="90"/>
      <c r="H85" s="90"/>
      <c r="I85" s="87"/>
      <c r="J85" s="88"/>
      <c r="K85" s="303">
        <v>0.05</v>
      </c>
      <c r="L85" s="861">
        <f>N79*K85</f>
        <v>1332.3590816236217</v>
      </c>
      <c r="M85" s="862"/>
      <c r="N85" s="51"/>
    </row>
    <row r="86" spans="1:14" ht="15.75" thickBot="1">
      <c r="B86" s="91" t="s">
        <v>974</v>
      </c>
      <c r="C86" s="92"/>
      <c r="D86" s="92"/>
      <c r="E86" s="92"/>
      <c r="F86" s="92"/>
      <c r="G86" s="92"/>
      <c r="H86" s="92"/>
      <c r="I86" s="93"/>
      <c r="J86" s="94"/>
      <c r="K86" s="304">
        <v>0.05</v>
      </c>
      <c r="L86" s="863">
        <f>N79*K86</f>
        <v>1332.3590816236217</v>
      </c>
      <c r="M86" s="864"/>
      <c r="N86" s="51"/>
    </row>
    <row r="87" spans="1:14" ht="15.75" thickBot="1">
      <c r="B87" s="827" t="s">
        <v>953</v>
      </c>
      <c r="C87" s="828"/>
      <c r="D87" s="828"/>
      <c r="E87" s="828"/>
      <c r="F87" s="828"/>
      <c r="G87" s="828"/>
      <c r="H87" s="828"/>
      <c r="I87" s="828"/>
      <c r="J87" s="828"/>
      <c r="K87" s="828"/>
      <c r="L87" s="828"/>
      <c r="M87" s="829"/>
      <c r="N87" s="52">
        <f>L84+L85+L86</f>
        <v>7994.1544897417307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34641.336122214161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1161</v>
      </c>
      <c r="C31" s="81" t="s">
        <v>2178</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0.1</v>
      </c>
      <c r="N41" s="343">
        <f>N77*M41</f>
        <v>286.59765815254394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286.59765815254394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6" t="s">
        <v>618</v>
      </c>
      <c r="B48" s="43" t="str">
        <f>VLOOKUP(A48,MATERIALES!A5:D373,3,FALSE)</f>
        <v>Postes de concreto para cercas</v>
      </c>
      <c r="C48" s="280"/>
      <c r="D48" s="280"/>
      <c r="E48" s="280"/>
      <c r="F48" s="280"/>
      <c r="G48" s="280"/>
      <c r="H48" s="280"/>
      <c r="I48" s="280"/>
      <c r="J48" s="310" t="str">
        <f>VLOOKUP(A48,MATERIALES!A4:D640,2,FALSE)</f>
        <v>u</v>
      </c>
      <c r="K48" s="281">
        <v>0.4</v>
      </c>
      <c r="L48" s="266"/>
      <c r="M48" s="401">
        <f>VLOOKUP(A48,MATERIALES!A5:D396,4,FALSE)</f>
        <v>29155.773560499718</v>
      </c>
      <c r="N48" s="271">
        <f>K48*M48</f>
        <v>11662.309424199888</v>
      </c>
    </row>
    <row r="49" spans="1:14">
      <c r="A49" s="166" t="s">
        <v>779</v>
      </c>
      <c r="B49" s="43" t="str">
        <f>VLOOKUP(A49,MATERIALES!A6:D373,3,FALSE)</f>
        <v>Alambre de púa calibre 12 (350 m)</v>
      </c>
      <c r="C49" s="424"/>
      <c r="D49" s="424"/>
      <c r="E49" s="424"/>
      <c r="F49" s="424"/>
      <c r="G49" s="424"/>
      <c r="H49" s="424"/>
      <c r="I49" s="424"/>
      <c r="J49" s="311" t="str">
        <f>VLOOKUP(A49,MATERIALES!A5:D641,2,FALSE)</f>
        <v>m</v>
      </c>
      <c r="K49" s="396">
        <v>3</v>
      </c>
      <c r="L49" s="420"/>
      <c r="M49" s="401">
        <f>VLOOKUP(A49,MATERIALES!A6:D397,4,FALSE)</f>
        <v>533.13414510628058</v>
      </c>
      <c r="N49" s="271">
        <f>K49*M49</f>
        <v>1599.4024353188418</v>
      </c>
    </row>
    <row r="50" spans="1:14">
      <c r="A50" s="166" t="s">
        <v>920</v>
      </c>
      <c r="B50" s="43" t="str">
        <f>VLOOKUP(A50,MATERIALES!A6:D373,3,FALSE)</f>
        <v>Malla eslabonada, calibre 10, 6 ojos</v>
      </c>
      <c r="C50" s="424"/>
      <c r="D50" s="424"/>
      <c r="E50" s="424"/>
      <c r="F50" s="424"/>
      <c r="G50" s="424"/>
      <c r="H50" s="424"/>
      <c r="I50" s="424"/>
      <c r="J50" s="311" t="str">
        <f>VLOOKUP(A50,MATERIALES!A6:D642,2,FALSE)</f>
        <v>m2</v>
      </c>
      <c r="K50" s="396">
        <v>1.5</v>
      </c>
      <c r="L50" s="420"/>
      <c r="M50" s="401">
        <f>VLOOKUP(A50,MATERIALES!A6:D398,4,FALSE)</f>
        <v>11280.507627574298</v>
      </c>
      <c r="N50" s="271">
        <f>K50*M50</f>
        <v>16920.761441361446</v>
      </c>
    </row>
    <row r="51" spans="1:14" ht="15.75" customHeight="1">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30182.473300880178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75</v>
      </c>
      <c r="N71" s="394">
        <f>K71/M71</f>
        <v>1443.4933333333333</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75</v>
      </c>
      <c r="N72" s="394">
        <f>K72/M72</f>
        <v>1422.4832481921064</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2865.9765815254395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33335.04754055816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6667.0095081116324</v>
      </c>
      <c r="M84" s="862"/>
      <c r="N84" s="51"/>
    </row>
    <row r="85" spans="1:14">
      <c r="B85" s="89" t="s">
        <v>973</v>
      </c>
      <c r="C85" s="90"/>
      <c r="D85" s="90"/>
      <c r="E85" s="90"/>
      <c r="F85" s="90"/>
      <c r="G85" s="90"/>
      <c r="H85" s="90"/>
      <c r="I85" s="87"/>
      <c r="J85" s="88"/>
      <c r="K85" s="303">
        <v>0.05</v>
      </c>
      <c r="L85" s="861">
        <f>N79*K85</f>
        <v>1666.7523770279081</v>
      </c>
      <c r="M85" s="862"/>
      <c r="N85" s="51"/>
    </row>
    <row r="86" spans="1:14" ht="15.75" thickBot="1">
      <c r="B86" s="91" t="s">
        <v>974</v>
      </c>
      <c r="C86" s="92"/>
      <c r="D86" s="92"/>
      <c r="E86" s="92"/>
      <c r="F86" s="92"/>
      <c r="G86" s="92"/>
      <c r="H86" s="92"/>
      <c r="I86" s="93"/>
      <c r="J86" s="94"/>
      <c r="K86" s="304">
        <v>0.05</v>
      </c>
      <c r="L86" s="863">
        <f>N79*K86</f>
        <v>1666.7523770279081</v>
      </c>
      <c r="M86" s="864"/>
      <c r="N86" s="51"/>
    </row>
    <row r="87" spans="1:14" ht="15.75" thickBot="1">
      <c r="B87" s="827" t="s">
        <v>953</v>
      </c>
      <c r="C87" s="828"/>
      <c r="D87" s="828"/>
      <c r="E87" s="828"/>
      <c r="F87" s="828"/>
      <c r="G87" s="828"/>
      <c r="H87" s="828"/>
      <c r="I87" s="828"/>
      <c r="J87" s="828"/>
      <c r="K87" s="828"/>
      <c r="L87" s="828"/>
      <c r="M87" s="829"/>
      <c r="N87" s="52">
        <f>L84+L85+L86</f>
        <v>10000.514262167448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43335.561802725606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1718</v>
      </c>
      <c r="C31" s="81" t="s">
        <v>2179</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241</v>
      </c>
      <c r="B36" s="840" t="str">
        <f>VLOOKUP(A36,EQUIPOS!A6:D154,3,FALSE)</f>
        <v>Grúa (capacidad 15 ton)</v>
      </c>
      <c r="C36" s="841"/>
      <c r="D36" s="841"/>
      <c r="E36" s="841"/>
      <c r="F36" s="841"/>
      <c r="G36" s="841"/>
      <c r="H36" s="842"/>
      <c r="I36" s="266"/>
      <c r="J36" s="267"/>
      <c r="K36" s="268">
        <f>VLOOKUP(A36,EQUIPOS!A6:D163,4,FALSE)</f>
        <v>107577.99724634337</v>
      </c>
      <c r="L36" s="269"/>
      <c r="M36" s="335">
        <v>0.75</v>
      </c>
      <c r="N36" s="271">
        <f>K36/M36</f>
        <v>143437.32966179115</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0.2</v>
      </c>
      <c r="N41" s="343">
        <f>N77*M41</f>
        <v>8969.3081204802675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152406.63778227143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70" t="s">
        <v>412</v>
      </c>
      <c r="B48" s="43" t="str">
        <f>VLOOKUP(A48,MATERIALES!A5:D373,3,FALSE)</f>
        <v>Cicatrizante (para remoción de especies vegetales)</v>
      </c>
      <c r="C48" s="280"/>
      <c r="D48" s="280"/>
      <c r="E48" s="280"/>
      <c r="F48" s="280"/>
      <c r="G48" s="280"/>
      <c r="H48" s="280"/>
      <c r="I48" s="267"/>
      <c r="J48" s="223" t="str">
        <f>VLOOKUP(A48,MATERIALES!A4:D640,2,FALSE)</f>
        <v>kg</v>
      </c>
      <c r="K48" s="281">
        <v>1</v>
      </c>
      <c r="L48" s="266"/>
      <c r="M48" s="401">
        <f>VLOOKUP(A48,MATERIALES!A5:D396,4,FALSE)</f>
        <v>9924.0489798153903</v>
      </c>
      <c r="N48" s="271">
        <f>K48*M48</f>
        <v>9924.0489798153903</v>
      </c>
    </row>
    <row r="49" spans="1:14">
      <c r="A49" s="170"/>
      <c r="B49" s="43"/>
      <c r="C49" s="424"/>
      <c r="D49" s="424"/>
      <c r="E49" s="424"/>
      <c r="F49" s="424"/>
      <c r="G49" s="424"/>
      <c r="H49" s="424"/>
      <c r="I49" s="424"/>
      <c r="J49" s="310"/>
      <c r="K49" s="396"/>
      <c r="L49" s="420"/>
      <c r="M49" s="401"/>
      <c r="N49" s="271"/>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9924.0489798153903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6</v>
      </c>
      <c r="N71" s="394">
        <f>K71/M71</f>
        <v>17781.040602401332</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6</v>
      </c>
      <c r="N72" s="394">
        <f>K72/M72</f>
        <v>27065.5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44846.540602401335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207177.22736448815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41435.445472897634</v>
      </c>
      <c r="M84" s="862"/>
      <c r="N84" s="51"/>
    </row>
    <row r="85" spans="1:14">
      <c r="B85" s="89" t="s">
        <v>973</v>
      </c>
      <c r="C85" s="90"/>
      <c r="D85" s="90"/>
      <c r="E85" s="90"/>
      <c r="F85" s="90"/>
      <c r="G85" s="90"/>
      <c r="H85" s="90"/>
      <c r="I85" s="87"/>
      <c r="J85" s="88"/>
      <c r="K85" s="303">
        <v>0.05</v>
      </c>
      <c r="L85" s="861">
        <f>N79*K85</f>
        <v>10358.861368224409</v>
      </c>
      <c r="M85" s="862"/>
      <c r="N85" s="51"/>
    </row>
    <row r="86" spans="1:14" ht="15.75" thickBot="1">
      <c r="B86" s="91" t="s">
        <v>974</v>
      </c>
      <c r="C86" s="92"/>
      <c r="D86" s="92"/>
      <c r="E86" s="92"/>
      <c r="F86" s="92"/>
      <c r="G86" s="92"/>
      <c r="H86" s="92"/>
      <c r="I86" s="93"/>
      <c r="J86" s="94"/>
      <c r="K86" s="304">
        <v>0.05</v>
      </c>
      <c r="L86" s="863">
        <f>N79*K86</f>
        <v>10358.861368224409</v>
      </c>
      <c r="M86" s="864"/>
      <c r="N86" s="51"/>
    </row>
    <row r="87" spans="1:14" ht="15.75" thickBot="1">
      <c r="B87" s="827" t="s">
        <v>953</v>
      </c>
      <c r="C87" s="828"/>
      <c r="D87" s="828"/>
      <c r="E87" s="828"/>
      <c r="F87" s="828"/>
      <c r="G87" s="828"/>
      <c r="H87" s="828"/>
      <c r="I87" s="828"/>
      <c r="J87" s="828"/>
      <c r="K87" s="828"/>
      <c r="L87" s="828"/>
      <c r="M87" s="829"/>
      <c r="N87" s="52">
        <f>L84+L85+L86</f>
        <v>62153.168209346455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269330.3955738346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1719</v>
      </c>
      <c r="C31" s="81" t="s">
        <v>2180</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0.2</v>
      </c>
      <c r="N41" s="343">
        <f>N77*M41</f>
        <v>6726.9810903601992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6726.9810903601992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70" t="s">
        <v>412</v>
      </c>
      <c r="B48" s="43" t="str">
        <f>VLOOKUP(A48,MATERIALES!A5:D373,3,FALSE)</f>
        <v>Cicatrizante (para remoción de especies vegetales)</v>
      </c>
      <c r="C48" s="280"/>
      <c r="D48" s="280"/>
      <c r="E48" s="280"/>
      <c r="F48" s="280"/>
      <c r="G48" s="280"/>
      <c r="H48" s="280"/>
      <c r="I48" s="267"/>
      <c r="J48" s="223" t="str">
        <f>VLOOKUP(A48,MATERIALES!A4:D640,2,FALSE)</f>
        <v>kg</v>
      </c>
      <c r="K48" s="281">
        <v>1</v>
      </c>
      <c r="L48" s="266"/>
      <c r="M48" s="401">
        <f>VLOOKUP(A48,MATERIALES!A5:D396,4,FALSE)</f>
        <v>9924.0489798153903</v>
      </c>
      <c r="N48" s="271">
        <f>K48*M48</f>
        <v>9924.0489798153903</v>
      </c>
    </row>
    <row r="49" spans="1:14">
      <c r="A49" s="170"/>
      <c r="B49" s="43"/>
      <c r="C49" s="424"/>
      <c r="D49" s="424"/>
      <c r="E49" s="424"/>
      <c r="F49" s="424"/>
      <c r="G49" s="424"/>
      <c r="H49" s="424"/>
      <c r="I49" s="424"/>
      <c r="J49" s="310"/>
      <c r="K49" s="396"/>
      <c r="L49" s="420"/>
      <c r="M49" s="401"/>
      <c r="N49" s="271"/>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9924.0489798153903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8</v>
      </c>
      <c r="N71" s="394">
        <f>K71/M71</f>
        <v>13335.780451800998</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8</v>
      </c>
      <c r="N72" s="394">
        <f>K72/M72</f>
        <v>20299.125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5"/>
    </row>
    <row r="77" spans="1:15" ht="15.75" thickBot="1">
      <c r="B77" s="827" t="s">
        <v>953</v>
      </c>
      <c r="C77" s="828"/>
      <c r="D77" s="828"/>
      <c r="E77" s="828"/>
      <c r="F77" s="828"/>
      <c r="G77" s="828"/>
      <c r="H77" s="828"/>
      <c r="I77" s="828"/>
      <c r="J77" s="828"/>
      <c r="K77" s="828"/>
      <c r="L77" s="828"/>
      <c r="M77" s="829"/>
      <c r="N77" s="300">
        <f>SUM(N71:N76)</f>
        <v>33634.905451800994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50285.935521976586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10057.187104395318</v>
      </c>
      <c r="M84" s="862"/>
      <c r="N84" s="51"/>
    </row>
    <row r="85" spans="1:14">
      <c r="B85" s="89" t="s">
        <v>973</v>
      </c>
      <c r="C85" s="90"/>
      <c r="D85" s="90"/>
      <c r="E85" s="90"/>
      <c r="F85" s="90"/>
      <c r="G85" s="90"/>
      <c r="H85" s="90"/>
      <c r="I85" s="87"/>
      <c r="J85" s="88"/>
      <c r="K85" s="303">
        <v>0.05</v>
      </c>
      <c r="L85" s="861">
        <f>N79*K85</f>
        <v>2514.2967760988295</v>
      </c>
      <c r="M85" s="862"/>
      <c r="N85" s="51"/>
    </row>
    <row r="86" spans="1:14" ht="15.75" thickBot="1">
      <c r="B86" s="91" t="s">
        <v>974</v>
      </c>
      <c r="C86" s="92"/>
      <c r="D86" s="92"/>
      <c r="E86" s="92"/>
      <c r="F86" s="92"/>
      <c r="G86" s="92"/>
      <c r="H86" s="92"/>
      <c r="I86" s="93"/>
      <c r="J86" s="94"/>
      <c r="K86" s="304">
        <v>0.05</v>
      </c>
      <c r="L86" s="863">
        <f>N79*K86</f>
        <v>2514.2967760988295</v>
      </c>
      <c r="M86" s="864"/>
      <c r="N86" s="51"/>
    </row>
    <row r="87" spans="1:14" ht="15.75" thickBot="1">
      <c r="B87" s="827" t="s">
        <v>953</v>
      </c>
      <c r="C87" s="828"/>
      <c r="D87" s="828"/>
      <c r="E87" s="828"/>
      <c r="F87" s="828"/>
      <c r="G87" s="828"/>
      <c r="H87" s="828"/>
      <c r="I87" s="828"/>
      <c r="J87" s="828"/>
      <c r="K87" s="828"/>
      <c r="L87" s="828"/>
      <c r="M87" s="829"/>
      <c r="N87" s="52">
        <f>L84+L85+L86</f>
        <v>15085.780656592975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65371.716178569564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1720</v>
      </c>
      <c r="C31" s="81" t="s">
        <v>2181</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0.15</v>
      </c>
      <c r="N41" s="343">
        <f>N77*M41</f>
        <v>2686.8530451800998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2686.8530451800998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70" t="s">
        <v>412</v>
      </c>
      <c r="B48" s="43" t="str">
        <f>VLOOKUP(A48,MATERIALES!A5:D373,3,FALSE)</f>
        <v>Cicatrizante (para remoción de especies vegetales)</v>
      </c>
      <c r="C48" s="280"/>
      <c r="D48" s="280"/>
      <c r="E48" s="280"/>
      <c r="F48" s="280"/>
      <c r="G48" s="280"/>
      <c r="H48" s="280"/>
      <c r="I48" s="267"/>
      <c r="J48" s="223" t="str">
        <f>VLOOKUP(A48,MATERIALES!A4:D640,2,FALSE)</f>
        <v>kg</v>
      </c>
      <c r="K48" s="281">
        <v>1</v>
      </c>
      <c r="L48" s="266"/>
      <c r="M48" s="401">
        <f>VLOOKUP(A48,MATERIALES!A5:D396,4,FALSE)</f>
        <v>9924.0489798153903</v>
      </c>
      <c r="N48" s="271">
        <f>K48*M48</f>
        <v>9924.0489798153903</v>
      </c>
    </row>
    <row r="49" spans="1:14">
      <c r="A49" s="170"/>
      <c r="B49" s="43"/>
      <c r="C49" s="424"/>
      <c r="D49" s="424"/>
      <c r="E49" s="424"/>
      <c r="F49" s="424"/>
      <c r="G49" s="424"/>
      <c r="H49" s="424"/>
      <c r="I49" s="424"/>
      <c r="J49" s="310"/>
      <c r="K49" s="396"/>
      <c r="L49" s="420"/>
      <c r="M49" s="401"/>
      <c r="N49" s="271"/>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9924.0489798153903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12</v>
      </c>
      <c r="N71" s="394">
        <f>K71/M71</f>
        <v>8890.5203012006659</v>
      </c>
      <c r="O71" s="106"/>
    </row>
    <row r="72" spans="1:15">
      <c r="A72" s="171" t="s">
        <v>7</v>
      </c>
      <c r="B72" s="49" t="str">
        <f>VLOOKUP(A72,'MANO DE OBRA'!A8:D69,3,FALSE)</f>
        <v>Obrero (2)</v>
      </c>
      <c r="C72" s="47"/>
      <c r="D72" s="47"/>
      <c r="E72" s="47"/>
      <c r="F72" s="47"/>
      <c r="G72" s="47"/>
      <c r="H72" s="47"/>
      <c r="I72" s="291">
        <f>K72/J72*100</f>
        <v>58520.000000000007</v>
      </c>
      <c r="J72" s="292">
        <v>185</v>
      </c>
      <c r="K72" s="293">
        <f>VLOOKUP(A72,'MANO DE OBRA'!A8:D100,4,FALSE)</f>
        <v>108262</v>
      </c>
      <c r="L72" s="50"/>
      <c r="M72" s="433">
        <v>12</v>
      </c>
      <c r="N72" s="394">
        <f>K72/M72</f>
        <v>9021.8333333333339</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5"/>
    </row>
    <row r="77" spans="1:15" ht="15.75" thickBot="1">
      <c r="B77" s="827" t="s">
        <v>953</v>
      </c>
      <c r="C77" s="828"/>
      <c r="D77" s="828"/>
      <c r="E77" s="828"/>
      <c r="F77" s="828"/>
      <c r="G77" s="828"/>
      <c r="H77" s="828"/>
      <c r="I77" s="828"/>
      <c r="J77" s="828"/>
      <c r="K77" s="828"/>
      <c r="L77" s="828"/>
      <c r="M77" s="829"/>
      <c r="N77" s="300">
        <f>SUM(N71:N76)</f>
        <v>17912.353634534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30523.255659529488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6104.6511319058982</v>
      </c>
      <c r="M84" s="862"/>
      <c r="N84" s="51"/>
    </row>
    <row r="85" spans="1:14">
      <c r="B85" s="89" t="s">
        <v>973</v>
      </c>
      <c r="C85" s="90"/>
      <c r="D85" s="90"/>
      <c r="E85" s="90"/>
      <c r="F85" s="90"/>
      <c r="G85" s="90"/>
      <c r="H85" s="90"/>
      <c r="I85" s="87"/>
      <c r="J85" s="88"/>
      <c r="K85" s="303">
        <v>0.05</v>
      </c>
      <c r="L85" s="861">
        <f>N79*K85</f>
        <v>1526.1627829764745</v>
      </c>
      <c r="M85" s="862"/>
      <c r="N85" s="51"/>
    </row>
    <row r="86" spans="1:14" ht="15.75" thickBot="1">
      <c r="B86" s="91" t="s">
        <v>974</v>
      </c>
      <c r="C86" s="92"/>
      <c r="D86" s="92"/>
      <c r="E86" s="92"/>
      <c r="F86" s="92"/>
      <c r="G86" s="92"/>
      <c r="H86" s="92"/>
      <c r="I86" s="93"/>
      <c r="J86" s="94"/>
      <c r="K86" s="304">
        <v>0.05</v>
      </c>
      <c r="L86" s="863">
        <f>N79*K86</f>
        <v>1526.1627829764745</v>
      </c>
      <c r="M86" s="864"/>
      <c r="N86" s="51"/>
    </row>
    <row r="87" spans="1:14" ht="15.75" thickBot="1">
      <c r="B87" s="827" t="s">
        <v>953</v>
      </c>
      <c r="C87" s="828"/>
      <c r="D87" s="828"/>
      <c r="E87" s="828"/>
      <c r="F87" s="828"/>
      <c r="G87" s="828"/>
      <c r="H87" s="828"/>
      <c r="I87" s="828"/>
      <c r="J87" s="828"/>
      <c r="K87" s="828"/>
      <c r="L87" s="828"/>
      <c r="M87" s="829"/>
      <c r="N87" s="52">
        <f>L84+L85+L86</f>
        <v>9156.9766978588468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39680.232357388333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1721</v>
      </c>
      <c r="C31" s="81" t="s">
        <v>2182</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0.15</v>
      </c>
      <c r="N41" s="343">
        <f>N77*M41</f>
        <v>2015.1397838850748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2015.1397838850748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204" t="s">
        <v>412</v>
      </c>
      <c r="B48" s="43" t="str">
        <f>VLOOKUP(A48,MATERIALES!A5:D373,3,FALSE)</f>
        <v>Cicatrizante (para remoción de especies vegetales)</v>
      </c>
      <c r="C48" s="280"/>
      <c r="D48" s="280"/>
      <c r="E48" s="280"/>
      <c r="F48" s="280"/>
      <c r="G48" s="280"/>
      <c r="H48" s="280"/>
      <c r="I48" s="280"/>
      <c r="J48" s="310" t="str">
        <f>VLOOKUP(A48,MATERIALES!A4:D640,2,FALSE)</f>
        <v>kg</v>
      </c>
      <c r="K48" s="281">
        <v>1</v>
      </c>
      <c r="L48" s="266"/>
      <c r="M48" s="401">
        <f>VLOOKUP(A48,MATERIALES!A5:D396,4,FALSE)</f>
        <v>9924.0489798153903</v>
      </c>
      <c r="N48" s="271">
        <f>K48*M48</f>
        <v>9924.0489798153903</v>
      </c>
    </row>
    <row r="49" spans="1:14">
      <c r="A49" s="170"/>
      <c r="B49" s="43"/>
      <c r="C49" s="424"/>
      <c r="D49" s="424"/>
      <c r="E49" s="424"/>
      <c r="F49" s="424"/>
      <c r="G49" s="424"/>
      <c r="H49" s="424"/>
      <c r="I49" s="424"/>
      <c r="J49" s="311"/>
      <c r="K49" s="396"/>
      <c r="L49" s="420"/>
      <c r="M49" s="401"/>
      <c r="N49" s="271"/>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9924.0489798153903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16</v>
      </c>
      <c r="N71" s="394">
        <f>K71/M71</f>
        <v>6667.890225900499</v>
      </c>
      <c r="O71" s="106"/>
    </row>
    <row r="72" spans="1:15">
      <c r="A72" s="171" t="s">
        <v>7</v>
      </c>
      <c r="B72" s="49" t="str">
        <f>VLOOKUP(A72,'MANO DE OBRA'!A8:D69,3,FALSE)</f>
        <v>Obrero (2)</v>
      </c>
      <c r="C72" s="47"/>
      <c r="D72" s="47"/>
      <c r="E72" s="47"/>
      <c r="F72" s="47"/>
      <c r="G72" s="47"/>
      <c r="H72" s="47"/>
      <c r="I72" s="291">
        <f>K72/J72*100</f>
        <v>58520.000000000007</v>
      </c>
      <c r="J72" s="292">
        <v>185</v>
      </c>
      <c r="K72" s="293">
        <f>VLOOKUP(A72,'MANO DE OBRA'!A8:D100,4,FALSE)</f>
        <v>108262</v>
      </c>
      <c r="L72" s="50"/>
      <c r="M72" s="433">
        <v>16</v>
      </c>
      <c r="N72" s="394">
        <f>K72/M72</f>
        <v>6766.375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13434.265225900499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25373.453989600966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5074.6907979201933</v>
      </c>
      <c r="M84" s="862"/>
      <c r="N84" s="51"/>
    </row>
    <row r="85" spans="1:14">
      <c r="B85" s="89" t="s">
        <v>973</v>
      </c>
      <c r="C85" s="90"/>
      <c r="D85" s="90"/>
      <c r="E85" s="90"/>
      <c r="F85" s="90"/>
      <c r="G85" s="90"/>
      <c r="H85" s="90"/>
      <c r="I85" s="87"/>
      <c r="J85" s="88"/>
      <c r="K85" s="303">
        <v>0.05</v>
      </c>
      <c r="L85" s="861">
        <f>N79*K85</f>
        <v>1268.6726994800483</v>
      </c>
      <c r="M85" s="862"/>
      <c r="N85" s="51"/>
    </row>
    <row r="86" spans="1:14" ht="15.75" thickBot="1">
      <c r="B86" s="91" t="s">
        <v>974</v>
      </c>
      <c r="C86" s="92"/>
      <c r="D86" s="92"/>
      <c r="E86" s="92"/>
      <c r="F86" s="92"/>
      <c r="G86" s="92"/>
      <c r="H86" s="92"/>
      <c r="I86" s="93"/>
      <c r="J86" s="94"/>
      <c r="K86" s="304">
        <v>0.05</v>
      </c>
      <c r="L86" s="863">
        <f>N79*K86</f>
        <v>1268.6726994800483</v>
      </c>
      <c r="M86" s="864"/>
      <c r="N86" s="51"/>
    </row>
    <row r="87" spans="1:14" ht="15.75" thickBot="1">
      <c r="B87" s="827" t="s">
        <v>953</v>
      </c>
      <c r="C87" s="828"/>
      <c r="D87" s="828"/>
      <c r="E87" s="828"/>
      <c r="F87" s="828"/>
      <c r="G87" s="828"/>
      <c r="H87" s="828"/>
      <c r="I87" s="828"/>
      <c r="J87" s="828"/>
      <c r="K87" s="828"/>
      <c r="L87" s="828"/>
      <c r="M87" s="829"/>
      <c r="N87" s="52">
        <f>L84+L85+L86</f>
        <v>7612.0361968802899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32985.490186481256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1722</v>
      </c>
      <c r="C31" s="81" t="s">
        <v>2183</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0.15</v>
      </c>
      <c r="N41" s="343">
        <f>N77*M41</f>
        <v>11305.850572033949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11305.850572033949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2.1</v>
      </c>
      <c r="L48" s="266"/>
      <c r="M48" s="401">
        <f>VLOOKUP(A48,MATERIALES!A5:D396,4,FALSE)</f>
        <v>33320.884069142536</v>
      </c>
      <c r="N48" s="271">
        <f>K48*M48</f>
        <v>69973.856545199335</v>
      </c>
    </row>
    <row r="49" spans="1:14">
      <c r="A49" s="170" t="s">
        <v>412</v>
      </c>
      <c r="B49" s="43" t="str">
        <f>VLOOKUP(A49,MATERIALES!A6:D373,3,FALSE)</f>
        <v>Cicatrizante (para remoción de especies vegetales)</v>
      </c>
      <c r="C49" s="424"/>
      <c r="D49" s="424"/>
      <c r="E49" s="424"/>
      <c r="F49" s="424"/>
      <c r="G49" s="424"/>
      <c r="H49" s="424"/>
      <c r="I49" s="424"/>
      <c r="J49" s="311" t="str">
        <f>VLOOKUP(A49,MATERIALES!A5:D641,2,FALSE)</f>
        <v>kg</v>
      </c>
      <c r="K49" s="396">
        <v>1</v>
      </c>
      <c r="L49" s="420"/>
      <c r="M49" s="401">
        <f>VLOOKUP(A49,MATERIALES!A6:D397,4,FALSE)</f>
        <v>9924.0489798153903</v>
      </c>
      <c r="N49" s="271">
        <f>K49*M49</f>
        <v>9924.0489798153903</v>
      </c>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79897.905525014721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3.57</v>
      </c>
      <c r="N71" s="394">
        <f>K71/M71</f>
        <v>29884.101852775348</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3.57</v>
      </c>
      <c r="N72" s="394">
        <f>K72/M72</f>
        <v>45488.23529411765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75372.337146892998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166576.09324394166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33315.218648788337</v>
      </c>
      <c r="M84" s="862"/>
      <c r="N84" s="51"/>
    </row>
    <row r="85" spans="1:14">
      <c r="B85" s="89" t="s">
        <v>973</v>
      </c>
      <c r="C85" s="90"/>
      <c r="D85" s="90"/>
      <c r="E85" s="90"/>
      <c r="F85" s="90"/>
      <c r="G85" s="90"/>
      <c r="H85" s="90"/>
      <c r="I85" s="87"/>
      <c r="J85" s="88"/>
      <c r="K85" s="303">
        <v>0.05</v>
      </c>
      <c r="L85" s="861">
        <f>N79*K85</f>
        <v>8328.8046621970843</v>
      </c>
      <c r="M85" s="862"/>
      <c r="N85" s="51"/>
    </row>
    <row r="86" spans="1:14" ht="15.75" thickBot="1">
      <c r="B86" s="91" t="s">
        <v>974</v>
      </c>
      <c r="C86" s="92"/>
      <c r="D86" s="92"/>
      <c r="E86" s="92"/>
      <c r="F86" s="92"/>
      <c r="G86" s="92"/>
      <c r="H86" s="92"/>
      <c r="I86" s="93"/>
      <c r="J86" s="94"/>
      <c r="K86" s="304">
        <v>0.05</v>
      </c>
      <c r="L86" s="863">
        <f>N79*K86</f>
        <v>8328.8046621970843</v>
      </c>
      <c r="M86" s="864"/>
      <c r="N86" s="51"/>
    </row>
    <row r="87" spans="1:14" ht="15.75" thickBot="1">
      <c r="B87" s="827" t="s">
        <v>953</v>
      </c>
      <c r="C87" s="828"/>
      <c r="D87" s="828"/>
      <c r="E87" s="828"/>
      <c r="F87" s="828"/>
      <c r="G87" s="828"/>
      <c r="H87" s="828"/>
      <c r="I87" s="828"/>
      <c r="J87" s="828"/>
      <c r="K87" s="828"/>
      <c r="L87" s="828"/>
      <c r="M87" s="829"/>
      <c r="N87" s="52">
        <f>L84+L85+L86</f>
        <v>49972.82797318251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216548.92121712418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1723</v>
      </c>
      <c r="C31" s="81" t="s">
        <v>2184</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0.15</v>
      </c>
      <c r="N41" s="343">
        <f>N77*M41</f>
        <v>11305.850572033949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11305.850572033949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2</v>
      </c>
      <c r="L48" s="266"/>
      <c r="M48" s="401">
        <f>VLOOKUP(A48,MATERIALES!A5:D396,4,FALSE)</f>
        <v>33320.884069142536</v>
      </c>
      <c r="N48" s="271">
        <f>K48*M48</f>
        <v>66641.768138285071</v>
      </c>
    </row>
    <row r="49" spans="1:14">
      <c r="A49" s="170" t="s">
        <v>412</v>
      </c>
      <c r="B49" s="43" t="str">
        <f>VLOOKUP(A49,MATERIALES!A6:D373,3,FALSE)</f>
        <v>Cicatrizante (para remoción de especies vegetales)</v>
      </c>
      <c r="C49" s="424"/>
      <c r="D49" s="424"/>
      <c r="E49" s="424"/>
      <c r="F49" s="424"/>
      <c r="G49" s="424"/>
      <c r="H49" s="424"/>
      <c r="I49" s="424"/>
      <c r="J49" s="311" t="str">
        <f>VLOOKUP(A49,MATERIALES!A5:D641,2,FALSE)</f>
        <v>kg</v>
      </c>
      <c r="K49" s="396">
        <v>1</v>
      </c>
      <c r="L49" s="420"/>
      <c r="M49" s="401">
        <f>VLOOKUP(A49,MATERIALES!A6:D397,4,FALSE)</f>
        <v>9924.0489798153903</v>
      </c>
      <c r="N49" s="271">
        <f>K49*M49</f>
        <v>9924.0489798153903</v>
      </c>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76565.817118100458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3.57</v>
      </c>
      <c r="N71" s="394">
        <f>K71/M71</f>
        <v>29884.101852775348</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3.57</v>
      </c>
      <c r="N72" s="394">
        <f>K72/M72</f>
        <v>45488.23529411765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75372.337146892998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163244.0048370274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32648.800967405481</v>
      </c>
      <c r="M84" s="862"/>
      <c r="N84" s="51"/>
    </row>
    <row r="85" spans="1:14">
      <c r="B85" s="89" t="s">
        <v>973</v>
      </c>
      <c r="C85" s="90"/>
      <c r="D85" s="90"/>
      <c r="E85" s="90"/>
      <c r="F85" s="90"/>
      <c r="G85" s="90"/>
      <c r="H85" s="90"/>
      <c r="I85" s="87"/>
      <c r="J85" s="88"/>
      <c r="K85" s="303">
        <v>0.05</v>
      </c>
      <c r="L85" s="861">
        <f>N79*K85</f>
        <v>8162.2002418513703</v>
      </c>
      <c r="M85" s="862"/>
      <c r="N85" s="51"/>
    </row>
    <row r="86" spans="1:14" ht="15.75" thickBot="1">
      <c r="B86" s="91" t="s">
        <v>974</v>
      </c>
      <c r="C86" s="92"/>
      <c r="D86" s="92"/>
      <c r="E86" s="92"/>
      <c r="F86" s="92"/>
      <c r="G86" s="92"/>
      <c r="H86" s="92"/>
      <c r="I86" s="93"/>
      <c r="J86" s="94"/>
      <c r="K86" s="304">
        <v>0.05</v>
      </c>
      <c r="L86" s="863">
        <f>N79*K86</f>
        <v>8162.2002418513703</v>
      </c>
      <c r="M86" s="864"/>
      <c r="N86" s="51"/>
    </row>
    <row r="87" spans="1:14" ht="15.75" thickBot="1">
      <c r="B87" s="827" t="s">
        <v>953</v>
      </c>
      <c r="C87" s="828"/>
      <c r="D87" s="828"/>
      <c r="E87" s="828"/>
      <c r="F87" s="828"/>
      <c r="G87" s="828"/>
      <c r="H87" s="828"/>
      <c r="I87" s="828"/>
      <c r="J87" s="828"/>
      <c r="K87" s="828"/>
      <c r="L87" s="828"/>
      <c r="M87" s="829"/>
      <c r="N87" s="52">
        <f>L84+L85+L86</f>
        <v>48973.201451108223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212217.20628813561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1724</v>
      </c>
      <c r="C31" s="81" t="s">
        <v>2185</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0.1</v>
      </c>
      <c r="N41" s="343">
        <f>N77*M41</f>
        <v>4720.6884844632978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4720.6884844632978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1.31</v>
      </c>
      <c r="L48" s="266"/>
      <c r="M48" s="401">
        <f>VLOOKUP(A48,MATERIALES!A5:D396,4,FALSE)</f>
        <v>33320.884069142536</v>
      </c>
      <c r="N48" s="271">
        <f>K48*M48</f>
        <v>43650.358130576722</v>
      </c>
    </row>
    <row r="49" spans="1:14">
      <c r="A49" s="170" t="s">
        <v>412</v>
      </c>
      <c r="B49" s="43" t="str">
        <f>VLOOKUP(A49,MATERIALES!A6:D373,3,FALSE)</f>
        <v>Cicatrizante (para remoción de especies vegetales)</v>
      </c>
      <c r="C49" s="424"/>
      <c r="D49" s="424"/>
      <c r="E49" s="424"/>
      <c r="F49" s="424"/>
      <c r="G49" s="424"/>
      <c r="H49" s="424"/>
      <c r="I49" s="424"/>
      <c r="J49" s="311" t="str">
        <f>VLOOKUP(A49,MATERIALES!A5:D641,2,FALSE)</f>
        <v>kg</v>
      </c>
      <c r="K49" s="396">
        <v>1</v>
      </c>
      <c r="L49" s="420"/>
      <c r="M49" s="401">
        <f>VLOOKUP(A49,MATERIALES!A6:D397,4,FALSE)</f>
        <v>9924.0489798153903</v>
      </c>
      <c r="N49" s="271">
        <f>K49*M49</f>
        <v>9924.0489798153903</v>
      </c>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53574.407110392116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5.7</v>
      </c>
      <c r="N71" s="394">
        <f>K71/M71</f>
        <v>18716.884844632979</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5.7</v>
      </c>
      <c r="N72" s="394">
        <f>K72/M72</f>
        <v>28490</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47206.884844632979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105501.9804394884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21100.39608789768</v>
      </c>
      <c r="M84" s="862"/>
      <c r="N84" s="51"/>
    </row>
    <row r="85" spans="1:14">
      <c r="B85" s="89" t="s">
        <v>973</v>
      </c>
      <c r="C85" s="90"/>
      <c r="D85" s="90"/>
      <c r="E85" s="90"/>
      <c r="F85" s="90"/>
      <c r="G85" s="90"/>
      <c r="H85" s="90"/>
      <c r="I85" s="87"/>
      <c r="J85" s="88"/>
      <c r="K85" s="303">
        <v>0.05</v>
      </c>
      <c r="L85" s="861">
        <f>N79*K85</f>
        <v>5275.0990219744199</v>
      </c>
      <c r="M85" s="862"/>
      <c r="N85" s="51"/>
    </row>
    <row r="86" spans="1:14" ht="15.75" thickBot="1">
      <c r="B86" s="91" t="s">
        <v>974</v>
      </c>
      <c r="C86" s="92"/>
      <c r="D86" s="92"/>
      <c r="E86" s="92"/>
      <c r="F86" s="92"/>
      <c r="G86" s="92"/>
      <c r="H86" s="92"/>
      <c r="I86" s="93"/>
      <c r="J86" s="94"/>
      <c r="K86" s="304">
        <v>0.05</v>
      </c>
      <c r="L86" s="863">
        <f>N79*K86</f>
        <v>5275.0990219744199</v>
      </c>
      <c r="M86" s="864"/>
      <c r="N86" s="51"/>
    </row>
    <row r="87" spans="1:14" ht="15.75" thickBot="1">
      <c r="B87" s="827" t="s">
        <v>953</v>
      </c>
      <c r="C87" s="828"/>
      <c r="D87" s="828"/>
      <c r="E87" s="828"/>
      <c r="F87" s="828"/>
      <c r="G87" s="828"/>
      <c r="H87" s="828"/>
      <c r="I87" s="828"/>
      <c r="J87" s="828"/>
      <c r="K87" s="828"/>
      <c r="L87" s="828"/>
      <c r="M87" s="829"/>
      <c r="N87" s="52">
        <f>L84+L85+L86</f>
        <v>31650.594131846519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137152.57457133493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1725</v>
      </c>
      <c r="C31" s="81" t="s">
        <v>2186</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0.1</v>
      </c>
      <c r="N41" s="343">
        <f>N77*M41</f>
        <v>3957.0477002118823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3957.0477002118823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1.1000000000000001</v>
      </c>
      <c r="L48" s="266"/>
      <c r="M48" s="401">
        <f>VLOOKUP(A48,MATERIALES!A5:D396,4,FALSE)</f>
        <v>33320.884069142536</v>
      </c>
      <c r="N48" s="271">
        <f>K48*M48</f>
        <v>36652.972476056791</v>
      </c>
    </row>
    <row r="49" spans="1:14">
      <c r="A49" s="170" t="s">
        <v>412</v>
      </c>
      <c r="B49" s="43" t="str">
        <f>VLOOKUP(A49,MATERIALES!A6:D373,3,FALSE)</f>
        <v>Cicatrizante (para remoción de especies vegetales)</v>
      </c>
      <c r="C49" s="424"/>
      <c r="D49" s="424"/>
      <c r="E49" s="424"/>
      <c r="F49" s="424"/>
      <c r="G49" s="424"/>
      <c r="H49" s="424"/>
      <c r="I49" s="424"/>
      <c r="J49" s="311" t="str">
        <f>VLOOKUP(A49,MATERIALES!A5:D641,2,FALSE)</f>
        <v>kg</v>
      </c>
      <c r="K49" s="396">
        <v>1</v>
      </c>
      <c r="L49" s="420"/>
      <c r="M49" s="401">
        <f>VLOOKUP(A49,MATERIALES!A6:D397,4,FALSE)</f>
        <v>9924.0489798153903</v>
      </c>
      <c r="N49" s="271">
        <f>K49*M49</f>
        <v>9924.0489798153903</v>
      </c>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46577.021455872178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6.8</v>
      </c>
      <c r="N71" s="394">
        <f>K71/M71</f>
        <v>15689.153472707058</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6.8</v>
      </c>
      <c r="N72" s="394">
        <f>K72/M72</f>
        <v>23881.323529411766</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39570.477002118823</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90104.546158202895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18020.90923164058</v>
      </c>
      <c r="M84" s="862"/>
      <c r="N84" s="51"/>
    </row>
    <row r="85" spans="1:14">
      <c r="B85" s="89" t="s">
        <v>973</v>
      </c>
      <c r="C85" s="90"/>
      <c r="D85" s="90"/>
      <c r="E85" s="90"/>
      <c r="F85" s="90"/>
      <c r="G85" s="90"/>
      <c r="H85" s="90"/>
      <c r="I85" s="87"/>
      <c r="J85" s="88"/>
      <c r="K85" s="303">
        <v>0.05</v>
      </c>
      <c r="L85" s="861">
        <f>N79*K85</f>
        <v>4505.2273079101451</v>
      </c>
      <c r="M85" s="862"/>
      <c r="N85" s="51"/>
    </row>
    <row r="86" spans="1:14" ht="15.75" thickBot="1">
      <c r="B86" s="91" t="s">
        <v>974</v>
      </c>
      <c r="C86" s="92"/>
      <c r="D86" s="92"/>
      <c r="E86" s="92"/>
      <c r="F86" s="92"/>
      <c r="G86" s="92"/>
      <c r="H86" s="92"/>
      <c r="I86" s="93"/>
      <c r="J86" s="94"/>
      <c r="K86" s="304">
        <v>0.05</v>
      </c>
      <c r="L86" s="863">
        <f>N79*K86</f>
        <v>4505.2273079101451</v>
      </c>
      <c r="M86" s="864"/>
      <c r="N86" s="51"/>
    </row>
    <row r="87" spans="1:14" ht="15.75" thickBot="1">
      <c r="B87" s="827" t="s">
        <v>953</v>
      </c>
      <c r="C87" s="828"/>
      <c r="D87" s="828"/>
      <c r="E87" s="828"/>
      <c r="F87" s="828"/>
      <c r="G87" s="828"/>
      <c r="H87" s="828"/>
      <c r="I87" s="828"/>
      <c r="J87" s="828"/>
      <c r="K87" s="828"/>
      <c r="L87" s="828"/>
      <c r="M87" s="829"/>
      <c r="N87" s="52">
        <f>L84+L85+L86</f>
        <v>27031.363847460867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117135.91000566375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1162</v>
      </c>
      <c r="C31" s="81" t="s">
        <v>2187</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0.1</v>
      </c>
      <c r="N41" s="343">
        <f>N77*M41</f>
        <v>269.07924361440803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269.07924361440803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0.05</v>
      </c>
      <c r="L48" s="266"/>
      <c r="M48" s="401">
        <f>VLOOKUP(A48,MATERIALES!A5:D396,4,FALSE)</f>
        <v>33320.884069142536</v>
      </c>
      <c r="N48" s="271">
        <f>K48*M48</f>
        <v>1666.044203457127</v>
      </c>
    </row>
    <row r="49" spans="1:14">
      <c r="A49" s="170" t="s">
        <v>774</v>
      </c>
      <c r="B49" s="43" t="str">
        <f>VLOOKUP(A49,MATERIALES!A6:D373,3,FALSE)</f>
        <v>Agua</v>
      </c>
      <c r="C49" s="424"/>
      <c r="D49" s="424"/>
      <c r="E49" s="424"/>
      <c r="F49" s="424"/>
      <c r="G49" s="424"/>
      <c r="H49" s="424"/>
      <c r="I49" s="424"/>
      <c r="J49" s="311" t="str">
        <f>VLOOKUP(A49,MATERIALES!A5:D641,2,FALSE)</f>
        <v>lt</v>
      </c>
      <c r="K49" s="396">
        <v>5</v>
      </c>
      <c r="L49" s="420"/>
      <c r="M49" s="401">
        <f>VLOOKUP(A49,MATERIALES!A6:D397,4,FALSE)</f>
        <v>43.73366034074958</v>
      </c>
      <c r="N49" s="271">
        <f>K49*M49</f>
        <v>218.66830170374789</v>
      </c>
    </row>
    <row r="50" spans="1:14">
      <c r="A50" s="170" t="s">
        <v>915</v>
      </c>
      <c r="B50" s="43" t="str">
        <f>VLOOKUP(A50,MATERIALES!A6:D373,3,FALSE)</f>
        <v>Cespedones</v>
      </c>
      <c r="C50" s="424"/>
      <c r="D50" s="424"/>
      <c r="E50" s="424"/>
      <c r="F50" s="424"/>
      <c r="G50" s="424"/>
      <c r="H50" s="424"/>
      <c r="I50" s="424"/>
      <c r="J50" s="311" t="str">
        <f>VLOOKUP(A50,MATERIALES!A6:D642,2,FALSE)</f>
        <v>m2</v>
      </c>
      <c r="K50" s="396">
        <v>1</v>
      </c>
      <c r="L50" s="420"/>
      <c r="M50" s="401">
        <f>VLOOKUP(A50,MATERIALES!A6:D398,4,FALSE)</f>
        <v>22908.107797535493</v>
      </c>
      <c r="N50" s="271">
        <f>K50*M50</f>
        <v>22908.107797535493</v>
      </c>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24792.820302696367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100</v>
      </c>
      <c r="N71" s="394">
        <f>K71/M71</f>
        <v>1066.8624361440798</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100</v>
      </c>
      <c r="N72" s="394">
        <f>K72/M72</f>
        <v>1623.93</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2690.7924361440801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27752.691982454853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5550.5383964909706</v>
      </c>
      <c r="M84" s="862"/>
      <c r="N84" s="51"/>
    </row>
    <row r="85" spans="1:14">
      <c r="B85" s="89" t="s">
        <v>973</v>
      </c>
      <c r="C85" s="90"/>
      <c r="D85" s="90"/>
      <c r="E85" s="90"/>
      <c r="F85" s="90"/>
      <c r="G85" s="90"/>
      <c r="H85" s="90"/>
      <c r="I85" s="87"/>
      <c r="J85" s="88"/>
      <c r="K85" s="303">
        <v>0.05</v>
      </c>
      <c r="L85" s="861">
        <f>N79*K85</f>
        <v>1387.6345991227427</v>
      </c>
      <c r="M85" s="862"/>
      <c r="N85" s="51"/>
    </row>
    <row r="86" spans="1:14" ht="15.75" thickBot="1">
      <c r="B86" s="91" t="s">
        <v>974</v>
      </c>
      <c r="C86" s="92"/>
      <c r="D86" s="92"/>
      <c r="E86" s="92"/>
      <c r="F86" s="92"/>
      <c r="G86" s="92"/>
      <c r="H86" s="92"/>
      <c r="I86" s="93"/>
      <c r="J86" s="94"/>
      <c r="K86" s="304">
        <v>0.05</v>
      </c>
      <c r="L86" s="863">
        <f>N79*K86</f>
        <v>1387.6345991227427</v>
      </c>
      <c r="M86" s="864"/>
      <c r="N86" s="51"/>
    </row>
    <row r="87" spans="1:14" ht="15.75" thickBot="1">
      <c r="B87" s="827" t="s">
        <v>953</v>
      </c>
      <c r="C87" s="828"/>
      <c r="D87" s="828"/>
      <c r="E87" s="828"/>
      <c r="F87" s="828"/>
      <c r="G87" s="828"/>
      <c r="H87" s="828"/>
      <c r="I87" s="828"/>
      <c r="J87" s="828"/>
      <c r="K87" s="828"/>
      <c r="L87" s="828"/>
      <c r="M87" s="829"/>
      <c r="N87" s="52">
        <f>L84+L85+L86</f>
        <v>8325.8075947364559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36078.499577191309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1163</v>
      </c>
      <c r="C31" s="81" t="s">
        <v>2188</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0.1</v>
      </c>
      <c r="N41" s="343">
        <f>N77*M41</f>
        <v>108.262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108.262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70" t="s">
        <v>426</v>
      </c>
      <c r="B48" s="43" t="str">
        <f>VLOOKUP(A48,MATERIALES!A5:D373,3,FALSE)</f>
        <v>Costal de fibra o fique</v>
      </c>
      <c r="C48" s="280"/>
      <c r="D48" s="280"/>
      <c r="E48" s="280"/>
      <c r="F48" s="280"/>
      <c r="G48" s="280"/>
      <c r="H48" s="280"/>
      <c r="I48" s="280"/>
      <c r="J48" s="310" t="str">
        <f>VLOOKUP(A48,MATERIALES!A4:D640,2,FALSE)</f>
        <v>m2</v>
      </c>
      <c r="K48" s="281">
        <v>1</v>
      </c>
      <c r="L48" s="266"/>
      <c r="M48" s="401">
        <f>VLOOKUP(A48,MATERIALES!A5:D396,4,FALSE)</f>
        <v>3633.0176411636971</v>
      </c>
      <c r="N48" s="271">
        <f>K48*M48</f>
        <v>3633.0176411636971</v>
      </c>
    </row>
    <row r="49" spans="1:14">
      <c r="A49" s="170" t="s">
        <v>650</v>
      </c>
      <c r="B49" s="43" t="str">
        <f>VLOOKUP(A49,MATERIALES!A6:D373,3,FALSE)</f>
        <v>Semillas para empradizar</v>
      </c>
      <c r="C49" s="424"/>
      <c r="D49" s="424"/>
      <c r="E49" s="424"/>
      <c r="F49" s="424"/>
      <c r="G49" s="424"/>
      <c r="H49" s="424"/>
      <c r="I49" s="424"/>
      <c r="J49" s="311" t="str">
        <f>VLOOKUP(A49,MATERIALES!A5:D641,2,FALSE)</f>
        <v>kg</v>
      </c>
      <c r="K49" s="396">
        <v>0.05</v>
      </c>
      <c r="L49" s="420"/>
      <c r="M49" s="401">
        <f>VLOOKUP(A49,MATERIALES!A6:D397,4,FALSE)</f>
        <v>31238.328814821129</v>
      </c>
      <c r="N49" s="271">
        <f>K49*M49</f>
        <v>1561.9164407410565</v>
      </c>
    </row>
    <row r="50" spans="1:14">
      <c r="A50" s="170" t="s">
        <v>686</v>
      </c>
      <c r="B50" s="43" t="str">
        <f>VLOOKUP(A50,MATERIALES!A6:D373,3,FALSE)</f>
        <v xml:space="preserve">Tierra abonada </v>
      </c>
      <c r="C50" s="424"/>
      <c r="D50" s="424"/>
      <c r="E50" s="424"/>
      <c r="F50" s="424"/>
      <c r="G50" s="424"/>
      <c r="H50" s="424"/>
      <c r="I50" s="424"/>
      <c r="J50" s="311" t="str">
        <f>VLOOKUP(A50,MATERIALES!A6:D642,2,FALSE)</f>
        <v>m3</v>
      </c>
      <c r="K50" s="396">
        <v>7.4999999999999997E-2</v>
      </c>
      <c r="L50" s="420"/>
      <c r="M50" s="401">
        <f>VLOOKUP(A50,MATERIALES!A6:D398,4,FALSE)</f>
        <v>33320.884069142536</v>
      </c>
      <c r="N50" s="271">
        <f>K50*M50</f>
        <v>2499.06630518569</v>
      </c>
    </row>
    <row r="51" spans="1:14">
      <c r="A51" s="170" t="s">
        <v>774</v>
      </c>
      <c r="B51" s="43" t="str">
        <f>VLOOKUP(A51,MATERIALES!A6:D373,3,FALSE)</f>
        <v>Agua</v>
      </c>
      <c r="C51" s="424"/>
      <c r="D51" s="424"/>
      <c r="E51" s="424"/>
      <c r="F51" s="424"/>
      <c r="G51" s="424"/>
      <c r="H51" s="424"/>
      <c r="I51" s="424"/>
      <c r="J51" s="311" t="str">
        <f>VLOOKUP(A51,MATERIALES!A6:D643,2,FALSE)</f>
        <v>lt</v>
      </c>
      <c r="K51" s="396">
        <v>5</v>
      </c>
      <c r="L51" s="420"/>
      <c r="M51" s="401">
        <f>VLOOKUP(A51,MATERIALES!A6:D399,4,FALSE)</f>
        <v>43.73366034074958</v>
      </c>
      <c r="N51" s="271">
        <f>K51*M51</f>
        <v>218.66830170374789</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7912.6686887941914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100</v>
      </c>
      <c r="N71" s="394">
        <f>K71/M71</f>
        <v>1082.6199999999999</v>
      </c>
      <c r="O71" s="106"/>
    </row>
    <row r="72" spans="1:15">
      <c r="A72" s="171"/>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1082.6199999999999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9103.550688794192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1820.7101377588385</v>
      </c>
      <c r="M84" s="862"/>
      <c r="N84" s="51"/>
    </row>
    <row r="85" spans="1:14">
      <c r="B85" s="89" t="s">
        <v>973</v>
      </c>
      <c r="C85" s="90"/>
      <c r="D85" s="90"/>
      <c r="E85" s="90"/>
      <c r="F85" s="90"/>
      <c r="G85" s="90"/>
      <c r="H85" s="90"/>
      <c r="I85" s="87"/>
      <c r="J85" s="88"/>
      <c r="K85" s="303">
        <v>0.05</v>
      </c>
      <c r="L85" s="861">
        <f>N79*K85</f>
        <v>455.17753443970963</v>
      </c>
      <c r="M85" s="862"/>
      <c r="N85" s="51"/>
    </row>
    <row r="86" spans="1:14" ht="15.75" thickBot="1">
      <c r="B86" s="91" t="s">
        <v>974</v>
      </c>
      <c r="C86" s="92"/>
      <c r="D86" s="92"/>
      <c r="E86" s="92"/>
      <c r="F86" s="92"/>
      <c r="G86" s="92"/>
      <c r="H86" s="92"/>
      <c r="I86" s="93"/>
      <c r="J86" s="94"/>
      <c r="K86" s="304">
        <v>0.05</v>
      </c>
      <c r="L86" s="863">
        <f>N79*K86</f>
        <v>455.17753443970963</v>
      </c>
      <c r="M86" s="864"/>
      <c r="N86" s="51"/>
    </row>
    <row r="87" spans="1:14" ht="15.75" thickBot="1">
      <c r="B87" s="827" t="s">
        <v>953</v>
      </c>
      <c r="C87" s="828"/>
      <c r="D87" s="828"/>
      <c r="E87" s="828"/>
      <c r="F87" s="828"/>
      <c r="G87" s="828"/>
      <c r="H87" s="828"/>
      <c r="I87" s="828"/>
      <c r="J87" s="828"/>
      <c r="K87" s="828"/>
      <c r="L87" s="828"/>
      <c r="M87" s="829"/>
      <c r="N87" s="52">
        <f>L84+L85+L86</f>
        <v>2731.0652066382577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11834.615895432449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1164</v>
      </c>
      <c r="C31" s="81" t="s">
        <v>2189</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253</v>
      </c>
      <c r="B36" s="840" t="str">
        <f>VLOOKUP(A36,EQUIPOS!A6:D154,3,FALSE)</f>
        <v>Máquina hidrosembradora</v>
      </c>
      <c r="C36" s="841"/>
      <c r="D36" s="841"/>
      <c r="E36" s="841"/>
      <c r="F36" s="841"/>
      <c r="G36" s="841"/>
      <c r="H36" s="842"/>
      <c r="I36" s="266"/>
      <c r="J36" s="267"/>
      <c r="K36" s="268">
        <f>VLOOKUP(A36,EQUIPOS!A6:D163,4,FALSE)</f>
        <v>18624.062032287766</v>
      </c>
      <c r="L36" s="269"/>
      <c r="M36" s="335">
        <v>350</v>
      </c>
      <c r="N36" s="271">
        <f>K36/M36</f>
        <v>53.211605806536475</v>
      </c>
    </row>
    <row r="37" spans="1:14">
      <c r="A37" s="113" t="s">
        <v>138</v>
      </c>
      <c r="B37" s="840" t="str">
        <f>VLOOKUP(A37,EQUIPOS!A7:D154,3,FALSE)</f>
        <v>Camioneta D-300</v>
      </c>
      <c r="C37" s="841"/>
      <c r="D37" s="841"/>
      <c r="E37" s="841"/>
      <c r="F37" s="841"/>
      <c r="G37" s="841"/>
      <c r="H37" s="842"/>
      <c r="I37" s="420"/>
      <c r="J37" s="421"/>
      <c r="K37" s="268">
        <f>VLOOKUP(A37,EQUIPOS!A7:D164,4,FALSE)</f>
        <v>33051.096562661551</v>
      </c>
      <c r="L37" s="334"/>
      <c r="M37" s="335">
        <v>350</v>
      </c>
      <c r="N37" s="271">
        <f>K37/M37</f>
        <v>94.431704464747284</v>
      </c>
    </row>
    <row r="38" spans="1:14">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4.8049864931144288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152.44829676439818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70" t="s">
        <v>426</v>
      </c>
      <c r="B48" s="43" t="str">
        <f>VLOOKUP(A48,MATERIALES!A5:D373,3,FALSE)</f>
        <v>Costal de fibra o fique</v>
      </c>
      <c r="C48" s="280"/>
      <c r="D48" s="280"/>
      <c r="E48" s="280"/>
      <c r="F48" s="280"/>
      <c r="G48" s="280"/>
      <c r="H48" s="280"/>
      <c r="I48" s="280"/>
      <c r="J48" s="310" t="str">
        <f>VLOOKUP(A48,MATERIALES!A4:D640,2,FALSE)</f>
        <v>m2</v>
      </c>
      <c r="K48" s="281">
        <v>1</v>
      </c>
      <c r="L48" s="266"/>
      <c r="M48" s="401">
        <f>VLOOKUP(A48,MATERIALES!A5:D396,4,FALSE)</f>
        <v>3633.0176411636971</v>
      </c>
      <c r="N48" s="271">
        <f>K48*M48</f>
        <v>3633.0176411636971</v>
      </c>
    </row>
    <row r="49" spans="1:14">
      <c r="A49" s="170" t="s">
        <v>499</v>
      </c>
      <c r="B49" s="43" t="str">
        <f>VLOOKUP(A49,MATERIALES!A6:D373,3,FALSE)</f>
        <v>Mulch Orgánico</v>
      </c>
      <c r="C49" s="424"/>
      <c r="D49" s="424"/>
      <c r="E49" s="424"/>
      <c r="F49" s="424"/>
      <c r="G49" s="424"/>
      <c r="H49" s="424"/>
      <c r="I49" s="424"/>
      <c r="J49" s="311" t="str">
        <f>VLOOKUP(A49,MATERIALES!A5:D641,2,FALSE)</f>
        <v>kg</v>
      </c>
      <c r="K49" s="396">
        <v>0.4</v>
      </c>
      <c r="L49" s="420"/>
      <c r="M49" s="401">
        <f>VLOOKUP(A49,MATERIALES!A6:D397,4,FALSE)</f>
        <v>2773.0181752853032</v>
      </c>
      <c r="N49" s="271">
        <f>K49*M49</f>
        <v>1109.2072701141212</v>
      </c>
    </row>
    <row r="50" spans="1:14">
      <c r="A50" s="170" t="s">
        <v>774</v>
      </c>
      <c r="B50" s="43" t="str">
        <f>VLOOKUP(A50,MATERIALES!A6:D373,3,FALSE)</f>
        <v>Agua</v>
      </c>
      <c r="C50" s="424"/>
      <c r="D50" s="424"/>
      <c r="E50" s="424"/>
      <c r="F50" s="424"/>
      <c r="G50" s="424"/>
      <c r="H50" s="424"/>
      <c r="I50" s="424"/>
      <c r="J50" s="311" t="str">
        <f>VLOOKUP(A50,MATERIALES!A6:D642,2,FALSE)</f>
        <v>lt</v>
      </c>
      <c r="K50" s="396">
        <v>5</v>
      </c>
      <c r="L50" s="420"/>
      <c r="M50" s="401">
        <f>VLOOKUP(A50,MATERIALES!A6:D398,4,FALSE)</f>
        <v>43.73366034074958</v>
      </c>
      <c r="N50" s="271">
        <f>K50*M50</f>
        <v>218.66830170374789</v>
      </c>
    </row>
    <row r="51" spans="1:14">
      <c r="A51" s="170" t="s">
        <v>650</v>
      </c>
      <c r="B51" s="43" t="str">
        <f>VLOOKUP(A51,MATERIALES!A6:D373,3,FALSE)</f>
        <v>Semillas para empradizar</v>
      </c>
      <c r="C51" s="424"/>
      <c r="D51" s="424"/>
      <c r="E51" s="424"/>
      <c r="F51" s="424"/>
      <c r="G51" s="424"/>
      <c r="H51" s="424"/>
      <c r="I51" s="424"/>
      <c r="J51" s="311" t="str">
        <f>VLOOKUP(A51,MATERIALES!A6:D643,2,FALSE)</f>
        <v>kg</v>
      </c>
      <c r="K51" s="396">
        <v>0.05</v>
      </c>
      <c r="L51" s="420"/>
      <c r="M51" s="401">
        <f>VLOOKUP(A51,MATERIALES!A6:D399,4,FALSE)</f>
        <v>31238.328814821129</v>
      </c>
      <c r="N51" s="271">
        <f>K51*M51</f>
        <v>1561.9164407410565</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6522.809653722622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9</v>
      </c>
      <c r="B71" s="49" t="str">
        <f>VLOOKUP(A71,'MANO DE OBRA'!A8:D68,3,FALSE)</f>
        <v>Obrero (3)</v>
      </c>
      <c r="C71" s="47"/>
      <c r="D71" s="47"/>
      <c r="E71" s="47"/>
      <c r="F71" s="47"/>
      <c r="G71" s="47"/>
      <c r="H71" s="47"/>
      <c r="I71" s="291">
        <f>K71/J71*100</f>
        <v>87780</v>
      </c>
      <c r="J71" s="292">
        <v>185</v>
      </c>
      <c r="K71" s="293">
        <f>VLOOKUP(A71,'MANO DE OBRA'!A8:D99,4,FALSE)</f>
        <v>162393</v>
      </c>
      <c r="L71" s="50"/>
      <c r="M71" s="433">
        <v>2800</v>
      </c>
      <c r="N71" s="394">
        <f>K71/M71</f>
        <v>57.997500000000002</v>
      </c>
      <c r="O71" s="106"/>
    </row>
    <row r="72" spans="1:15">
      <c r="A72" s="171"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2800</v>
      </c>
      <c r="N72" s="394">
        <f>K72/M72</f>
        <v>38.102229862288567</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96.099729862288569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6771.3576803493088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1354.2715360698619</v>
      </c>
      <c r="M84" s="862"/>
      <c r="N84" s="51"/>
    </row>
    <row r="85" spans="1:14">
      <c r="B85" s="89" t="s">
        <v>973</v>
      </c>
      <c r="C85" s="90"/>
      <c r="D85" s="90"/>
      <c r="E85" s="90"/>
      <c r="F85" s="90"/>
      <c r="G85" s="90"/>
      <c r="H85" s="90"/>
      <c r="I85" s="87"/>
      <c r="J85" s="88"/>
      <c r="K85" s="303">
        <v>0.05</v>
      </c>
      <c r="L85" s="861">
        <f>N79*K85</f>
        <v>338.56788401746547</v>
      </c>
      <c r="M85" s="862"/>
      <c r="N85" s="51"/>
    </row>
    <row r="86" spans="1:14" ht="15.75" thickBot="1">
      <c r="B86" s="91" t="s">
        <v>974</v>
      </c>
      <c r="C86" s="92"/>
      <c r="D86" s="92"/>
      <c r="E86" s="92"/>
      <c r="F86" s="92"/>
      <c r="G86" s="92"/>
      <c r="H86" s="92"/>
      <c r="I86" s="93"/>
      <c r="J86" s="94"/>
      <c r="K86" s="304">
        <v>0.05</v>
      </c>
      <c r="L86" s="863">
        <f>N79*K86</f>
        <v>338.56788401746547</v>
      </c>
      <c r="M86" s="864"/>
      <c r="N86" s="51"/>
    </row>
    <row r="87" spans="1:14" ht="15.75" thickBot="1">
      <c r="B87" s="827" t="s">
        <v>953</v>
      </c>
      <c r="C87" s="828"/>
      <c r="D87" s="828"/>
      <c r="E87" s="828"/>
      <c r="F87" s="828"/>
      <c r="G87" s="828"/>
      <c r="H87" s="828"/>
      <c r="I87" s="828"/>
      <c r="J87" s="828"/>
      <c r="K87" s="828"/>
      <c r="L87" s="828"/>
      <c r="M87" s="829"/>
      <c r="N87" s="52">
        <f>L84+L85+L86</f>
        <v>2031.407304104793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8802.7649844541011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29.25" customHeight="1" thickBot="1">
      <c r="A31" t="s">
        <v>1845</v>
      </c>
      <c r="B31" s="80" t="s">
        <v>1726</v>
      </c>
      <c r="C31" s="967" t="s">
        <v>2049</v>
      </c>
      <c r="D31" s="968"/>
      <c r="E31" s="968"/>
      <c r="F31" s="968"/>
      <c r="G31" s="968"/>
      <c r="H31" s="968"/>
      <c r="I31" s="968"/>
      <c r="J31" s="968"/>
      <c r="K31" s="467"/>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6"/>
      <c r="J36" s="267"/>
      <c r="K36" s="268">
        <f>VLOOKUP(A36,EQUIPOS!A6:D163,4,FALSE)</f>
        <v>33051.096562661551</v>
      </c>
      <c r="L36" s="269"/>
      <c r="M36" s="335">
        <v>8000</v>
      </c>
      <c r="N36" s="271">
        <f>K36/M36</f>
        <v>4.1313870703326936</v>
      </c>
    </row>
    <row r="37" spans="1:14">
      <c r="A37" s="113"/>
      <c r="B37" s="840"/>
      <c r="C37" s="841"/>
      <c r="D37" s="841"/>
      <c r="E37" s="841"/>
      <c r="F37" s="841"/>
      <c r="G37" s="841"/>
      <c r="H37" s="842"/>
      <c r="I37" s="420"/>
      <c r="J37" s="421"/>
      <c r="K37" s="268"/>
      <c r="L37" s="334"/>
      <c r="M37" s="335"/>
      <c r="N37" s="271"/>
    </row>
    <row r="38" spans="1:14">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0.01</v>
      </c>
      <c r="N41" s="343">
        <f>N77*M41</f>
        <v>26.907924361440802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31.039311431773495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70" t="s">
        <v>511</v>
      </c>
      <c r="B48" s="43" t="str">
        <f>VLOOKUP(A48,MATERIALES!A5:D373,3,FALSE)</f>
        <v>Manto Temporal (Protección de Taludes)</v>
      </c>
      <c r="C48" s="280"/>
      <c r="D48" s="280"/>
      <c r="E48" s="280"/>
      <c r="F48" s="280"/>
      <c r="G48" s="280"/>
      <c r="H48" s="280"/>
      <c r="I48" s="280"/>
      <c r="J48" s="310" t="str">
        <f>VLOOKUP(A48,MATERIALES!A4:D640,2,FALSE)</f>
        <v>m2</v>
      </c>
      <c r="K48" s="485">
        <v>1.05</v>
      </c>
      <c r="L48" s="266"/>
      <c r="M48" s="401">
        <f>VLOOKUP(A48,MATERIALES!A5:D396,4,FALSE)</f>
        <v>5396.3692388789914</v>
      </c>
      <c r="N48" s="271">
        <f>K48*M48</f>
        <v>5666.1877008229412</v>
      </c>
    </row>
    <row r="49" spans="1:14">
      <c r="A49" s="170" t="s">
        <v>584</v>
      </c>
      <c r="B49" s="43" t="str">
        <f>VLOOKUP(A49,MATERIALES!A6:D373,3,FALSE)</f>
        <v>Mezcla Fértil</v>
      </c>
      <c r="C49" s="424"/>
      <c r="D49" s="424"/>
      <c r="E49" s="424"/>
      <c r="F49" s="424"/>
      <c r="G49" s="424"/>
      <c r="H49" s="424"/>
      <c r="I49" s="424"/>
      <c r="J49" s="311" t="str">
        <f>VLOOKUP(A49,MATERIALES!A5:D641,2,FALSE)</f>
        <v>m2</v>
      </c>
      <c r="K49" s="485">
        <v>1</v>
      </c>
      <c r="L49" s="420"/>
      <c r="M49" s="401">
        <f>VLOOKUP(A49,MATERIALES!A6:D397,4,FALSE)</f>
        <v>13394.6853420109</v>
      </c>
      <c r="N49" s="271">
        <f>K49*M49</f>
        <v>13394.6853420109</v>
      </c>
    </row>
    <row r="50" spans="1:14">
      <c r="A50" s="170" t="s">
        <v>827</v>
      </c>
      <c r="B50" s="43" t="str">
        <f>VLOOKUP(A50,MATERIALES!A6:D373,3,FALSE)</f>
        <v>Anclaje para fijación del manto</v>
      </c>
      <c r="C50" s="424"/>
      <c r="D50" s="424"/>
      <c r="E50" s="424"/>
      <c r="F50" s="424"/>
      <c r="G50" s="424"/>
      <c r="H50" s="424"/>
      <c r="I50" s="424"/>
      <c r="J50" s="311" t="str">
        <f>VLOOKUP(A50,MATERIALES!A6:D642,2,FALSE)</f>
        <v>u</v>
      </c>
      <c r="K50" s="485">
        <v>2</v>
      </c>
      <c r="L50" s="420"/>
      <c r="M50" s="401">
        <f>VLOOKUP(A50,MATERIALES!A6:D398,4,FALSE)</f>
        <v>437.96657354799657</v>
      </c>
      <c r="N50" s="271">
        <f>K50*M50</f>
        <v>875.93314709599315</v>
      </c>
    </row>
    <row r="51" spans="1:14">
      <c r="A51" s="170"/>
      <c r="B51" s="43"/>
      <c r="C51" s="424"/>
      <c r="D51" s="424"/>
      <c r="E51" s="424"/>
      <c r="F51" s="424"/>
      <c r="G51" s="424"/>
      <c r="H51" s="424"/>
      <c r="I51" s="424"/>
      <c r="J51" s="310"/>
      <c r="K51" s="450"/>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19936.806189929834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9</v>
      </c>
      <c r="B71" s="49" t="str">
        <f>VLOOKUP(A71,'MANO DE OBRA'!A8:D68,3,FALSE)</f>
        <v>Obrero (3)</v>
      </c>
      <c r="C71" s="47"/>
      <c r="D71" s="47"/>
      <c r="E71" s="47"/>
      <c r="F71" s="47"/>
      <c r="G71" s="47"/>
      <c r="H71" s="47"/>
      <c r="I71" s="291">
        <f>K71/J71*100</f>
        <v>87780</v>
      </c>
      <c r="J71" s="292">
        <v>185</v>
      </c>
      <c r="K71" s="293">
        <f>VLOOKUP(A71,'MANO DE OBRA'!A8:D99,4,FALSE)</f>
        <v>162393</v>
      </c>
      <c r="L71" s="50"/>
      <c r="M71" s="433">
        <v>100</v>
      </c>
      <c r="N71" s="394">
        <f>K71/M71</f>
        <v>1623.93</v>
      </c>
      <c r="O71" s="106"/>
    </row>
    <row r="72" spans="1:15">
      <c r="A72" s="171"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2690.7924361440801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22658.637937505686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4531.7275875011374</v>
      </c>
      <c r="M84" s="862"/>
      <c r="N84" s="51"/>
    </row>
    <row r="85" spans="1:14">
      <c r="B85" s="89" t="s">
        <v>973</v>
      </c>
      <c r="C85" s="90"/>
      <c r="D85" s="90"/>
      <c r="E85" s="90"/>
      <c r="F85" s="90"/>
      <c r="G85" s="90"/>
      <c r="H85" s="90"/>
      <c r="I85" s="87"/>
      <c r="J85" s="88"/>
      <c r="K85" s="303">
        <v>0.05</v>
      </c>
      <c r="L85" s="861">
        <f>N79*K85</f>
        <v>1132.9318968752843</v>
      </c>
      <c r="M85" s="862"/>
      <c r="N85" s="51"/>
    </row>
    <row r="86" spans="1:14" ht="15.75" thickBot="1">
      <c r="B86" s="91" t="s">
        <v>974</v>
      </c>
      <c r="C86" s="92"/>
      <c r="D86" s="92"/>
      <c r="E86" s="92"/>
      <c r="F86" s="92"/>
      <c r="G86" s="92"/>
      <c r="H86" s="92"/>
      <c r="I86" s="93"/>
      <c r="J86" s="94"/>
      <c r="K86" s="304">
        <v>0.05</v>
      </c>
      <c r="L86" s="863">
        <f>N79*K86</f>
        <v>1132.9318968752843</v>
      </c>
      <c r="M86" s="864"/>
      <c r="N86" s="51"/>
    </row>
    <row r="87" spans="1:14" ht="15.75" thickBot="1">
      <c r="B87" s="827" t="s">
        <v>953</v>
      </c>
      <c r="C87" s="828"/>
      <c r="D87" s="828"/>
      <c r="E87" s="828"/>
      <c r="F87" s="828"/>
      <c r="G87" s="828"/>
      <c r="H87" s="828"/>
      <c r="I87" s="828"/>
      <c r="J87" s="828"/>
      <c r="K87" s="828"/>
      <c r="L87" s="828"/>
      <c r="M87" s="829"/>
      <c r="N87" s="52">
        <f>L84+L85+L86</f>
        <v>6797.5913812517056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29456.229318757392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28.5" customHeight="1" thickBot="1">
      <c r="A31" t="s">
        <v>1845</v>
      </c>
      <c r="B31" s="80" t="s">
        <v>1727</v>
      </c>
      <c r="C31" s="967" t="s">
        <v>2052</v>
      </c>
      <c r="D31" s="968"/>
      <c r="E31" s="968"/>
      <c r="F31" s="968"/>
      <c r="G31" s="968"/>
      <c r="H31" s="968"/>
      <c r="I31" s="968"/>
      <c r="J31" s="968"/>
      <c r="K31" s="467"/>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6"/>
      <c r="J36" s="267"/>
      <c r="K36" s="268">
        <f>VLOOKUP(A36,EQUIPOS!A6:D163,4,FALSE)</f>
        <v>33051.096562661551</v>
      </c>
      <c r="L36" s="269"/>
      <c r="M36" s="335">
        <v>8000</v>
      </c>
      <c r="N36" s="271">
        <f>K36/M36</f>
        <v>4.1313870703326936</v>
      </c>
    </row>
    <row r="37" spans="1:14">
      <c r="A37" s="113"/>
      <c r="B37" s="840"/>
      <c r="C37" s="841"/>
      <c r="D37" s="841"/>
      <c r="E37" s="841"/>
      <c r="F37" s="841"/>
      <c r="G37" s="841"/>
      <c r="H37" s="842"/>
      <c r="I37" s="420"/>
      <c r="J37" s="421"/>
      <c r="K37" s="268"/>
      <c r="L37" s="334"/>
      <c r="M37" s="335"/>
      <c r="N37" s="271"/>
    </row>
    <row r="38" spans="1:14">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0.01</v>
      </c>
      <c r="N41" s="343">
        <f>N77*M41</f>
        <v>26.907924361440802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31.039311431773495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70" t="s">
        <v>512</v>
      </c>
      <c r="B48" s="43" t="str">
        <f>VLOOKUP(A48,MATERIALES!A5:D373,3,FALSE)</f>
        <v>Manto Permanente (Protección de Taludes)</v>
      </c>
      <c r="C48" s="280"/>
      <c r="D48" s="280"/>
      <c r="E48" s="280"/>
      <c r="F48" s="280"/>
      <c r="G48" s="280"/>
      <c r="H48" s="280"/>
      <c r="I48" s="280"/>
      <c r="J48" s="310" t="str">
        <f>VLOOKUP(A48,MATERIALES!A4:D640,2,FALSE)</f>
        <v>m2</v>
      </c>
      <c r="K48" s="485">
        <v>1.05</v>
      </c>
      <c r="L48" s="266"/>
      <c r="M48" s="401">
        <f>VLOOKUP(A48,MATERIALES!A5:D396,4,FALSE)</f>
        <v>12999.611867986108</v>
      </c>
      <c r="N48" s="271">
        <f>K48*M48</f>
        <v>13649.592461385415</v>
      </c>
    </row>
    <row r="49" spans="1:14">
      <c r="A49" s="170" t="s">
        <v>584</v>
      </c>
      <c r="B49" s="43" t="str">
        <f>VLOOKUP(A49,MATERIALES!A6:D373,3,FALSE)</f>
        <v>Mezcla Fértil</v>
      </c>
      <c r="C49" s="424"/>
      <c r="D49" s="424"/>
      <c r="E49" s="424"/>
      <c r="F49" s="424"/>
      <c r="G49" s="424"/>
      <c r="H49" s="424"/>
      <c r="I49" s="424"/>
      <c r="J49" s="311" t="str">
        <f>VLOOKUP(A49,MATERIALES!A5:D641,2,FALSE)</f>
        <v>m2</v>
      </c>
      <c r="K49" s="485">
        <v>1</v>
      </c>
      <c r="L49" s="420"/>
      <c r="M49" s="401">
        <f>VLOOKUP(A49,MATERIALES!A6:D397,4,FALSE)</f>
        <v>13394.6853420109</v>
      </c>
      <c r="N49" s="271">
        <f>K49*M49</f>
        <v>13394.6853420109</v>
      </c>
    </row>
    <row r="50" spans="1:14">
      <c r="A50" s="170" t="s">
        <v>827</v>
      </c>
      <c r="B50" s="43" t="str">
        <f>VLOOKUP(A50,MATERIALES!A6:D373,3,FALSE)</f>
        <v>Anclaje para fijación del manto</v>
      </c>
      <c r="C50" s="424"/>
      <c r="D50" s="424"/>
      <c r="E50" s="424"/>
      <c r="F50" s="424"/>
      <c r="G50" s="424"/>
      <c r="H50" s="424"/>
      <c r="I50" s="424"/>
      <c r="J50" s="311" t="str">
        <f>VLOOKUP(A50,MATERIALES!A6:D642,2,FALSE)</f>
        <v>u</v>
      </c>
      <c r="K50" s="485">
        <v>2</v>
      </c>
      <c r="L50" s="420"/>
      <c r="M50" s="401">
        <f>VLOOKUP(A50,MATERIALES!A6:D398,4,FALSE)</f>
        <v>437.96657354799657</v>
      </c>
      <c r="N50" s="271">
        <f>K50*M50</f>
        <v>875.93314709599315</v>
      </c>
    </row>
    <row r="51" spans="1:14">
      <c r="A51" s="170"/>
      <c r="B51" s="43"/>
      <c r="C51" s="424"/>
      <c r="D51" s="424"/>
      <c r="E51" s="424"/>
      <c r="F51" s="424"/>
      <c r="G51" s="424"/>
      <c r="H51" s="424"/>
      <c r="I51" s="424"/>
      <c r="J51" s="310"/>
      <c r="K51" s="450"/>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27920.210950492306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9</v>
      </c>
      <c r="B71" s="49" t="str">
        <f>VLOOKUP(A71,'MANO DE OBRA'!A8:D68,3,FALSE)</f>
        <v>Obrero (3)</v>
      </c>
      <c r="C71" s="47"/>
      <c r="D71" s="47"/>
      <c r="E71" s="47"/>
      <c r="F71" s="47"/>
      <c r="G71" s="47"/>
      <c r="H71" s="47"/>
      <c r="I71" s="291">
        <f>K71/J71*100</f>
        <v>87780</v>
      </c>
      <c r="J71" s="292">
        <v>185</v>
      </c>
      <c r="K71" s="293">
        <f>VLOOKUP(A71,'MANO DE OBRA'!A8:D99,4,FALSE)</f>
        <v>162393</v>
      </c>
      <c r="L71" s="50"/>
      <c r="M71" s="433">
        <v>100</v>
      </c>
      <c r="N71" s="394">
        <f>K71/M71</f>
        <v>1623.93</v>
      </c>
      <c r="O71" s="106"/>
    </row>
    <row r="72" spans="1:15">
      <c r="A72" s="171"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2690.7924361440801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30642.042698068159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6128.4085396136325</v>
      </c>
      <c r="M84" s="862"/>
      <c r="N84" s="51"/>
    </row>
    <row r="85" spans="1:14">
      <c r="B85" s="89" t="s">
        <v>973</v>
      </c>
      <c r="C85" s="90"/>
      <c r="D85" s="90"/>
      <c r="E85" s="90"/>
      <c r="F85" s="90"/>
      <c r="G85" s="90"/>
      <c r="H85" s="90"/>
      <c r="I85" s="87"/>
      <c r="J85" s="88"/>
      <c r="K85" s="303">
        <v>0.05</v>
      </c>
      <c r="L85" s="861">
        <f>N79*K85</f>
        <v>1532.1021349034081</v>
      </c>
      <c r="M85" s="862"/>
      <c r="N85" s="51"/>
    </row>
    <row r="86" spans="1:14" ht="15.75" thickBot="1">
      <c r="B86" s="91" t="s">
        <v>974</v>
      </c>
      <c r="C86" s="92"/>
      <c r="D86" s="92"/>
      <c r="E86" s="92"/>
      <c r="F86" s="92"/>
      <c r="G86" s="92"/>
      <c r="H86" s="92"/>
      <c r="I86" s="93"/>
      <c r="J86" s="94"/>
      <c r="K86" s="304">
        <v>0.05</v>
      </c>
      <c r="L86" s="863">
        <f>N79*K86</f>
        <v>1532.1021349034081</v>
      </c>
      <c r="M86" s="864"/>
      <c r="N86" s="51"/>
    </row>
    <row r="87" spans="1:14" ht="15.75" thickBot="1">
      <c r="B87" s="827" t="s">
        <v>953</v>
      </c>
      <c r="C87" s="828"/>
      <c r="D87" s="828"/>
      <c r="E87" s="828"/>
      <c r="F87" s="828"/>
      <c r="G87" s="828"/>
      <c r="H87" s="828"/>
      <c r="I87" s="828"/>
      <c r="J87" s="828"/>
      <c r="K87" s="828"/>
      <c r="L87" s="828"/>
      <c r="M87" s="829"/>
      <c r="N87" s="52">
        <f>L84+L85+L86</f>
        <v>9192.6128094204487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39834.655507488606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1165</v>
      </c>
      <c r="C31" s="81" t="s">
        <v>2190</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119</v>
      </c>
      <c r="B36" s="840" t="str">
        <f>VLOOKUP(A36,EQUIPOS!A6:D154,3,FALSE)</f>
        <v xml:space="preserve">Bomba de concreto, Producción: 30 m3/h, POTENCIA: 67 HP, MAX PRESION DE CONCRETO: 1150 PSI
</v>
      </c>
      <c r="C36" s="841"/>
      <c r="D36" s="841"/>
      <c r="E36" s="841"/>
      <c r="F36" s="841"/>
      <c r="G36" s="841"/>
      <c r="H36" s="842"/>
      <c r="I36" s="266"/>
      <c r="J36" s="267"/>
      <c r="K36" s="268">
        <f>VLOOKUP(A36,EQUIPOS!A6:D163,4,FALSE)</f>
        <v>36282.030795518513</v>
      </c>
      <c r="L36" s="269"/>
      <c r="M36" s="335">
        <v>100</v>
      </c>
      <c r="N36" s="271">
        <f>K36/M36</f>
        <v>362.82030795518511</v>
      </c>
    </row>
    <row r="37" spans="1:14">
      <c r="A37" s="113" t="s">
        <v>138</v>
      </c>
      <c r="B37" s="840" t="str">
        <f>VLOOKUP(A37,EQUIPOS!A7:D154,3,FALSE)</f>
        <v>Camioneta D-300</v>
      </c>
      <c r="C37" s="841"/>
      <c r="D37" s="841"/>
      <c r="E37" s="841"/>
      <c r="F37" s="841"/>
      <c r="G37" s="841"/>
      <c r="H37" s="842"/>
      <c r="I37" s="420"/>
      <c r="J37" s="421"/>
      <c r="K37" s="268">
        <f>VLOOKUP(A37,EQUIPOS!A7:D164,4,FALSE)</f>
        <v>33051.096562661551</v>
      </c>
      <c r="L37" s="334"/>
      <c r="M37" s="335">
        <v>1000</v>
      </c>
      <c r="N37" s="271">
        <f>K37/M37</f>
        <v>33.051096562661549</v>
      </c>
    </row>
    <row r="38" spans="1:14">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0.01</v>
      </c>
      <c r="N41" s="343">
        <f>N77*M41</f>
        <v>4.0401280451800998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399.91153256302675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70" t="s">
        <v>585</v>
      </c>
      <c r="B48" s="43" t="str">
        <f>VLOOKUP(A48,MATERIALES!A5:D373,3,FALSE)</f>
        <v>Mortero 1:3</v>
      </c>
      <c r="C48" s="280"/>
      <c r="D48" s="280"/>
      <c r="E48" s="280"/>
      <c r="F48" s="280"/>
      <c r="G48" s="280"/>
      <c r="H48" s="280"/>
      <c r="I48" s="280"/>
      <c r="J48" s="310" t="str">
        <f>VLOOKUP(A48,MATERIALES!A4:D640,2,FALSE)</f>
        <v>m3</v>
      </c>
      <c r="K48" s="485">
        <v>0.1</v>
      </c>
      <c r="L48" s="266"/>
      <c r="M48" s="401">
        <f>VLOOKUP(A48,MATERIALES!A5:D396,4,FALSE)</f>
        <v>370744.81659531442</v>
      </c>
      <c r="N48" s="271">
        <f>K48*M48</f>
        <v>37074.481659531441</v>
      </c>
    </row>
    <row r="49" spans="1:14">
      <c r="A49" s="170" t="s">
        <v>739</v>
      </c>
      <c r="B49" s="43" t="str">
        <f>VLOOKUP(A49,MATERIALES!A6:D373,3,FALSE)</f>
        <v>Varilla 5/8</v>
      </c>
      <c r="C49" s="424"/>
      <c r="D49" s="424"/>
      <c r="E49" s="424"/>
      <c r="F49" s="424"/>
      <c r="G49" s="424"/>
      <c r="H49" s="424"/>
      <c r="I49" s="424"/>
      <c r="J49" s="311" t="str">
        <f>VLOOKUP(A49,MATERIALES!A5:D641,2,FALSE)</f>
        <v>kg</v>
      </c>
      <c r="K49" s="485">
        <v>1.1000000000000001</v>
      </c>
      <c r="L49" s="420"/>
      <c r="M49" s="401">
        <f>VLOOKUP(A49,MATERIALES!A6:D397,4,FALSE)</f>
        <v>2855.1160744728991</v>
      </c>
      <c r="N49" s="271">
        <f>K49*M49</f>
        <v>3140.6276819201894</v>
      </c>
    </row>
    <row r="50" spans="1:14">
      <c r="A50" s="170" t="s">
        <v>931</v>
      </c>
      <c r="B50" s="43" t="str">
        <f>VLOOKUP(A50,MATERIALES!A6:D373,3,FALSE)</f>
        <v>Malla Electrosoldada de 5/16</v>
      </c>
      <c r="C50" s="424"/>
      <c r="D50" s="424"/>
      <c r="E50" s="424"/>
      <c r="F50" s="424"/>
      <c r="G50" s="424"/>
      <c r="H50" s="424"/>
      <c r="I50" s="424"/>
      <c r="J50" s="311" t="str">
        <f>VLOOKUP(A50,MATERIALES!A6:D642,2,FALSE)</f>
        <v>m2</v>
      </c>
      <c r="K50" s="485">
        <v>1</v>
      </c>
      <c r="L50" s="420"/>
      <c r="M50" s="401">
        <f>VLOOKUP(A50,MATERIALES!A6:D398,4,FALSE)</f>
        <v>21053.212757249967</v>
      </c>
      <c r="N50" s="271">
        <f>K50*M50</f>
        <v>21053.212757249967</v>
      </c>
    </row>
    <row r="51" spans="1:14">
      <c r="A51" s="170"/>
      <c r="B51" s="43"/>
      <c r="C51" s="424"/>
      <c r="D51" s="424"/>
      <c r="E51" s="424"/>
      <c r="F51" s="424"/>
      <c r="G51" s="424"/>
      <c r="H51" s="424"/>
      <c r="I51" s="424"/>
      <c r="J51" s="310"/>
      <c r="K51" s="450"/>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61268.322098701596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800</v>
      </c>
      <c r="N71" s="394">
        <f>K71/M71</f>
        <v>270.65499999999997</v>
      </c>
      <c r="O71" s="106"/>
    </row>
    <row r="72" spans="1:15">
      <c r="A72" s="171"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800</v>
      </c>
      <c r="N72" s="394">
        <f>K72/M72</f>
        <v>133.35780451800997</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404.01280451800994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62072.246435782632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12414.449287156527</v>
      </c>
      <c r="M84" s="862"/>
      <c r="N84" s="51"/>
    </row>
    <row r="85" spans="1:14">
      <c r="B85" s="89" t="s">
        <v>973</v>
      </c>
      <c r="C85" s="90"/>
      <c r="D85" s="90"/>
      <c r="E85" s="90"/>
      <c r="F85" s="90"/>
      <c r="G85" s="90"/>
      <c r="H85" s="90"/>
      <c r="I85" s="87"/>
      <c r="J85" s="88"/>
      <c r="K85" s="303">
        <v>0.05</v>
      </c>
      <c r="L85" s="861">
        <f>N79*K85</f>
        <v>3103.6123217891318</v>
      </c>
      <c r="M85" s="862"/>
      <c r="N85" s="51"/>
    </row>
    <row r="86" spans="1:14" ht="15.75" thickBot="1">
      <c r="B86" s="91" t="s">
        <v>974</v>
      </c>
      <c r="C86" s="92"/>
      <c r="D86" s="92"/>
      <c r="E86" s="92"/>
      <c r="F86" s="92"/>
      <c r="G86" s="92"/>
      <c r="H86" s="92"/>
      <c r="I86" s="93"/>
      <c r="J86" s="94"/>
      <c r="K86" s="304">
        <v>0.05</v>
      </c>
      <c r="L86" s="863">
        <f>N79*K86</f>
        <v>3103.6123217891318</v>
      </c>
      <c r="M86" s="864"/>
      <c r="N86" s="51"/>
    </row>
    <row r="87" spans="1:14" ht="15.75" thickBot="1">
      <c r="B87" s="827" t="s">
        <v>953</v>
      </c>
      <c r="C87" s="828"/>
      <c r="D87" s="828"/>
      <c r="E87" s="828"/>
      <c r="F87" s="828"/>
      <c r="G87" s="828"/>
      <c r="H87" s="828"/>
      <c r="I87" s="828"/>
      <c r="J87" s="828"/>
      <c r="K87" s="828"/>
      <c r="L87" s="828"/>
      <c r="M87" s="829"/>
      <c r="N87" s="52">
        <f>L84+L85+L86</f>
        <v>18621.673930734793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80693.920366517428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1728</v>
      </c>
      <c r="C31" s="81" t="s">
        <v>2191</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270.65500000000003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270.65500000000003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485">
        <v>0.5</v>
      </c>
      <c r="L48" s="266"/>
      <c r="M48" s="401">
        <f>VLOOKUP(A48,MATERIALES!A5:D396,4,FALSE)</f>
        <v>33320.884069142536</v>
      </c>
      <c r="N48" s="271">
        <f>K48*M48</f>
        <v>16660.442034571268</v>
      </c>
    </row>
    <row r="49" spans="1:14">
      <c r="A49" s="170" t="s">
        <v>914</v>
      </c>
      <c r="B49" s="43" t="str">
        <f>VLOOKUP(A49,MATERIALES!A6:D373,3,FALSE)</f>
        <v>Árbol de 1.2 m (Paisajístico)</v>
      </c>
      <c r="C49" s="424"/>
      <c r="D49" s="424"/>
      <c r="E49" s="424"/>
      <c r="F49" s="424"/>
      <c r="G49" s="424"/>
      <c r="H49" s="424"/>
      <c r="I49" s="424"/>
      <c r="J49" s="311" t="str">
        <f>VLOOKUP(A49,MATERIALES!A5:D641,2,FALSE)</f>
        <v>u</v>
      </c>
      <c r="K49" s="485">
        <v>1</v>
      </c>
      <c r="L49" s="420"/>
      <c r="M49" s="401">
        <f>VLOOKUP(A49,MATERIALES!A6:D397,4,FALSE)</f>
        <v>2082.5552543214085</v>
      </c>
      <c r="N49" s="271">
        <f>K49*M49</f>
        <v>2082.5552543214085</v>
      </c>
    </row>
    <row r="50" spans="1:14">
      <c r="A50" s="170"/>
      <c r="B50" s="43"/>
      <c r="C50" s="424"/>
      <c r="D50" s="424"/>
      <c r="E50" s="424"/>
      <c r="F50" s="424"/>
      <c r="G50" s="424"/>
      <c r="H50" s="424"/>
      <c r="I50" s="424"/>
      <c r="J50" s="317"/>
      <c r="K50" s="485"/>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18742.997288892675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6</v>
      </c>
      <c r="B71" s="49" t="str">
        <f>VLOOKUP(A71,'MANO DE OBRA'!A8:D68,3,FALSE)</f>
        <v xml:space="preserve">Obrero </v>
      </c>
      <c r="C71" s="47"/>
      <c r="D71" s="47"/>
      <c r="E71" s="47"/>
      <c r="F71" s="47"/>
      <c r="G71" s="47"/>
      <c r="H71" s="47"/>
      <c r="I71" s="291">
        <f>K71/J71*100</f>
        <v>29260.000000000004</v>
      </c>
      <c r="J71" s="292">
        <v>185</v>
      </c>
      <c r="K71" s="293">
        <f>VLOOKUP(A71,'MANO DE OBRA'!A8:D99,4,FALSE)</f>
        <v>54131</v>
      </c>
      <c r="L71" s="50"/>
      <c r="M71" s="486">
        <v>10</v>
      </c>
      <c r="N71" s="394">
        <f>K71/M71</f>
        <v>5413.1</v>
      </c>
      <c r="O71" s="106"/>
    </row>
    <row r="72" spans="1:15">
      <c r="A72" s="171"/>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5413.1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24426.752288892676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4885.3504577785352</v>
      </c>
      <c r="M84" s="862"/>
      <c r="N84" s="51"/>
    </row>
    <row r="85" spans="1:14">
      <c r="B85" s="89" t="s">
        <v>973</v>
      </c>
      <c r="C85" s="90"/>
      <c r="D85" s="90"/>
      <c r="E85" s="90"/>
      <c r="F85" s="90"/>
      <c r="G85" s="90"/>
      <c r="H85" s="90"/>
      <c r="I85" s="87"/>
      <c r="J85" s="88"/>
      <c r="K85" s="303">
        <v>0.05</v>
      </c>
      <c r="L85" s="861">
        <f>N79*K85</f>
        <v>1221.3376144446338</v>
      </c>
      <c r="M85" s="862"/>
      <c r="N85" s="51"/>
    </row>
    <row r="86" spans="1:14" ht="15.75" thickBot="1">
      <c r="B86" s="91" t="s">
        <v>974</v>
      </c>
      <c r="C86" s="92"/>
      <c r="D86" s="92"/>
      <c r="E86" s="92"/>
      <c r="F86" s="92"/>
      <c r="G86" s="92"/>
      <c r="H86" s="92"/>
      <c r="I86" s="93"/>
      <c r="J86" s="94"/>
      <c r="K86" s="304">
        <v>0.05</v>
      </c>
      <c r="L86" s="863">
        <f>N79*K86</f>
        <v>1221.3376144446338</v>
      </c>
      <c r="M86" s="864"/>
      <c r="N86" s="51"/>
    </row>
    <row r="87" spans="1:14" ht="15.75" thickBot="1">
      <c r="B87" s="827" t="s">
        <v>953</v>
      </c>
      <c r="C87" s="828"/>
      <c r="D87" s="828"/>
      <c r="E87" s="828"/>
      <c r="F87" s="828"/>
      <c r="G87" s="828"/>
      <c r="H87" s="828"/>
      <c r="I87" s="828"/>
      <c r="J87" s="828"/>
      <c r="K87" s="828"/>
      <c r="L87" s="828"/>
      <c r="M87" s="829"/>
      <c r="N87" s="52">
        <f>L84+L85+L86</f>
        <v>7328.0256866678028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31754.777975560479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1729</v>
      </c>
      <c r="C31" s="81" t="s">
        <v>2192</v>
      </c>
      <c r="D31" s="82"/>
      <c r="E31" s="82"/>
      <c r="F31" s="82"/>
      <c r="G31" s="82"/>
      <c r="H31" s="82"/>
      <c r="I31" s="82"/>
      <c r="J31" s="82"/>
      <c r="K31" s="452"/>
      <c r="L31" s="305" t="s">
        <v>984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N76*M41</f>
        <v>90218.333333333343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90218.333333333343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70" t="s">
        <v>913</v>
      </c>
      <c r="B48" s="43" t="str">
        <f>VLOOKUP(A48,MATERIALES!A6:D373,3,FALSE)</f>
        <v>Árbol de 0.6 m (Protector)</v>
      </c>
      <c r="C48" s="424"/>
      <c r="D48" s="424"/>
      <c r="E48" s="424"/>
      <c r="F48" s="424"/>
      <c r="G48" s="424"/>
      <c r="H48" s="424"/>
      <c r="I48" s="424"/>
      <c r="J48" s="317" t="str">
        <f>VLOOKUP(A48,MATERIALES!A4:D640,2,FALSE)</f>
        <v>u</v>
      </c>
      <c r="K48" s="485">
        <v>1100</v>
      </c>
      <c r="L48" s="420"/>
      <c r="M48" s="401">
        <f>VLOOKUP(A48,MATERIALES!A6:D397,4,FALSE)</f>
        <v>1561.9164407410565</v>
      </c>
      <c r="N48" s="271">
        <f>K48*M48</f>
        <v>1718108.0848151622</v>
      </c>
    </row>
    <row r="49" spans="1:14">
      <c r="A49" s="170"/>
      <c r="B49" s="43"/>
      <c r="C49" s="424"/>
      <c r="D49" s="424"/>
      <c r="E49" s="424"/>
      <c r="F49" s="424"/>
      <c r="G49" s="424"/>
      <c r="H49" s="424"/>
      <c r="I49" s="424"/>
      <c r="J49" s="317"/>
      <c r="K49" s="444"/>
      <c r="L49" s="420"/>
      <c r="M49" s="401"/>
      <c r="N49" s="271"/>
    </row>
    <row r="50" spans="1:14">
      <c r="A50" s="170"/>
      <c r="B50" s="43"/>
      <c r="C50" s="424"/>
      <c r="D50" s="424"/>
      <c r="E50" s="424"/>
      <c r="F50" s="424"/>
      <c r="G50" s="424"/>
      <c r="H50" s="424"/>
      <c r="I50" s="424"/>
      <c r="J50" s="310"/>
      <c r="K50" s="396"/>
      <c r="L50" s="420"/>
      <c r="M50" s="401"/>
      <c r="N50" s="271"/>
    </row>
    <row r="51" spans="1:14">
      <c r="B51" s="319"/>
      <c r="C51" s="47"/>
      <c r="D51" s="47"/>
      <c r="E51" s="47"/>
      <c r="F51" s="47"/>
      <c r="G51" s="47"/>
      <c r="H51" s="47"/>
      <c r="I51" s="47"/>
      <c r="J51" s="287"/>
      <c r="K51" s="169"/>
      <c r="L51" s="317"/>
      <c r="M51" s="425"/>
      <c r="N51" s="272"/>
    </row>
    <row r="52" spans="1:14">
      <c r="B52" s="168"/>
      <c r="C52" s="316"/>
      <c r="D52" s="316"/>
      <c r="E52" s="316"/>
      <c r="F52" s="316"/>
      <c r="G52" s="316"/>
      <c r="H52" s="316"/>
      <c r="I52" s="316"/>
      <c r="J52" s="310"/>
      <c r="K52" s="44"/>
      <c r="L52" s="317"/>
      <c r="M52" s="425"/>
      <c r="N52" s="272"/>
    </row>
    <row r="53" spans="1:14" ht="15.75" thickBot="1">
      <c r="B53" s="477"/>
      <c r="C53" s="47"/>
      <c r="D53" s="47"/>
      <c r="E53" s="47"/>
      <c r="F53" s="47"/>
      <c r="G53" s="47"/>
      <c r="H53" s="47"/>
      <c r="I53" s="47"/>
      <c r="J53" s="287"/>
      <c r="K53" s="169"/>
      <c r="L53" s="478"/>
      <c r="M53" s="479"/>
      <c r="N53" s="480"/>
    </row>
    <row r="54" spans="1:14" ht="15.75" thickBot="1">
      <c r="B54" s="827" t="s">
        <v>953</v>
      </c>
      <c r="C54" s="828"/>
      <c r="D54" s="828"/>
      <c r="E54" s="828"/>
      <c r="F54" s="828"/>
      <c r="G54" s="828"/>
      <c r="H54" s="828"/>
      <c r="I54" s="828"/>
      <c r="J54" s="828"/>
      <c r="K54" s="828"/>
      <c r="L54" s="828"/>
      <c r="M54" s="829"/>
      <c r="N54" s="393">
        <f>SUM(N48:N53)</f>
        <v>1718108.0848151622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287"/>
      <c r="I63" s="278"/>
      <c r="J63" s="278"/>
      <c r="K63" s="278"/>
      <c r="L63" s="288"/>
      <c r="M63" s="289"/>
      <c r="N63" s="290"/>
    </row>
    <row r="64" spans="1:14" ht="15.75" thickBot="1">
      <c r="B64" s="49"/>
      <c r="C64" s="47"/>
      <c r="D64" s="47"/>
      <c r="E64" s="47"/>
      <c r="F64" s="47"/>
      <c r="G64" s="47"/>
      <c r="H64" s="483"/>
      <c r="I64" s="169"/>
      <c r="J64" s="169"/>
      <c r="K64" s="169"/>
      <c r="L64" s="999"/>
      <c r="M64" s="1000"/>
      <c r="N64" s="484"/>
    </row>
    <row r="65" spans="1:15" ht="15.75" thickBot="1">
      <c r="B65" s="827" t="s">
        <v>953</v>
      </c>
      <c r="C65" s="828"/>
      <c r="D65" s="828"/>
      <c r="E65" s="828"/>
      <c r="F65" s="828"/>
      <c r="G65" s="828"/>
      <c r="H65" s="828"/>
      <c r="I65" s="828"/>
      <c r="J65" s="828"/>
      <c r="K65" s="828"/>
      <c r="L65" s="828"/>
      <c r="M65" s="829"/>
      <c r="N65" s="393"/>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979"/>
      <c r="N69" s="98" t="s">
        <v>951</v>
      </c>
    </row>
    <row r="70" spans="1:15">
      <c r="A70" s="171" t="s">
        <v>13</v>
      </c>
      <c r="B70" s="49" t="str">
        <f>VLOOKUP(A70,'MANO DE OBRA'!A8:D68,3,FALSE)</f>
        <v>Obrero (5)</v>
      </c>
      <c r="C70" s="47"/>
      <c r="D70" s="47"/>
      <c r="E70" s="47"/>
      <c r="F70" s="47"/>
      <c r="G70" s="47"/>
      <c r="H70" s="47"/>
      <c r="I70" s="291">
        <f>K70/J70*100</f>
        <v>146300</v>
      </c>
      <c r="J70" s="292">
        <v>185</v>
      </c>
      <c r="K70" s="293">
        <f>VLOOKUP(A70,'MANO DE OBRA'!A8:D99,4,FALSE)</f>
        <v>270655</v>
      </c>
      <c r="L70" s="50"/>
      <c r="M70" s="486">
        <v>0.15</v>
      </c>
      <c r="N70" s="394">
        <f>K70/M70</f>
        <v>1804366.6666666667</v>
      </c>
      <c r="O70" s="106"/>
    </row>
    <row r="71" spans="1:15">
      <c r="A71" s="171"/>
      <c r="B71" s="49"/>
      <c r="C71" s="47"/>
      <c r="D71" s="47"/>
      <c r="E71" s="47"/>
      <c r="F71" s="47"/>
      <c r="G71" s="47"/>
      <c r="H71" s="47"/>
      <c r="I71" s="291"/>
      <c r="J71" s="292"/>
      <c r="K71" s="293"/>
      <c r="L71" s="50"/>
      <c r="M71" s="433"/>
      <c r="N71" s="394"/>
    </row>
    <row r="72" spans="1:15">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95"/>
      <c r="C75" s="996"/>
      <c r="D75" s="996"/>
      <c r="E75" s="996"/>
      <c r="F75" s="996"/>
      <c r="G75" s="996"/>
      <c r="H75" s="996"/>
      <c r="I75" s="169"/>
      <c r="J75" s="169"/>
      <c r="K75" s="169"/>
      <c r="L75" s="997"/>
      <c r="M75" s="998"/>
      <c r="N75" s="45"/>
    </row>
    <row r="76" spans="1:15" ht="15.75" thickBot="1">
      <c r="B76" s="827" t="s">
        <v>953</v>
      </c>
      <c r="C76" s="828"/>
      <c r="D76" s="828"/>
      <c r="E76" s="828"/>
      <c r="F76" s="828"/>
      <c r="G76" s="828"/>
      <c r="H76" s="828"/>
      <c r="I76" s="828"/>
      <c r="J76" s="828"/>
      <c r="K76" s="828"/>
      <c r="L76" s="828"/>
      <c r="M76" s="829"/>
      <c r="N76" s="300">
        <f>SUM(N70:N75)</f>
        <v>1804366.6666666667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3612693.0848151622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722538.61696303252</v>
      </c>
      <c r="M83" s="862"/>
      <c r="N83" s="51"/>
    </row>
    <row r="84" spans="1:14">
      <c r="B84" s="89" t="s">
        <v>973</v>
      </c>
      <c r="C84" s="90"/>
      <c r="D84" s="90"/>
      <c r="E84" s="90"/>
      <c r="F84" s="90"/>
      <c r="G84" s="90"/>
      <c r="H84" s="90"/>
      <c r="I84" s="87"/>
      <c r="J84" s="88"/>
      <c r="K84" s="303">
        <v>0.05</v>
      </c>
      <c r="L84" s="861">
        <f>N78*K84</f>
        <v>180634.65424075813</v>
      </c>
      <c r="M84" s="862"/>
      <c r="N84" s="51"/>
    </row>
    <row r="85" spans="1:14" ht="15.75" thickBot="1">
      <c r="B85" s="91" t="s">
        <v>974</v>
      </c>
      <c r="C85" s="92"/>
      <c r="D85" s="92"/>
      <c r="E85" s="92"/>
      <c r="F85" s="92"/>
      <c r="G85" s="92"/>
      <c r="H85" s="92"/>
      <c r="I85" s="93"/>
      <c r="J85" s="94"/>
      <c r="K85" s="304">
        <v>0.05</v>
      </c>
      <c r="L85" s="863">
        <f>N78*K85</f>
        <v>180634.65424075813</v>
      </c>
      <c r="M85" s="864"/>
      <c r="N85" s="51"/>
    </row>
    <row r="86" spans="1:14" ht="15.75" thickBot="1">
      <c r="B86" s="827" t="s">
        <v>953</v>
      </c>
      <c r="C86" s="828"/>
      <c r="D86" s="828"/>
      <c r="E86" s="828"/>
      <c r="F86" s="828"/>
      <c r="G86" s="828"/>
      <c r="H86" s="828"/>
      <c r="I86" s="828"/>
      <c r="J86" s="828"/>
      <c r="K86" s="828"/>
      <c r="L86" s="828"/>
      <c r="M86" s="829"/>
      <c r="N86" s="52">
        <f>L83+L84+L85</f>
        <v>1083807.9254445487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4696501.0102597112</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29.25"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5"/>
      <c r="K118" s="975"/>
      <c r="L118" s="975"/>
      <c r="M118" s="975"/>
      <c r="N118" s="976"/>
    </row>
    <row r="119" spans="2:14" ht="15.75" thickBot="1">
      <c r="B119" s="418" t="s">
        <v>2221</v>
      </c>
      <c r="C119" s="419"/>
      <c r="D119" s="419"/>
      <c r="E119" s="258"/>
      <c r="F119" s="258"/>
      <c r="G119" s="258"/>
      <c r="H119" s="258"/>
      <c r="I119" s="258"/>
      <c r="J119" s="977"/>
      <c r="K119" s="977"/>
      <c r="L119" s="977"/>
      <c r="M119" s="977"/>
      <c r="N119" s="978"/>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28.5" customHeight="1" thickBot="1">
      <c r="A31" t="s">
        <v>1845</v>
      </c>
      <c r="B31" s="107" t="s">
        <v>1166</v>
      </c>
      <c r="C31" s="1001" t="s">
        <v>2193</v>
      </c>
      <c r="D31" s="1002"/>
      <c r="E31" s="1002"/>
      <c r="F31" s="1002"/>
      <c r="G31" s="1002"/>
      <c r="H31" s="1002"/>
      <c r="I31" s="1002"/>
      <c r="J31" s="1002"/>
      <c r="K31" s="487"/>
      <c r="L31" s="457" t="s">
        <v>1730</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71" t="s">
        <v>373</v>
      </c>
      <c r="B36" s="840" t="str">
        <f>VLOOKUP(A36,EQUIPOS!A6:D154,3,FALSE)</f>
        <v>Volqueta 6 m3</v>
      </c>
      <c r="C36" s="841"/>
      <c r="D36" s="841"/>
      <c r="E36" s="841"/>
      <c r="F36" s="841"/>
      <c r="G36" s="841"/>
      <c r="H36" s="842"/>
      <c r="I36" s="266"/>
      <c r="J36" s="267"/>
      <c r="K36" s="268">
        <f>VLOOKUP(A36,EQUIPOS!A6:D161,4,FALSE)</f>
        <v>70484.13291448509</v>
      </c>
      <c r="L36" s="269"/>
      <c r="M36" s="454">
        <v>81</v>
      </c>
      <c r="N36" s="271">
        <f>K36/M36</f>
        <v>870.17448042574188</v>
      </c>
    </row>
    <row r="37" spans="1:14">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2"/>
    </row>
    <row r="39" spans="1:14">
      <c r="B39" s="840"/>
      <c r="C39" s="841"/>
      <c r="D39" s="841"/>
      <c r="E39" s="841"/>
      <c r="F39" s="841"/>
      <c r="G39" s="841"/>
      <c r="H39" s="842"/>
      <c r="I39" s="843"/>
      <c r="J39" s="824"/>
      <c r="K39" s="273"/>
      <c r="L39" s="844"/>
      <c r="M39" s="845"/>
      <c r="N39" s="274"/>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99">
        <f>SUM(N36:N42)</f>
        <v>870.17448042574188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83"/>
    </row>
    <row r="49" spans="2:14">
      <c r="B49" s="43"/>
      <c r="C49" s="280"/>
      <c r="D49" s="280"/>
      <c r="E49" s="280"/>
      <c r="F49" s="280"/>
      <c r="G49" s="280"/>
      <c r="H49" s="280"/>
      <c r="I49" s="267"/>
      <c r="J49" s="223"/>
      <c r="K49" s="281"/>
      <c r="L49" s="266"/>
      <c r="M49" s="282"/>
      <c r="N49" s="283"/>
    </row>
    <row r="50" spans="2:14">
      <c r="B50" s="43"/>
      <c r="C50" s="280"/>
      <c r="D50" s="280"/>
      <c r="E50" s="280"/>
      <c r="F50" s="280"/>
      <c r="G50" s="280"/>
      <c r="H50" s="280"/>
      <c r="I50" s="267"/>
      <c r="J50" s="223"/>
      <c r="K50" s="281"/>
      <c r="L50" s="266"/>
      <c r="M50" s="282"/>
      <c r="N50" s="283"/>
    </row>
    <row r="51" spans="2:14">
      <c r="B51" s="43"/>
      <c r="C51" s="280"/>
      <c r="D51" s="280"/>
      <c r="E51" s="280"/>
      <c r="F51" s="280"/>
      <c r="G51" s="280"/>
      <c r="H51" s="280"/>
      <c r="I51" s="267"/>
      <c r="J51" s="223"/>
      <c r="K51" s="281"/>
      <c r="L51" s="266"/>
      <c r="M51" s="282"/>
      <c r="N51" s="283"/>
    </row>
    <row r="52" spans="2:14">
      <c r="B52" s="43"/>
      <c r="C52" s="280"/>
      <c r="D52" s="280"/>
      <c r="E52" s="280"/>
      <c r="F52" s="280"/>
      <c r="G52" s="280"/>
      <c r="H52" s="280"/>
      <c r="I52" s="267"/>
      <c r="J52" s="223"/>
      <c r="K52" s="281"/>
      <c r="L52" s="266"/>
      <c r="M52" s="282"/>
      <c r="N52" s="283"/>
    </row>
    <row r="53" spans="2:14" ht="15.75" thickBot="1">
      <c r="B53" s="822"/>
      <c r="C53" s="823"/>
      <c r="D53" s="823"/>
      <c r="E53" s="823"/>
      <c r="F53" s="823"/>
      <c r="G53" s="823"/>
      <c r="H53" s="823"/>
      <c r="I53" s="824"/>
      <c r="J53" s="42"/>
      <c r="K53" s="44"/>
      <c r="L53" s="825"/>
      <c r="M53" s="826"/>
      <c r="N53" s="45"/>
    </row>
    <row r="54" spans="2:14" ht="15.75" thickBot="1">
      <c r="B54" s="827" t="s">
        <v>953</v>
      </c>
      <c r="C54" s="828"/>
      <c r="D54" s="828"/>
      <c r="E54" s="828"/>
      <c r="F54" s="828"/>
      <c r="G54" s="828"/>
      <c r="H54" s="828"/>
      <c r="I54" s="828"/>
      <c r="J54" s="828"/>
      <c r="K54" s="828"/>
      <c r="L54" s="828"/>
      <c r="M54" s="829"/>
      <c r="N54" s="284"/>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2" t="s">
        <v>957</v>
      </c>
      <c r="C58" s="313"/>
      <c r="D58" s="313"/>
      <c r="E58" s="313"/>
      <c r="F58" s="313"/>
      <c r="G58" s="313"/>
      <c r="H58" s="73" t="s">
        <v>945</v>
      </c>
      <c r="I58" s="74" t="s">
        <v>958</v>
      </c>
      <c r="J58" s="75" t="s">
        <v>959</v>
      </c>
      <c r="K58" s="73" t="s">
        <v>960</v>
      </c>
      <c r="L58" s="830" t="s">
        <v>961</v>
      </c>
      <c r="M58" s="803"/>
      <c r="N58" s="76" t="s">
        <v>951</v>
      </c>
    </row>
    <row r="59" spans="2:14">
      <c r="B59" s="46"/>
      <c r="C59" s="316"/>
      <c r="D59" s="316"/>
      <c r="E59" s="316"/>
      <c r="F59" s="316"/>
      <c r="G59" s="316"/>
      <c r="H59" s="310"/>
      <c r="I59" s="278"/>
      <c r="J59" s="285"/>
      <c r="K59" s="278"/>
      <c r="L59" s="831"/>
      <c r="M59" s="832"/>
      <c r="N59" s="286"/>
    </row>
    <row r="60" spans="2:14">
      <c r="B60" s="46"/>
      <c r="C60" s="47"/>
      <c r="D60" s="47"/>
      <c r="E60" s="47"/>
      <c r="F60" s="47"/>
      <c r="G60" s="47"/>
      <c r="H60" s="287"/>
      <c r="I60" s="278"/>
      <c r="J60" s="278"/>
      <c r="K60" s="278"/>
      <c r="L60" s="288"/>
      <c r="M60" s="289"/>
      <c r="N60" s="290"/>
    </row>
    <row r="61" spans="2:14">
      <c r="B61" s="46"/>
      <c r="C61" s="47"/>
      <c r="D61" s="47"/>
      <c r="E61" s="47"/>
      <c r="F61" s="47"/>
      <c r="G61" s="47"/>
      <c r="H61" s="287"/>
      <c r="I61" s="278"/>
      <c r="J61" s="278"/>
      <c r="K61" s="278"/>
      <c r="L61" s="288"/>
      <c r="M61" s="289"/>
      <c r="N61" s="290"/>
    </row>
    <row r="62" spans="2:14">
      <c r="B62" s="46"/>
      <c r="C62" s="47"/>
      <c r="D62" s="47"/>
      <c r="E62" s="47"/>
      <c r="F62" s="47"/>
      <c r="G62" s="47"/>
      <c r="H62" s="287"/>
      <c r="I62" s="278"/>
      <c r="J62" s="278"/>
      <c r="K62" s="278"/>
      <c r="L62" s="288"/>
      <c r="M62" s="289"/>
      <c r="N62" s="290"/>
    </row>
    <row r="63" spans="2:14">
      <c r="B63" s="46"/>
      <c r="C63" s="47"/>
      <c r="D63" s="47"/>
      <c r="E63" s="47"/>
      <c r="F63" s="47"/>
      <c r="G63" s="47"/>
      <c r="H63" s="287"/>
      <c r="I63" s="278"/>
      <c r="J63" s="278"/>
      <c r="K63" s="278"/>
      <c r="L63" s="288"/>
      <c r="M63" s="289"/>
      <c r="N63" s="290"/>
    </row>
    <row r="64" spans="2:14" ht="15.75" thickBot="1">
      <c r="B64" s="49"/>
      <c r="C64" s="47"/>
      <c r="D64" s="47"/>
      <c r="E64" s="47"/>
      <c r="F64" s="47"/>
      <c r="G64" s="47"/>
      <c r="H64" s="483"/>
      <c r="I64" s="169"/>
      <c r="J64" s="169"/>
      <c r="K64" s="169"/>
      <c r="L64" s="999"/>
      <c r="M64" s="1000"/>
      <c r="N64" s="484"/>
    </row>
    <row r="65" spans="2:15" ht="15.75" thickBot="1">
      <c r="B65" s="827" t="s">
        <v>953</v>
      </c>
      <c r="C65" s="828"/>
      <c r="D65" s="828"/>
      <c r="E65" s="828"/>
      <c r="F65" s="828"/>
      <c r="G65" s="828"/>
      <c r="H65" s="828"/>
      <c r="I65" s="828"/>
      <c r="J65" s="828"/>
      <c r="K65" s="828"/>
      <c r="L65" s="828"/>
      <c r="M65" s="829"/>
      <c r="N65" s="393"/>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295"/>
      <c r="O70" s="106"/>
    </row>
    <row r="71" spans="2:15">
      <c r="B71" s="49"/>
      <c r="C71" s="47"/>
      <c r="D71" s="47"/>
      <c r="E71" s="47"/>
      <c r="F71" s="47"/>
      <c r="G71" s="47"/>
      <c r="H71" s="47"/>
      <c r="I71" s="278"/>
      <c r="J71" s="296"/>
      <c r="K71" s="297"/>
      <c r="L71" s="50"/>
      <c r="M71" s="298"/>
      <c r="N71" s="295"/>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95"/>
      <c r="C75" s="996"/>
      <c r="D75" s="996"/>
      <c r="E75" s="996"/>
      <c r="F75" s="996"/>
      <c r="G75" s="996"/>
      <c r="H75" s="996"/>
      <c r="I75" s="169"/>
      <c r="J75" s="169"/>
      <c r="K75" s="169"/>
      <c r="L75" s="997"/>
      <c r="M75" s="998"/>
      <c r="N75" s="45"/>
    </row>
    <row r="76" spans="2:15" ht="15.75" thickBot="1">
      <c r="B76" s="827" t="s">
        <v>953</v>
      </c>
      <c r="C76" s="828"/>
      <c r="D76" s="828"/>
      <c r="E76" s="828"/>
      <c r="F76" s="828"/>
      <c r="G76" s="828"/>
      <c r="H76" s="828"/>
      <c r="I76" s="828"/>
      <c r="J76" s="828"/>
      <c r="K76" s="828"/>
      <c r="L76" s="828"/>
      <c r="M76" s="829"/>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870.17448042574188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174.03489608514838</v>
      </c>
      <c r="M83" s="862"/>
      <c r="N83" s="51"/>
    </row>
    <row r="84" spans="1:14">
      <c r="B84" s="89" t="s">
        <v>973</v>
      </c>
      <c r="C84" s="90"/>
      <c r="D84" s="90"/>
      <c r="E84" s="90"/>
      <c r="F84" s="90"/>
      <c r="G84" s="90"/>
      <c r="H84" s="90"/>
      <c r="I84" s="87"/>
      <c r="J84" s="88"/>
      <c r="K84" s="303">
        <v>0.05</v>
      </c>
      <c r="L84" s="861">
        <f>N78*K84</f>
        <v>43.508724021287094</v>
      </c>
      <c r="M84" s="862"/>
      <c r="N84" s="51"/>
    </row>
    <row r="85" spans="1:14" ht="15.75" thickBot="1">
      <c r="B85" s="91" t="s">
        <v>974</v>
      </c>
      <c r="C85" s="92"/>
      <c r="D85" s="92"/>
      <c r="E85" s="92"/>
      <c r="F85" s="92"/>
      <c r="G85" s="92"/>
      <c r="H85" s="92"/>
      <c r="I85" s="93"/>
      <c r="J85" s="94"/>
      <c r="K85" s="304">
        <v>0.05</v>
      </c>
      <c r="L85" s="863">
        <f>N78*K85</f>
        <v>43.508724021287094</v>
      </c>
      <c r="M85" s="864"/>
      <c r="N85" s="51"/>
    </row>
    <row r="86" spans="1:14" ht="15.75" thickBot="1">
      <c r="B86" s="827" t="s">
        <v>953</v>
      </c>
      <c r="C86" s="828"/>
      <c r="D86" s="828"/>
      <c r="E86" s="828"/>
      <c r="F86" s="828"/>
      <c r="G86" s="828"/>
      <c r="H86" s="828"/>
      <c r="I86" s="828"/>
      <c r="J86" s="828"/>
      <c r="K86" s="828"/>
      <c r="L86" s="828"/>
      <c r="M86" s="829"/>
      <c r="N86" s="52">
        <f>L83+L84+L85</f>
        <v>261.05234412772256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1131.2268245534644</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5"/>
      <c r="K118" s="975"/>
      <c r="L118" s="975"/>
      <c r="M118" s="975"/>
      <c r="N118" s="976"/>
    </row>
    <row r="119" spans="2:14" ht="15.75" thickBot="1">
      <c r="B119" s="418" t="s">
        <v>2221</v>
      </c>
      <c r="C119" s="419"/>
      <c r="D119" s="419"/>
      <c r="E119" s="258"/>
      <c r="F119" s="258"/>
      <c r="G119" s="258"/>
      <c r="H119" s="258"/>
      <c r="I119" s="258"/>
      <c r="J119" s="977"/>
      <c r="K119" s="977"/>
      <c r="L119" s="977"/>
      <c r="M119" s="977"/>
      <c r="N119" s="978"/>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41.25" customHeight="1" thickBot="1">
      <c r="A31" t="s">
        <v>1845</v>
      </c>
      <c r="B31" s="107" t="s">
        <v>1167</v>
      </c>
      <c r="C31" s="1001" t="s">
        <v>2196</v>
      </c>
      <c r="D31" s="1002"/>
      <c r="E31" s="1002"/>
      <c r="F31" s="1002"/>
      <c r="G31" s="1002"/>
      <c r="H31" s="1002"/>
      <c r="I31" s="1002"/>
      <c r="J31" s="1002"/>
      <c r="K31" s="487"/>
      <c r="L31" s="457" t="s">
        <v>1999</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373</v>
      </c>
      <c r="B36" s="840" t="str">
        <f>VLOOKUP(A36,EQUIPOS!A6:D154,3,FALSE)</f>
        <v>Volqueta 6 m3</v>
      </c>
      <c r="C36" s="841"/>
      <c r="D36" s="841"/>
      <c r="E36" s="841"/>
      <c r="F36" s="841"/>
      <c r="G36" s="841"/>
      <c r="H36" s="842"/>
      <c r="I36" s="266"/>
      <c r="J36" s="267"/>
      <c r="K36" s="268">
        <f>VLOOKUP(A36,EQUIPOS!A6:D161,4,FALSE)</f>
        <v>70484.13291448509</v>
      </c>
      <c r="L36" s="269"/>
      <c r="M36" s="282">
        <v>66</v>
      </c>
      <c r="N36" s="271">
        <f>K36/M36</f>
        <v>1067.9414077952285</v>
      </c>
    </row>
    <row r="37" spans="1:14">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2"/>
    </row>
    <row r="39" spans="1:14">
      <c r="B39" s="840"/>
      <c r="C39" s="841"/>
      <c r="D39" s="841"/>
      <c r="E39" s="841"/>
      <c r="F39" s="841"/>
      <c r="G39" s="841"/>
      <c r="H39" s="842"/>
      <c r="I39" s="843"/>
      <c r="J39" s="824"/>
      <c r="K39" s="273"/>
      <c r="L39" s="844"/>
      <c r="M39" s="845"/>
      <c r="N39" s="274"/>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99">
        <f>SUM(N36:N42)</f>
        <v>1067.9414077952285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83"/>
    </row>
    <row r="49" spans="2:14">
      <c r="B49" s="43"/>
      <c r="C49" s="280"/>
      <c r="D49" s="280"/>
      <c r="E49" s="280"/>
      <c r="F49" s="280"/>
      <c r="G49" s="280"/>
      <c r="H49" s="280"/>
      <c r="I49" s="267"/>
      <c r="J49" s="223"/>
      <c r="K49" s="281"/>
      <c r="L49" s="266"/>
      <c r="M49" s="282"/>
      <c r="N49" s="283"/>
    </row>
    <row r="50" spans="2:14">
      <c r="B50" s="43"/>
      <c r="C50" s="280"/>
      <c r="D50" s="280"/>
      <c r="E50" s="280"/>
      <c r="F50" s="280"/>
      <c r="G50" s="280"/>
      <c r="H50" s="280"/>
      <c r="I50" s="267"/>
      <c r="J50" s="223"/>
      <c r="K50" s="281"/>
      <c r="L50" s="266"/>
      <c r="M50" s="282"/>
      <c r="N50" s="283"/>
    </row>
    <row r="51" spans="2:14">
      <c r="B51" s="43"/>
      <c r="C51" s="280"/>
      <c r="D51" s="280"/>
      <c r="E51" s="280"/>
      <c r="F51" s="280"/>
      <c r="G51" s="280"/>
      <c r="H51" s="280"/>
      <c r="I51" s="267"/>
      <c r="J51" s="223"/>
      <c r="K51" s="281"/>
      <c r="L51" s="266"/>
      <c r="M51" s="282"/>
      <c r="N51" s="283"/>
    </row>
    <row r="52" spans="2:14">
      <c r="B52" s="43"/>
      <c r="C52" s="280"/>
      <c r="D52" s="280"/>
      <c r="E52" s="280"/>
      <c r="F52" s="280"/>
      <c r="G52" s="280"/>
      <c r="H52" s="280"/>
      <c r="I52" s="267"/>
      <c r="J52" s="223"/>
      <c r="K52" s="281"/>
      <c r="L52" s="266"/>
      <c r="M52" s="282"/>
      <c r="N52" s="283"/>
    </row>
    <row r="53" spans="2:14" ht="15.75" thickBot="1">
      <c r="B53" s="822"/>
      <c r="C53" s="823"/>
      <c r="D53" s="823"/>
      <c r="E53" s="823"/>
      <c r="F53" s="823"/>
      <c r="G53" s="823"/>
      <c r="H53" s="823"/>
      <c r="I53" s="824"/>
      <c r="J53" s="42"/>
      <c r="K53" s="44"/>
      <c r="L53" s="825"/>
      <c r="M53" s="826"/>
      <c r="N53" s="45"/>
    </row>
    <row r="54" spans="2:14" ht="15.75" thickBot="1">
      <c r="B54" s="827" t="s">
        <v>953</v>
      </c>
      <c r="C54" s="828"/>
      <c r="D54" s="828"/>
      <c r="E54" s="828"/>
      <c r="F54" s="828"/>
      <c r="G54" s="828"/>
      <c r="H54" s="828"/>
      <c r="I54" s="828"/>
      <c r="J54" s="828"/>
      <c r="K54" s="828"/>
      <c r="L54" s="828"/>
      <c r="M54" s="829"/>
      <c r="N54" s="284"/>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2" t="s">
        <v>957</v>
      </c>
      <c r="C58" s="313"/>
      <c r="D58" s="313"/>
      <c r="E58" s="313"/>
      <c r="F58" s="313"/>
      <c r="G58" s="313"/>
      <c r="H58" s="73" t="s">
        <v>945</v>
      </c>
      <c r="I58" s="74" t="s">
        <v>958</v>
      </c>
      <c r="J58" s="75" t="s">
        <v>959</v>
      </c>
      <c r="K58" s="73" t="s">
        <v>960</v>
      </c>
      <c r="L58" s="830" t="s">
        <v>961</v>
      </c>
      <c r="M58" s="803"/>
      <c r="N58" s="76" t="s">
        <v>951</v>
      </c>
    </row>
    <row r="59" spans="2:14">
      <c r="B59" s="46"/>
      <c r="C59" s="316"/>
      <c r="D59" s="316"/>
      <c r="E59" s="316"/>
      <c r="F59" s="316"/>
      <c r="G59" s="316"/>
      <c r="H59" s="310"/>
      <c r="I59" s="278"/>
      <c r="J59" s="285"/>
      <c r="K59" s="278"/>
      <c r="L59" s="831"/>
      <c r="M59" s="832"/>
      <c r="N59" s="286"/>
    </row>
    <row r="60" spans="2:14">
      <c r="B60" s="46"/>
      <c r="C60" s="47"/>
      <c r="D60" s="47"/>
      <c r="E60" s="47"/>
      <c r="F60" s="47"/>
      <c r="G60" s="47"/>
      <c r="H60" s="287"/>
      <c r="I60" s="278"/>
      <c r="J60" s="278"/>
      <c r="K60" s="278"/>
      <c r="L60" s="288"/>
      <c r="M60" s="289"/>
      <c r="N60" s="290"/>
    </row>
    <row r="61" spans="2:14">
      <c r="B61" s="46"/>
      <c r="C61" s="47"/>
      <c r="D61" s="47"/>
      <c r="E61" s="47"/>
      <c r="F61" s="47"/>
      <c r="G61" s="47"/>
      <c r="H61" s="287"/>
      <c r="I61" s="278"/>
      <c r="J61" s="278"/>
      <c r="K61" s="278"/>
      <c r="L61" s="288"/>
      <c r="M61" s="289"/>
      <c r="N61" s="290"/>
    </row>
    <row r="62" spans="2:14">
      <c r="B62" s="46"/>
      <c r="C62" s="47"/>
      <c r="D62" s="47"/>
      <c r="E62" s="47"/>
      <c r="F62" s="47"/>
      <c r="G62" s="47"/>
      <c r="H62" s="287"/>
      <c r="I62" s="278"/>
      <c r="J62" s="278"/>
      <c r="K62" s="278"/>
      <c r="L62" s="288"/>
      <c r="M62" s="289"/>
      <c r="N62" s="290"/>
    </row>
    <row r="63" spans="2:14">
      <c r="B63" s="46"/>
      <c r="C63" s="47"/>
      <c r="D63" s="47"/>
      <c r="E63" s="47"/>
      <c r="F63" s="47"/>
      <c r="G63" s="47"/>
      <c r="H63" s="287"/>
      <c r="I63" s="278"/>
      <c r="J63" s="278"/>
      <c r="K63" s="278"/>
      <c r="L63" s="288"/>
      <c r="M63" s="289"/>
      <c r="N63" s="290"/>
    </row>
    <row r="64" spans="2:14" ht="15.75" thickBot="1">
      <c r="B64" s="49"/>
      <c r="C64" s="47"/>
      <c r="D64" s="47"/>
      <c r="E64" s="47"/>
      <c r="F64" s="47"/>
      <c r="G64" s="47"/>
      <c r="H64" s="483"/>
      <c r="I64" s="169"/>
      <c r="J64" s="169"/>
      <c r="K64" s="169"/>
      <c r="L64" s="999"/>
      <c r="M64" s="1000"/>
      <c r="N64" s="484"/>
    </row>
    <row r="65" spans="2:15" ht="15.75" thickBot="1">
      <c r="B65" s="827" t="s">
        <v>953</v>
      </c>
      <c r="C65" s="828"/>
      <c r="D65" s="828"/>
      <c r="E65" s="828"/>
      <c r="F65" s="828"/>
      <c r="G65" s="828"/>
      <c r="H65" s="828"/>
      <c r="I65" s="828"/>
      <c r="J65" s="828"/>
      <c r="K65" s="828"/>
      <c r="L65" s="828"/>
      <c r="M65" s="829"/>
      <c r="N65" s="393"/>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295"/>
      <c r="O70" s="106"/>
    </row>
    <row r="71" spans="2:15">
      <c r="B71" s="49"/>
      <c r="C71" s="47"/>
      <c r="D71" s="47"/>
      <c r="E71" s="47"/>
      <c r="F71" s="47"/>
      <c r="G71" s="47"/>
      <c r="H71" s="47"/>
      <c r="I71" s="278"/>
      <c r="J71" s="296"/>
      <c r="K71" s="297"/>
      <c r="L71" s="50"/>
      <c r="M71" s="298"/>
      <c r="N71" s="295"/>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95"/>
      <c r="C75" s="996"/>
      <c r="D75" s="996"/>
      <c r="E75" s="996"/>
      <c r="F75" s="996"/>
      <c r="G75" s="996"/>
      <c r="H75" s="996"/>
      <c r="I75" s="169"/>
      <c r="J75" s="169"/>
      <c r="K75" s="169"/>
      <c r="L75" s="997"/>
      <c r="M75" s="998"/>
      <c r="N75" s="45"/>
    </row>
    <row r="76" spans="2:15" ht="15.75" thickBot="1">
      <c r="B76" s="827" t="s">
        <v>953</v>
      </c>
      <c r="C76" s="828"/>
      <c r="D76" s="828"/>
      <c r="E76" s="828"/>
      <c r="F76" s="828"/>
      <c r="G76" s="828"/>
      <c r="H76" s="828"/>
      <c r="I76" s="828"/>
      <c r="J76" s="828"/>
      <c r="K76" s="828"/>
      <c r="L76" s="828"/>
      <c r="M76" s="829"/>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1067.9414077952285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213.58828155904573</v>
      </c>
      <c r="M83" s="862"/>
      <c r="N83" s="51"/>
    </row>
    <row r="84" spans="1:14">
      <c r="B84" s="89" t="s">
        <v>973</v>
      </c>
      <c r="C84" s="90"/>
      <c r="D84" s="90"/>
      <c r="E84" s="90"/>
      <c r="F84" s="90"/>
      <c r="G84" s="90"/>
      <c r="H84" s="90"/>
      <c r="I84" s="87"/>
      <c r="J84" s="88"/>
      <c r="K84" s="303">
        <v>0.05</v>
      </c>
      <c r="L84" s="861">
        <f>N78*K84</f>
        <v>53.397070389761431</v>
      </c>
      <c r="M84" s="862"/>
      <c r="N84" s="51"/>
    </row>
    <row r="85" spans="1:14" ht="15.75" thickBot="1">
      <c r="B85" s="91" t="s">
        <v>974</v>
      </c>
      <c r="C85" s="92"/>
      <c r="D85" s="92"/>
      <c r="E85" s="92"/>
      <c r="F85" s="92"/>
      <c r="G85" s="92"/>
      <c r="H85" s="92"/>
      <c r="I85" s="93"/>
      <c r="J85" s="94"/>
      <c r="K85" s="304">
        <v>0.05</v>
      </c>
      <c r="L85" s="863">
        <f>N78*K85</f>
        <v>53.397070389761431</v>
      </c>
      <c r="M85" s="864"/>
      <c r="N85" s="51"/>
    </row>
    <row r="86" spans="1:14" ht="15.75" thickBot="1">
      <c r="B86" s="827" t="s">
        <v>953</v>
      </c>
      <c r="C86" s="828"/>
      <c r="D86" s="828"/>
      <c r="E86" s="828"/>
      <c r="F86" s="828"/>
      <c r="G86" s="828"/>
      <c r="H86" s="828"/>
      <c r="I86" s="828"/>
      <c r="J86" s="828"/>
      <c r="K86" s="828"/>
      <c r="L86" s="828"/>
      <c r="M86" s="829"/>
      <c r="N86" s="52">
        <f>L83+L84+L85</f>
        <v>320.38242233856857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1388.3238301337972</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5"/>
      <c r="K118" s="975"/>
      <c r="L118" s="975"/>
      <c r="M118" s="975"/>
      <c r="N118" s="976"/>
    </row>
    <row r="119" spans="2:14" ht="15.75" thickBot="1">
      <c r="B119" s="418" t="s">
        <v>2221</v>
      </c>
      <c r="C119" s="419"/>
      <c r="D119" s="419"/>
      <c r="E119" s="258"/>
      <c r="F119" s="258"/>
      <c r="G119" s="258"/>
      <c r="H119" s="258"/>
      <c r="I119" s="258"/>
      <c r="J119" s="977"/>
      <c r="K119" s="977"/>
      <c r="L119" s="977"/>
      <c r="M119" s="977"/>
      <c r="N119" s="978"/>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8"/>
      <c r="H25" s="908"/>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1005" t="s">
        <v>942</v>
      </c>
      <c r="C27" s="1006"/>
      <c r="D27" s="1006"/>
      <c r="E27" s="1006"/>
      <c r="F27" s="1006"/>
      <c r="G27" s="1006"/>
      <c r="H27" s="1006"/>
      <c r="I27" s="1006"/>
      <c r="J27" s="1006"/>
      <c r="K27" s="1006"/>
      <c r="L27" s="1006"/>
      <c r="M27" s="1006"/>
      <c r="N27" s="1007"/>
    </row>
    <row r="28" spans="1:14" ht="15.75" thickBot="1">
      <c r="B28" s="33"/>
      <c r="C28" s="34"/>
      <c r="D28" s="34"/>
      <c r="E28" s="34"/>
      <c r="F28" s="34"/>
      <c r="G28" s="34"/>
      <c r="H28" s="34"/>
      <c r="I28" s="34"/>
      <c r="J28" s="34"/>
      <c r="K28" s="34"/>
      <c r="L28" s="34"/>
      <c r="M28" s="34"/>
      <c r="N28" s="35"/>
    </row>
    <row r="29" spans="1:14" ht="26.25" thickBot="1">
      <c r="B29" s="71" t="s">
        <v>943</v>
      </c>
      <c r="C29" s="1003" t="s">
        <v>944</v>
      </c>
      <c r="D29" s="1004"/>
      <c r="E29" s="1004"/>
      <c r="F29" s="1004"/>
      <c r="G29" s="1004"/>
      <c r="H29" s="1004"/>
      <c r="I29" s="1004"/>
      <c r="J29" s="72"/>
      <c r="K29" s="341" t="s">
        <v>2215</v>
      </c>
      <c r="L29" s="1008" t="s">
        <v>945</v>
      </c>
      <c r="M29" s="100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107" t="s">
        <v>1168</v>
      </c>
      <c r="C31" s="455" t="s">
        <v>2194</v>
      </c>
      <c r="D31" s="456"/>
      <c r="E31" s="456"/>
      <c r="F31" s="456"/>
      <c r="G31" s="456"/>
      <c r="H31" s="456"/>
      <c r="I31" s="456"/>
      <c r="J31" s="456"/>
      <c r="K31" s="458"/>
      <c r="L31" s="457" t="s">
        <v>1999</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373</v>
      </c>
      <c r="B36" s="840" t="str">
        <f>VLOOKUP(A36,EQUIPOS!A6:D154,3,FALSE)</f>
        <v>Volqueta 6 m3</v>
      </c>
      <c r="C36" s="841"/>
      <c r="D36" s="841"/>
      <c r="E36" s="841"/>
      <c r="F36" s="841"/>
      <c r="G36" s="841"/>
      <c r="H36" s="842"/>
      <c r="I36" s="266"/>
      <c r="J36" s="267"/>
      <c r="K36" s="268">
        <f>VLOOKUP(A36,EQUIPOS!A6:D161,4,FALSE)</f>
        <v>70484.13291448509</v>
      </c>
      <c r="L36" s="269"/>
      <c r="M36" s="282">
        <v>66</v>
      </c>
      <c r="N36" s="271">
        <f>K36/M36</f>
        <v>1067.9414077952285</v>
      </c>
    </row>
    <row r="37" spans="1:14">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2"/>
    </row>
    <row r="39" spans="1:14">
      <c r="B39" s="840"/>
      <c r="C39" s="841"/>
      <c r="D39" s="841"/>
      <c r="E39" s="841"/>
      <c r="F39" s="841"/>
      <c r="G39" s="841"/>
      <c r="H39" s="842"/>
      <c r="I39" s="843"/>
      <c r="J39" s="824"/>
      <c r="K39" s="273"/>
      <c r="L39" s="844"/>
      <c r="M39" s="845"/>
      <c r="N39" s="274"/>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99">
        <f>SUM(N36:N42)</f>
        <v>1067.9414077952285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83"/>
    </row>
    <row r="49" spans="2:14">
      <c r="B49" s="43"/>
      <c r="C49" s="280"/>
      <c r="D49" s="280"/>
      <c r="E49" s="280"/>
      <c r="F49" s="280"/>
      <c r="G49" s="280"/>
      <c r="H49" s="280"/>
      <c r="I49" s="267"/>
      <c r="J49" s="223"/>
      <c r="K49" s="281"/>
      <c r="L49" s="266"/>
      <c r="M49" s="282"/>
      <c r="N49" s="283"/>
    </row>
    <row r="50" spans="2:14">
      <c r="B50" s="43"/>
      <c r="C50" s="280"/>
      <c r="D50" s="280"/>
      <c r="E50" s="280"/>
      <c r="F50" s="280"/>
      <c r="G50" s="280"/>
      <c r="H50" s="280"/>
      <c r="I50" s="267"/>
      <c r="J50" s="223"/>
      <c r="K50" s="281"/>
      <c r="L50" s="266"/>
      <c r="M50" s="282"/>
      <c r="N50" s="283"/>
    </row>
    <row r="51" spans="2:14">
      <c r="B51" s="43"/>
      <c r="C51" s="280"/>
      <c r="D51" s="280"/>
      <c r="E51" s="280"/>
      <c r="F51" s="280"/>
      <c r="G51" s="280"/>
      <c r="H51" s="280"/>
      <c r="I51" s="267"/>
      <c r="J51" s="223"/>
      <c r="K51" s="281"/>
      <c r="L51" s="266"/>
      <c r="M51" s="282"/>
      <c r="N51" s="283"/>
    </row>
    <row r="52" spans="2:14">
      <c r="B52" s="43"/>
      <c r="C52" s="280"/>
      <c r="D52" s="280"/>
      <c r="E52" s="280"/>
      <c r="F52" s="280"/>
      <c r="G52" s="280"/>
      <c r="H52" s="280"/>
      <c r="I52" s="267"/>
      <c r="J52" s="223"/>
      <c r="K52" s="281"/>
      <c r="L52" s="266"/>
      <c r="M52" s="282"/>
      <c r="N52" s="283"/>
    </row>
    <row r="53" spans="2:14" ht="15.75" thickBot="1">
      <c r="B53" s="822"/>
      <c r="C53" s="823"/>
      <c r="D53" s="823"/>
      <c r="E53" s="823"/>
      <c r="F53" s="823"/>
      <c r="G53" s="823"/>
      <c r="H53" s="823"/>
      <c r="I53" s="824"/>
      <c r="J53" s="42"/>
      <c r="K53" s="44"/>
      <c r="L53" s="825"/>
      <c r="M53" s="826"/>
      <c r="N53" s="45"/>
    </row>
    <row r="54" spans="2:14" ht="15.75" thickBot="1">
      <c r="B54" s="827" t="s">
        <v>953</v>
      </c>
      <c r="C54" s="828"/>
      <c r="D54" s="828"/>
      <c r="E54" s="828"/>
      <c r="F54" s="828"/>
      <c r="G54" s="828"/>
      <c r="H54" s="828"/>
      <c r="I54" s="828"/>
      <c r="J54" s="828"/>
      <c r="K54" s="828"/>
      <c r="L54" s="828"/>
      <c r="M54" s="829"/>
      <c r="N54" s="284"/>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2" t="s">
        <v>957</v>
      </c>
      <c r="C58" s="313"/>
      <c r="D58" s="313"/>
      <c r="E58" s="313"/>
      <c r="F58" s="313"/>
      <c r="G58" s="313"/>
      <c r="H58" s="73" t="s">
        <v>945</v>
      </c>
      <c r="I58" s="74" t="s">
        <v>958</v>
      </c>
      <c r="J58" s="75" t="s">
        <v>959</v>
      </c>
      <c r="K58" s="73" t="s">
        <v>960</v>
      </c>
      <c r="L58" s="830" t="s">
        <v>961</v>
      </c>
      <c r="M58" s="803"/>
      <c r="N58" s="76" t="s">
        <v>951</v>
      </c>
    </row>
    <row r="59" spans="2:14">
      <c r="B59" s="46"/>
      <c r="C59" s="316"/>
      <c r="D59" s="316"/>
      <c r="E59" s="316"/>
      <c r="F59" s="316"/>
      <c r="G59" s="316"/>
      <c r="H59" s="310"/>
      <c r="I59" s="278"/>
      <c r="J59" s="285"/>
      <c r="K59" s="278"/>
      <c r="L59" s="831"/>
      <c r="M59" s="832"/>
      <c r="N59" s="286"/>
    </row>
    <row r="60" spans="2:14">
      <c r="B60" s="46"/>
      <c r="C60" s="47"/>
      <c r="D60" s="47"/>
      <c r="E60" s="47"/>
      <c r="F60" s="47"/>
      <c r="G60" s="47"/>
      <c r="H60" s="287"/>
      <c r="I60" s="278"/>
      <c r="J60" s="278"/>
      <c r="K60" s="278"/>
      <c r="L60" s="288"/>
      <c r="M60" s="289"/>
      <c r="N60" s="290"/>
    </row>
    <row r="61" spans="2:14">
      <c r="B61" s="46"/>
      <c r="C61" s="47"/>
      <c r="D61" s="47"/>
      <c r="E61" s="47"/>
      <c r="F61" s="47"/>
      <c r="G61" s="47"/>
      <c r="H61" s="287"/>
      <c r="I61" s="278"/>
      <c r="J61" s="278"/>
      <c r="K61" s="278"/>
      <c r="L61" s="288"/>
      <c r="M61" s="289"/>
      <c r="N61" s="290"/>
    </row>
    <row r="62" spans="2:14">
      <c r="B62" s="46"/>
      <c r="C62" s="47"/>
      <c r="D62" s="47"/>
      <c r="E62" s="47"/>
      <c r="F62" s="47"/>
      <c r="G62" s="47"/>
      <c r="H62" s="287"/>
      <c r="I62" s="278"/>
      <c r="J62" s="278"/>
      <c r="K62" s="278"/>
      <c r="L62" s="288"/>
      <c r="M62" s="289"/>
      <c r="N62" s="290"/>
    </row>
    <row r="63" spans="2:14">
      <c r="B63" s="46"/>
      <c r="C63" s="47"/>
      <c r="D63" s="47"/>
      <c r="E63" s="47"/>
      <c r="F63" s="47"/>
      <c r="G63" s="47"/>
      <c r="H63" s="287"/>
      <c r="I63" s="278"/>
      <c r="J63" s="278"/>
      <c r="K63" s="278"/>
      <c r="L63" s="288"/>
      <c r="M63" s="289"/>
      <c r="N63" s="290"/>
    </row>
    <row r="64" spans="2:14" ht="15.75" thickBot="1">
      <c r="B64" s="49"/>
      <c r="C64" s="47"/>
      <c r="D64" s="47"/>
      <c r="E64" s="47"/>
      <c r="F64" s="47"/>
      <c r="G64" s="47"/>
      <c r="H64" s="483"/>
      <c r="I64" s="169"/>
      <c r="J64" s="169"/>
      <c r="K64" s="169"/>
      <c r="L64" s="999"/>
      <c r="M64" s="1000"/>
      <c r="N64" s="484"/>
    </row>
    <row r="65" spans="2:15" ht="15.75" thickBot="1">
      <c r="B65" s="827" t="s">
        <v>953</v>
      </c>
      <c r="C65" s="828"/>
      <c r="D65" s="828"/>
      <c r="E65" s="828"/>
      <c r="F65" s="828"/>
      <c r="G65" s="828"/>
      <c r="H65" s="828"/>
      <c r="I65" s="828"/>
      <c r="J65" s="828"/>
      <c r="K65" s="828"/>
      <c r="L65" s="828"/>
      <c r="M65" s="829"/>
      <c r="N65" s="393"/>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295"/>
      <c r="O70" s="106"/>
    </row>
    <row r="71" spans="2:15">
      <c r="B71" s="49"/>
      <c r="C71" s="47"/>
      <c r="D71" s="47"/>
      <c r="E71" s="47"/>
      <c r="F71" s="47"/>
      <c r="G71" s="47"/>
      <c r="H71" s="47"/>
      <c r="I71" s="278"/>
      <c r="J71" s="296"/>
      <c r="K71" s="297"/>
      <c r="L71" s="50"/>
      <c r="M71" s="298"/>
      <c r="N71" s="295"/>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95"/>
      <c r="C75" s="996"/>
      <c r="D75" s="996"/>
      <c r="E75" s="996"/>
      <c r="F75" s="996"/>
      <c r="G75" s="996"/>
      <c r="H75" s="996"/>
      <c r="I75" s="169"/>
      <c r="J75" s="169"/>
      <c r="K75" s="169"/>
      <c r="L75" s="997"/>
      <c r="M75" s="998"/>
      <c r="N75" s="45"/>
    </row>
    <row r="76" spans="2:15" ht="15.75" thickBot="1">
      <c r="B76" s="827" t="s">
        <v>953</v>
      </c>
      <c r="C76" s="828"/>
      <c r="D76" s="828"/>
      <c r="E76" s="828"/>
      <c r="F76" s="828"/>
      <c r="G76" s="828"/>
      <c r="H76" s="828"/>
      <c r="I76" s="828"/>
      <c r="J76" s="828"/>
      <c r="K76" s="828"/>
      <c r="L76" s="828"/>
      <c r="M76" s="829"/>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1067.9414077952285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213.58828155904573</v>
      </c>
      <c r="M83" s="862"/>
      <c r="N83" s="51"/>
    </row>
    <row r="84" spans="1:14">
      <c r="B84" s="89" t="s">
        <v>973</v>
      </c>
      <c r="C84" s="90"/>
      <c r="D84" s="90"/>
      <c r="E84" s="90"/>
      <c r="F84" s="90"/>
      <c r="G84" s="90"/>
      <c r="H84" s="90"/>
      <c r="I84" s="87"/>
      <c r="J84" s="88"/>
      <c r="K84" s="303">
        <v>0.05</v>
      </c>
      <c r="L84" s="861">
        <f>N78*K84</f>
        <v>53.397070389761431</v>
      </c>
      <c r="M84" s="862"/>
      <c r="N84" s="51"/>
    </row>
    <row r="85" spans="1:14" ht="15.75" thickBot="1">
      <c r="B85" s="91" t="s">
        <v>974</v>
      </c>
      <c r="C85" s="92"/>
      <c r="D85" s="92"/>
      <c r="E85" s="92"/>
      <c r="F85" s="92"/>
      <c r="G85" s="92"/>
      <c r="H85" s="92"/>
      <c r="I85" s="93"/>
      <c r="J85" s="94"/>
      <c r="K85" s="304">
        <v>0.05</v>
      </c>
      <c r="L85" s="863">
        <f>N78*K85</f>
        <v>53.397070389761431</v>
      </c>
      <c r="M85" s="864"/>
      <c r="N85" s="51"/>
    </row>
    <row r="86" spans="1:14" ht="15.75" thickBot="1">
      <c r="B86" s="827" t="s">
        <v>953</v>
      </c>
      <c r="C86" s="828"/>
      <c r="D86" s="828"/>
      <c r="E86" s="828"/>
      <c r="F86" s="828"/>
      <c r="G86" s="828"/>
      <c r="H86" s="828"/>
      <c r="I86" s="828"/>
      <c r="J86" s="828"/>
      <c r="K86" s="828"/>
      <c r="L86" s="828"/>
      <c r="M86" s="829"/>
      <c r="N86" s="52">
        <f>L83+L84+L85</f>
        <v>320.38242233856857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1388.3238301337972</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5"/>
      <c r="K118" s="975"/>
      <c r="L118" s="975"/>
      <c r="M118" s="975"/>
      <c r="N118" s="976"/>
    </row>
    <row r="119" spans="2:14" ht="15.75" thickBot="1">
      <c r="B119" s="418" t="s">
        <v>2221</v>
      </c>
      <c r="C119" s="419"/>
      <c r="D119" s="419"/>
      <c r="E119" s="258"/>
      <c r="F119" s="258"/>
      <c r="G119" s="258"/>
      <c r="H119" s="258"/>
      <c r="I119" s="258"/>
      <c r="J119" s="977"/>
      <c r="K119" s="977"/>
      <c r="L119" s="977"/>
      <c r="M119" s="977"/>
      <c r="N119" s="978"/>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2021-04-20T21:57:48Z</dcterms:modified>
</cp:coreProperties>
</file>