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928E4724-F705-4136-863F-56DBC20C8174}"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7" i="2" s="1"/>
  <c r="D51" i="2"/>
  <c r="D52" i="2" s="1"/>
  <c r="D47" i="2"/>
  <c r="D46" i="2"/>
  <c r="D45" i="2"/>
  <c r="D39" i="2"/>
  <c r="D38" i="2"/>
  <c r="D36" i="2"/>
  <c r="D35" i="2"/>
  <c r="D34" i="2"/>
  <c r="D32" i="2"/>
  <c r="D31" i="2"/>
  <c r="D29" i="2"/>
  <c r="D9" i="2"/>
  <c r="D33" i="2" l="1"/>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325" l="1"/>
  <c r="N41" i="325" s="1"/>
  <c r="N77" i="362"/>
  <c r="N41" i="362" s="1"/>
  <c r="N77" i="333"/>
  <c r="N41" i="333" s="1"/>
  <c r="N77" i="193"/>
  <c r="N43" i="193" s="1"/>
  <c r="N87" i="246"/>
  <c r="N45" i="246" s="1"/>
  <c r="N47" i="246" s="1"/>
  <c r="N77" i="250"/>
  <c r="N41" i="250" s="1"/>
  <c r="N79" i="50"/>
  <c r="N42" i="50" s="1"/>
  <c r="N43" i="50" s="1"/>
  <c r="N76" i="82"/>
  <c r="N41" i="82" s="1"/>
  <c r="N76" i="88"/>
  <c r="N41" i="88" s="1"/>
  <c r="N43" i="88" s="1"/>
  <c r="N76" i="94"/>
  <c r="N41" i="94" s="1"/>
  <c r="N76" i="105"/>
  <c r="N41" i="105" s="1"/>
  <c r="N76" i="108"/>
  <c r="N41" i="108" s="1"/>
  <c r="N43" i="108" s="1"/>
  <c r="N76" i="231"/>
  <c r="N40" i="231" s="1"/>
  <c r="N42" i="231" s="1"/>
  <c r="N76" i="26"/>
  <c r="N42" i="26" s="1"/>
  <c r="N43" i="26" s="1"/>
  <c r="N76" i="56"/>
  <c r="N42" i="56" s="1"/>
  <c r="N43" i="56" s="1"/>
  <c r="N78" i="56" s="1"/>
  <c r="L85" i="56" s="1"/>
  <c r="N76" i="67"/>
  <c r="N41" i="67" s="1"/>
  <c r="N76" i="68"/>
  <c r="N41" i="68" s="1"/>
  <c r="N43" i="68" s="1"/>
  <c r="N75" i="75"/>
  <c r="N41" i="75" s="1"/>
  <c r="N76" i="80"/>
  <c r="N41" i="80" s="1"/>
  <c r="N76" i="84"/>
  <c r="N41" i="84" s="1"/>
  <c r="N76" i="86"/>
  <c r="N41" i="86" s="1"/>
  <c r="N43" i="86" s="1"/>
  <c r="N76" i="90"/>
  <c r="N41" i="90" s="1"/>
  <c r="N43" i="90" s="1"/>
  <c r="N76" i="102"/>
  <c r="N41" i="102" s="1"/>
  <c r="N43" i="102" s="1"/>
  <c r="N76" i="243"/>
  <c r="N40" i="243" s="1"/>
  <c r="N42" i="243" s="1"/>
  <c r="N83" i="279"/>
  <c r="N46" i="279" s="1"/>
  <c r="N48" i="279" s="1"/>
  <c r="N91" i="260"/>
  <c r="N47" i="260" s="1"/>
  <c r="N80" i="164"/>
  <c r="N46" i="164" s="1"/>
  <c r="N83" i="165"/>
  <c r="N49" i="165" s="1"/>
  <c r="N81" i="170"/>
  <c r="N47" i="170" s="1"/>
  <c r="N49" i="170" s="1"/>
  <c r="N81" i="176"/>
  <c r="N47" i="176" s="1"/>
  <c r="N49" i="176" s="1"/>
  <c r="N81" i="171"/>
  <c r="N47" i="171" s="1"/>
  <c r="N49" i="171" s="1"/>
  <c r="N81" i="178"/>
  <c r="N47" i="178" s="1"/>
  <c r="N49" i="178" s="1"/>
  <c r="N80" i="179"/>
  <c r="N46" i="179" s="1"/>
  <c r="N48" i="179" s="1"/>
  <c r="N80" i="180"/>
  <c r="N46" i="180" s="1"/>
  <c r="N80" i="177"/>
  <c r="N46" i="177" s="1"/>
  <c r="N80" i="181"/>
  <c r="N46" i="181" s="1"/>
  <c r="N80" i="183"/>
  <c r="N46" i="183" s="1"/>
  <c r="N48" i="183" s="1"/>
  <c r="N80" i="184"/>
  <c r="N46" i="184" s="1"/>
  <c r="N81" i="185"/>
  <c r="N47" i="185" s="1"/>
  <c r="N49" i="185" s="1"/>
  <c r="N81" i="186"/>
  <c r="N47" i="186" s="1"/>
  <c r="N49" i="186" s="1"/>
  <c r="N80" i="188"/>
  <c r="N46" i="188" s="1"/>
  <c r="N81" i="187"/>
  <c r="N47" i="187" s="1"/>
  <c r="N77" i="233"/>
  <c r="N41" i="233" s="1"/>
  <c r="N77" i="323"/>
  <c r="N79" i="323" s="1"/>
  <c r="L85" i="323" s="1"/>
  <c r="N77" i="328"/>
  <c r="N41" i="328" s="1"/>
  <c r="N43" i="328" s="1"/>
  <c r="N77" i="337"/>
  <c r="N41" i="337" s="1"/>
  <c r="N43" i="337" s="1"/>
  <c r="N61" i="221"/>
  <c r="N78" i="272"/>
  <c r="N41" i="272" s="1"/>
  <c r="N81" i="280"/>
  <c r="N44" i="280" s="1"/>
  <c r="N46" i="280" s="1"/>
  <c r="N77" i="294"/>
  <c r="N41" i="294" s="1"/>
  <c r="N75" i="299"/>
  <c r="N41" i="299" s="1"/>
  <c r="N43" i="299" s="1"/>
  <c r="N76" i="63"/>
  <c r="N41" i="63" s="1"/>
  <c r="N43" i="63" s="1"/>
  <c r="N78" i="63" s="1"/>
  <c r="L83" i="63" s="1"/>
  <c r="N76" i="95"/>
  <c r="N41" i="95" s="1"/>
  <c r="N76" i="97"/>
  <c r="N41" i="97" s="1"/>
  <c r="N43" i="97" s="1"/>
  <c r="N76" i="99"/>
  <c r="N41" i="99" s="1"/>
  <c r="N43" i="99" s="1"/>
  <c r="N76" i="103"/>
  <c r="N41" i="103" s="1"/>
  <c r="N81" i="154"/>
  <c r="N47" i="154" s="1"/>
  <c r="N49" i="154" s="1"/>
  <c r="N77" i="258"/>
  <c r="N41" i="258" s="1"/>
  <c r="N77" i="259"/>
  <c r="N41" i="259" s="1"/>
  <c r="N43" i="259" s="1"/>
  <c r="N53" i="325"/>
  <c r="N76" i="65"/>
  <c r="N41" i="65" s="1"/>
  <c r="N43" i="65" s="1"/>
  <c r="N76" i="92"/>
  <c r="N41" i="92" s="1"/>
  <c r="N43" i="92" s="1"/>
  <c r="N76" i="96"/>
  <c r="N41" i="96" s="1"/>
  <c r="N43" i="96" s="1"/>
  <c r="N76" i="98"/>
  <c r="N41" i="98" s="1"/>
  <c r="N43" i="98" s="1"/>
  <c r="N76" i="101"/>
  <c r="N41" i="101" s="1"/>
  <c r="N43" i="101" s="1"/>
  <c r="N76" i="107"/>
  <c r="N41" i="107" s="1"/>
  <c r="N75" i="133"/>
  <c r="N41" i="133" s="1"/>
  <c r="N76" i="134"/>
  <c r="N41" i="134" s="1"/>
  <c r="N43" i="134" s="1"/>
  <c r="N76" i="135"/>
  <c r="N41" i="135" s="1"/>
  <c r="N43" i="135" s="1"/>
  <c r="N76" i="136"/>
  <c r="N41" i="136" s="1"/>
  <c r="N76" i="137"/>
  <c r="N41" i="137" s="1"/>
  <c r="N76" i="144"/>
  <c r="N41" i="144" s="1"/>
  <c r="N43" i="144" s="1"/>
  <c r="N76" i="242"/>
  <c r="N40" i="242" s="1"/>
  <c r="N78" i="273"/>
  <c r="N41" i="273" s="1"/>
  <c r="N81" i="282"/>
  <c r="N44" i="282" s="1"/>
  <c r="N77" i="329"/>
  <c r="N41" i="329" s="1"/>
  <c r="N43" i="329" s="1"/>
  <c r="N76" i="19"/>
  <c r="N42" i="19" s="1"/>
  <c r="N43" i="19" s="1"/>
  <c r="N43" i="22"/>
  <c r="N76" i="24"/>
  <c r="N42" i="24" s="1"/>
  <c r="N43" i="24" s="1"/>
  <c r="N76" i="25"/>
  <c r="N42" i="25" s="1"/>
  <c r="N76" i="61"/>
  <c r="N42" i="61" s="1"/>
  <c r="N76" i="64"/>
  <c r="N41" i="64" s="1"/>
  <c r="N43" i="64" s="1"/>
  <c r="N75" i="72"/>
  <c r="N41" i="72" s="1"/>
  <c r="N43" i="72" s="1"/>
  <c r="N77" i="72" s="1"/>
  <c r="L84" i="72" s="1"/>
  <c r="N75" i="74"/>
  <c r="N41" i="74" s="1"/>
  <c r="N43" i="74" s="1"/>
  <c r="N77" i="74" s="1"/>
  <c r="L84" i="74" s="1"/>
  <c r="N76" i="79"/>
  <c r="N41" i="79" s="1"/>
  <c r="N43" i="79" s="1"/>
  <c r="N76" i="81"/>
  <c r="N41" i="81" s="1"/>
  <c r="N43" i="81" s="1"/>
  <c r="N76" i="83"/>
  <c r="N41" i="83" s="1"/>
  <c r="N43" i="83" s="1"/>
  <c r="N76" i="85"/>
  <c r="N41" i="85" s="1"/>
  <c r="N43" i="85" s="1"/>
  <c r="N76" i="87"/>
  <c r="N41" i="87" s="1"/>
  <c r="N76" i="89"/>
  <c r="N41" i="89" s="1"/>
  <c r="N76" i="91"/>
  <c r="N41" i="91" s="1"/>
  <c r="N76" i="100"/>
  <c r="N41" i="100" s="1"/>
  <c r="N43" i="100" s="1"/>
  <c r="N76" i="106"/>
  <c r="N41" i="106" s="1"/>
  <c r="N43" i="106" s="1"/>
  <c r="N80" i="160"/>
  <c r="N46" i="160" s="1"/>
  <c r="N48" i="160" s="1"/>
  <c r="N78" i="232"/>
  <c r="N41" i="232" s="1"/>
  <c r="N76" i="234"/>
  <c r="N40" i="234" s="1"/>
  <c r="N42" i="234" s="1"/>
  <c r="N79" i="244"/>
  <c r="N45" i="244" s="1"/>
  <c r="N77" i="254"/>
  <c r="N41" i="254" s="1"/>
  <c r="N81" i="266"/>
  <c r="N41" i="266" s="1"/>
  <c r="N43" i="266" s="1"/>
  <c r="N75" i="290"/>
  <c r="N41" i="290" s="1"/>
  <c r="N43" i="290" s="1"/>
  <c r="N77" i="321"/>
  <c r="N79" i="321" s="1"/>
  <c r="L85" i="321" s="1"/>
  <c r="N77" i="342"/>
  <c r="N41" i="342" s="1"/>
  <c r="N43" i="342" s="1"/>
  <c r="N77" i="347"/>
  <c r="N41" i="347" s="1"/>
  <c r="N43" i="347" s="1"/>
  <c r="N77" i="364"/>
  <c r="N41" i="364" s="1"/>
  <c r="N73" i="229"/>
  <c r="N40" i="229" s="1"/>
  <c r="N78" i="270"/>
  <c r="N41" i="270" s="1"/>
  <c r="N78" i="271"/>
  <c r="N41" i="271" s="1"/>
  <c r="N77" i="334"/>
  <c r="N41" i="334" s="1"/>
  <c r="N43" i="334" s="1"/>
  <c r="N77" i="348"/>
  <c r="N41" i="348" s="1"/>
  <c r="N43" i="348" s="1"/>
  <c r="N77" i="354"/>
  <c r="N41" i="354" s="1"/>
  <c r="N43" i="354" s="1"/>
  <c r="N77" i="363"/>
  <c r="N41" i="363" s="1"/>
  <c r="N77" i="365"/>
  <c r="N41" i="365" s="1"/>
  <c r="N43" i="365" s="1"/>
  <c r="N81" i="267"/>
  <c r="N41" i="267" s="1"/>
  <c r="N43" i="267" s="1"/>
  <c r="N75" i="283"/>
  <c r="N41" i="283" s="1"/>
  <c r="N75" i="292"/>
  <c r="N41" i="292" s="1"/>
  <c r="N43" i="292" s="1"/>
  <c r="N75" i="302"/>
  <c r="N41" i="302" s="1"/>
  <c r="N43" i="302" s="1"/>
  <c r="N77" i="308"/>
  <c r="N41" i="308" s="1"/>
  <c r="N43" i="308" s="1"/>
  <c r="N79" i="308" s="1"/>
  <c r="N43" i="306"/>
  <c r="N43" i="31"/>
  <c r="N76" i="146"/>
  <c r="N41" i="146" s="1"/>
  <c r="N43" i="146" s="1"/>
  <c r="N83" i="221"/>
  <c r="N46" i="221" s="1"/>
  <c r="N72" i="227"/>
  <c r="N41" i="227" s="1"/>
  <c r="N77" i="262"/>
  <c r="N41" i="262" s="1"/>
  <c r="N77" i="295"/>
  <c r="N41" i="295" s="1"/>
  <c r="N43" i="295" s="1"/>
  <c r="N84" i="220"/>
  <c r="N46" i="220" s="1"/>
  <c r="N48" i="220" s="1"/>
  <c r="N75" i="286"/>
  <c r="N41" i="286" s="1"/>
  <c r="N43" i="286" s="1"/>
  <c r="N75" i="289"/>
  <c r="N41" i="289" s="1"/>
  <c r="N43" i="289" s="1"/>
  <c r="N75" i="291"/>
  <c r="N41" i="291" s="1"/>
  <c r="N43" i="291" s="1"/>
  <c r="N75" i="293"/>
  <c r="N41" i="293" s="1"/>
  <c r="N43" i="293" s="1"/>
  <c r="N43" i="29"/>
  <c r="N43" i="236"/>
  <c r="N43" i="238"/>
  <c r="N43" i="27"/>
  <c r="N43" i="30"/>
  <c r="N43" i="235"/>
  <c r="L84" i="11"/>
  <c r="L57" i="227"/>
  <c r="L61" i="150"/>
  <c r="N61" i="150" s="1"/>
  <c r="L64" i="188"/>
  <c r="L58" i="75"/>
  <c r="N58" i="75" s="1"/>
  <c r="N64" i="75" s="1"/>
  <c r="L65" i="155"/>
  <c r="N65" i="155" s="1"/>
  <c r="L65" i="186"/>
  <c r="N65" i="186" s="1"/>
  <c r="L65" i="187"/>
  <c r="L65" i="154"/>
  <c r="L65" i="170"/>
  <c r="L64" i="160"/>
  <c r="N64" i="160" s="1"/>
  <c r="L65" i="182"/>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76" i="18"/>
  <c r="N42" i="18" s="1"/>
  <c r="N43" i="18" s="1"/>
  <c r="N78" i="18" s="1"/>
  <c r="L84" i="18" s="1"/>
  <c r="N43" i="25"/>
  <c r="N43" i="23"/>
  <c r="I70" i="21"/>
  <c r="I71" i="21"/>
  <c r="I70" i="25"/>
  <c r="I71" i="25"/>
  <c r="I70" i="41"/>
  <c r="I70" i="43"/>
  <c r="N43" i="47"/>
  <c r="N78" i="47" s="1"/>
  <c r="L84" i="47" s="1"/>
  <c r="I70" i="47"/>
  <c r="I70" i="52"/>
  <c r="I70" i="64"/>
  <c r="I71" i="64"/>
  <c r="I70" i="65"/>
  <c r="I71" i="65"/>
  <c r="N43" i="67"/>
  <c r="N78" i="67" s="1"/>
  <c r="L84" i="67" s="1"/>
  <c r="I70" i="67"/>
  <c r="I71" i="67"/>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4"/>
  <c r="I70" i="96"/>
  <c r="I71" i="96"/>
  <c r="I70" i="106"/>
  <c r="I71" i="106"/>
  <c r="I70" i="107"/>
  <c r="I71" i="107"/>
  <c r="I70" i="108"/>
  <c r="I71" i="108"/>
  <c r="N43" i="136"/>
  <c r="I69" i="149"/>
  <c r="I70" i="149"/>
  <c r="I70" i="148"/>
  <c r="I71" i="148"/>
  <c r="I69" i="145"/>
  <c r="I70" i="145"/>
  <c r="I69" i="144"/>
  <c r="I70" i="144"/>
  <c r="N65" i="154"/>
  <c r="I75" i="154"/>
  <c r="I76" i="154"/>
  <c r="I77" i="154"/>
  <c r="N77" i="157"/>
  <c r="N81" i="157" s="1"/>
  <c r="N47" i="157" s="1"/>
  <c r="N49" i="157" s="1"/>
  <c r="I77" i="157"/>
  <c r="N48" i="177"/>
  <c r="N75" i="182"/>
  <c r="I75" i="182"/>
  <c r="N76" i="182"/>
  <c r="I76" i="182"/>
  <c r="N77" i="182"/>
  <c r="I77" i="182"/>
  <c r="N48" i="164"/>
  <c r="I74" i="164"/>
  <c r="I75" i="164"/>
  <c r="I76" i="164"/>
  <c r="N65" i="170"/>
  <c r="I75" i="170"/>
  <c r="I76" i="170"/>
  <c r="I77" i="170"/>
  <c r="N65" i="182"/>
  <c r="N48" i="188"/>
  <c r="N64" i="188"/>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91"/>
  <c r="N43" i="95"/>
  <c r="N43" i="103"/>
  <c r="N43" i="107"/>
  <c r="N43" i="133"/>
  <c r="N78" i="65"/>
  <c r="L85" i="65" s="1"/>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8" i="180"/>
  <c r="N48" i="181"/>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3" i="233"/>
  <c r="N41" i="239"/>
  <c r="N47" i="244"/>
  <c r="N43" i="254"/>
  <c r="I75" i="186"/>
  <c r="I76" i="186"/>
  <c r="I77" i="186"/>
  <c r="N65" i="187"/>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81" i="268"/>
  <c r="N41" i="268" s="1"/>
  <c r="N43" i="268" s="1"/>
  <c r="N43" i="271"/>
  <c r="N43" i="272"/>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53" i="133"/>
  <c r="N53" i="135"/>
  <c r="N53" i="209"/>
  <c r="N50" i="228"/>
  <c r="N58" i="248"/>
  <c r="N55" i="254"/>
  <c r="N56" i="271"/>
  <c r="N56" i="273"/>
  <c r="N81" i="249"/>
  <c r="N43" i="249" s="1"/>
  <c r="N45" i="249" s="1"/>
  <c r="N64" i="249"/>
  <c r="N65" i="249"/>
  <c r="I73" i="249"/>
  <c r="I74" i="249"/>
  <c r="I76" i="249"/>
  <c r="I80" i="246"/>
  <c r="I81" i="246"/>
  <c r="I83" i="246"/>
  <c r="I84" i="246"/>
  <c r="N54" i="106"/>
  <c r="N54" i="34"/>
  <c r="N78" i="34" s="1"/>
  <c r="L83" i="34" s="1"/>
  <c r="N54" i="37"/>
  <c r="N78" i="37" s="1"/>
  <c r="L85" i="37" s="1"/>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L83" i="7"/>
  <c r="N76" i="12"/>
  <c r="N42" i="12" s="1"/>
  <c r="N43" i="12" s="1"/>
  <c r="I70" i="12"/>
  <c r="L83" i="67" l="1"/>
  <c r="N78" i="25"/>
  <c r="L85" i="25" s="1"/>
  <c r="N81" i="50"/>
  <c r="L87" i="50" s="1"/>
  <c r="L83" i="47"/>
  <c r="L85" i="67"/>
  <c r="N79" i="347"/>
  <c r="L84" i="347" s="1"/>
  <c r="N78" i="31"/>
  <c r="L83" i="31" s="1"/>
  <c r="N79" i="328"/>
  <c r="L84" i="328" s="1"/>
  <c r="L83" i="51"/>
  <c r="N79" i="333"/>
  <c r="L84" i="333" s="1"/>
  <c r="L82" i="289"/>
  <c r="L84" i="78"/>
  <c r="N81" i="248"/>
  <c r="N43" i="248" s="1"/>
  <c r="N45" i="248" s="1"/>
  <c r="N83" i="248" s="1"/>
  <c r="L88" i="248" s="1"/>
  <c r="N78" i="22"/>
  <c r="L84" i="22" s="1"/>
  <c r="N79" i="354"/>
  <c r="N78" i="39"/>
  <c r="L85" i="39" s="1"/>
  <c r="N43" i="137"/>
  <c r="L83" i="78"/>
  <c r="L86" i="323"/>
  <c r="L84" i="226"/>
  <c r="L84" i="208"/>
  <c r="N79" i="306"/>
  <c r="L86" i="306" s="1"/>
  <c r="L82" i="74"/>
  <c r="N93" i="260"/>
  <c r="L99" i="260" s="1"/>
  <c r="L84" i="63"/>
  <c r="L84" i="65"/>
  <c r="N78" i="21"/>
  <c r="L83" i="21" s="1"/>
  <c r="N78" i="42"/>
  <c r="L85" i="42" s="1"/>
  <c r="L86" i="253"/>
  <c r="L84" i="253"/>
  <c r="L85" i="51"/>
  <c r="L83" i="65"/>
  <c r="L83" i="74"/>
  <c r="N79" i="364"/>
  <c r="L84" i="364" s="1"/>
  <c r="L83" i="289"/>
  <c r="N85" i="289" s="1"/>
  <c r="N87" i="289" s="1"/>
  <c r="D245" i="5" s="1"/>
  <c r="N79" i="356"/>
  <c r="N80" i="275"/>
  <c r="L85" i="275"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N86" i="226" s="1"/>
  <c r="N88" i="226" s="1"/>
  <c r="D187" i="5" s="1"/>
  <c r="L84" i="224"/>
  <c r="N79" i="254"/>
  <c r="L84" i="254" s="1"/>
  <c r="L83" i="121"/>
  <c r="L84" i="121"/>
  <c r="L85" i="123"/>
  <c r="L59" i="108"/>
  <c r="N59" i="108" s="1"/>
  <c r="N65" i="108" s="1"/>
  <c r="L59" i="107"/>
  <c r="N59" i="107" s="1"/>
  <c r="N65" i="107" s="1"/>
  <c r="L59" i="106"/>
  <c r="N59" i="106" s="1"/>
  <c r="N65" i="106" s="1"/>
  <c r="N78" i="106" s="1"/>
  <c r="L85" i="106" s="1"/>
  <c r="L59" i="98"/>
  <c r="N59" i="98" s="1"/>
  <c r="N65" i="98" s="1"/>
  <c r="N78" i="98" s="1"/>
  <c r="L83" i="98" s="1"/>
  <c r="L59" i="96"/>
  <c r="N59" i="96" s="1"/>
  <c r="N65" i="96" s="1"/>
  <c r="L59" i="97"/>
  <c r="N59" i="97" s="1"/>
  <c r="N65"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59" i="99"/>
  <c r="N59" i="99" s="1"/>
  <c r="N65" i="99" s="1"/>
  <c r="N78" i="99" s="1"/>
  <c r="L85" i="99" s="1"/>
  <c r="L59" i="95"/>
  <c r="N59" i="95" s="1"/>
  <c r="N65" i="95" s="1"/>
  <c r="L59" i="94"/>
  <c r="N59" i="94" s="1"/>
  <c r="N6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N69" i="188" s="1"/>
  <c r="N82" i="188" s="1"/>
  <c r="L87" i="188" s="1"/>
  <c r="L64" i="186"/>
  <c r="N64" i="186" s="1"/>
  <c r="L64" i="185"/>
  <c r="N64"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L59" i="231"/>
  <c r="N59" i="231" s="1"/>
  <c r="N65" i="231" s="1"/>
  <c r="N78" i="231" s="1"/>
  <c r="L84" i="231" s="1"/>
  <c r="L56" i="229"/>
  <c r="N56" i="229" s="1"/>
  <c r="N62" i="229" s="1"/>
  <c r="L63" i="217"/>
  <c r="N63" i="217" s="1"/>
  <c r="N69" i="217" s="1"/>
  <c r="L64" i="177"/>
  <c r="N64" i="177" s="1"/>
  <c r="L64" i="180"/>
  <c r="N64" i="180" s="1"/>
  <c r="N69" i="180" s="1"/>
  <c r="N82"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N70" i="267" s="1"/>
  <c r="N83" i="267" s="1"/>
  <c r="L88" i="267" s="1"/>
  <c r="L64" i="266"/>
  <c r="N64" i="266" s="1"/>
  <c r="N70" i="266" s="1"/>
  <c r="N83" i="266" s="1"/>
  <c r="L64" i="268"/>
  <c r="N64" i="268" s="1"/>
  <c r="L61" i="270"/>
  <c r="N61" i="270" s="1"/>
  <c r="N67" i="270" s="1"/>
  <c r="N80" i="270" s="1"/>
  <c r="L58" i="309"/>
  <c r="N58" i="309" s="1"/>
  <c r="N64" i="309" s="1"/>
  <c r="N77" i="309" s="1"/>
  <c r="L84" i="309" s="1"/>
  <c r="L58" i="301"/>
  <c r="N58" i="301" s="1"/>
  <c r="N64" i="301" s="1"/>
  <c r="L60" i="295"/>
  <c r="N60" i="295" s="1"/>
  <c r="N66" i="295" s="1"/>
  <c r="L61" i="271"/>
  <c r="N61" i="271" s="1"/>
  <c r="N67" i="271" s="1"/>
  <c r="L60" i="265"/>
  <c r="N60" i="265" s="1"/>
  <c r="N66" i="265" s="1"/>
  <c r="N79" i="265" s="1"/>
  <c r="L86" i="265" s="1"/>
  <c r="L60" i="264"/>
  <c r="N60" i="264" s="1"/>
  <c r="N66" i="264" s="1"/>
  <c r="N79" i="264" s="1"/>
  <c r="L86" i="264" s="1"/>
  <c r="L60" i="263"/>
  <c r="N60" i="263" s="1"/>
  <c r="N66" i="263" s="1"/>
  <c r="L60" i="258"/>
  <c r="N60" i="258" s="1"/>
  <c r="N66" i="258" s="1"/>
  <c r="L60" i="257"/>
  <c r="N60" i="257" s="1"/>
  <c r="N66" i="257" s="1"/>
  <c r="L66" i="207"/>
  <c r="N66" i="207" s="1"/>
  <c r="N72" i="207" s="1"/>
  <c r="L58" i="302"/>
  <c r="N58" i="302" s="1"/>
  <c r="N64" i="302" s="1"/>
  <c r="N77" i="302" s="1"/>
  <c r="L84" i="302" s="1"/>
  <c r="L58" i="299"/>
  <c r="N58" i="299" s="1"/>
  <c r="N64"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L58" i="149"/>
  <c r="N58" i="149" s="1"/>
  <c r="N64" i="149" s="1"/>
  <c r="N78" i="149" s="1"/>
  <c r="N77" i="286"/>
  <c r="L84" i="286" s="1"/>
  <c r="L59" i="214"/>
  <c r="N59" i="214" s="1"/>
  <c r="N65" i="214" s="1"/>
  <c r="N78" i="214" s="1"/>
  <c r="L59" i="212"/>
  <c r="N59" i="212" s="1"/>
  <c r="N65" i="212" s="1"/>
  <c r="N78" i="212" s="1"/>
  <c r="L85" i="212" s="1"/>
  <c r="L64" i="179"/>
  <c r="N64" i="179" s="1"/>
  <c r="N69" i="179" s="1"/>
  <c r="N82" i="179" s="1"/>
  <c r="L64" i="172"/>
  <c r="N64" i="172" s="1"/>
  <c r="N69" i="172" s="1"/>
  <c r="L67" i="165"/>
  <c r="N67" i="165" s="1"/>
  <c r="L58" i="143"/>
  <c r="N58" i="143" s="1"/>
  <c r="N64" i="143" s="1"/>
  <c r="N78" i="143" s="1"/>
  <c r="L84" i="143" s="1"/>
  <c r="L58" i="147"/>
  <c r="N58" i="147" s="1"/>
  <c r="N64"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L59" i="89"/>
  <c r="N59" i="89" s="1"/>
  <c r="N65" i="89" s="1"/>
  <c r="N78" i="89" s="1"/>
  <c r="L85" i="89" s="1"/>
  <c r="L59" i="85"/>
  <c r="N59" i="85" s="1"/>
  <c r="N65"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N70" i="178" s="1"/>
  <c r="N83"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8" i="219"/>
  <c r="L89" i="219"/>
  <c r="L87" i="219"/>
  <c r="N78" i="147"/>
  <c r="L83" i="147" s="1"/>
  <c r="L85" i="7"/>
  <c r="N86" i="7" s="1"/>
  <c r="N88" i="7" s="1"/>
  <c r="D3" i="5" s="1"/>
  <c r="L83" i="43"/>
  <c r="L84" i="46"/>
  <c r="L84" i="339"/>
  <c r="N83" i="282"/>
  <c r="L90" i="282" s="1"/>
  <c r="N79" i="256"/>
  <c r="L84" i="256" s="1"/>
  <c r="N78" i="35"/>
  <c r="N77" i="284"/>
  <c r="L84" i="284" s="1"/>
  <c r="L88" i="218"/>
  <c r="L85" i="253"/>
  <c r="N78" i="33"/>
  <c r="L83" i="33" s="1"/>
  <c r="L84" i="64"/>
  <c r="N78" i="53"/>
  <c r="L85" i="53" s="1"/>
  <c r="N78" i="215"/>
  <c r="L84" i="215" s="1"/>
  <c r="N78" i="107"/>
  <c r="L85" i="107" s="1"/>
  <c r="L84" i="348"/>
  <c r="L86" i="328"/>
  <c r="N78" i="213"/>
  <c r="L83" i="213" s="1"/>
  <c r="N77" i="299"/>
  <c r="L83" i="299" s="1"/>
  <c r="N80" i="272"/>
  <c r="L85" i="272" s="1"/>
  <c r="N79" i="257"/>
  <c r="L86" i="257" s="1"/>
  <c r="L85" i="32"/>
  <c r="L84" i="31"/>
  <c r="N72" i="165"/>
  <c r="N85" i="165" s="1"/>
  <c r="L91" i="165" s="1"/>
  <c r="L84" i="32"/>
  <c r="N78" i="97"/>
  <c r="L84" i="97" s="1"/>
  <c r="L85" i="31"/>
  <c r="N74" i="227"/>
  <c r="L79" i="227" s="1"/>
  <c r="N70" i="186"/>
  <c r="N83" i="186" s="1"/>
  <c r="L88" i="186" s="1"/>
  <c r="N79" i="233"/>
  <c r="L84" i="233" s="1"/>
  <c r="N70" i="154"/>
  <c r="N83" i="154" s="1"/>
  <c r="L88" i="154" s="1"/>
  <c r="N67" i="150"/>
  <c r="N79" i="261"/>
  <c r="L84" i="261" s="1"/>
  <c r="L82" i="305"/>
  <c r="L83" i="305"/>
  <c r="L83" i="25"/>
  <c r="N79" i="295"/>
  <c r="L86" i="295" s="1"/>
  <c r="L87" i="281"/>
  <c r="N78" i="243"/>
  <c r="L83" i="243" s="1"/>
  <c r="N82" i="217"/>
  <c r="L89" i="217" s="1"/>
  <c r="N70" i="185"/>
  <c r="N83" i="185" s="1"/>
  <c r="L90" i="185" s="1"/>
  <c r="N69" i="177"/>
  <c r="N82" i="177" s="1"/>
  <c r="L89" i="177" s="1"/>
  <c r="N77" i="293"/>
  <c r="L84" i="293" s="1"/>
  <c r="N70" i="187"/>
  <c r="N83" i="187" s="1"/>
  <c r="L88" i="187" s="1"/>
  <c r="N70" i="170"/>
  <c r="N83" i="170" s="1"/>
  <c r="L90" i="170" s="1"/>
  <c r="N78" i="94"/>
  <c r="L85" i="94" s="1"/>
  <c r="L83" i="102"/>
  <c r="L85" i="128"/>
  <c r="L84" i="25"/>
  <c r="N77" i="301"/>
  <c r="L82" i="301" s="1"/>
  <c r="N70" i="268"/>
  <c r="N83" i="268" s="1"/>
  <c r="L90" i="268" s="1"/>
  <c r="N74" i="246"/>
  <c r="N89" i="246" s="1"/>
  <c r="N79" i="332"/>
  <c r="L85" i="332" s="1"/>
  <c r="N78" i="9"/>
  <c r="L84" i="9" s="1"/>
  <c r="N80" i="273"/>
  <c r="L86" i="273" s="1"/>
  <c r="N78" i="19"/>
  <c r="L85" i="19" s="1"/>
  <c r="N78" i="108"/>
  <c r="L84" i="108" s="1"/>
  <c r="N79" i="334"/>
  <c r="L84" i="334" s="1"/>
  <c r="L83" i="132"/>
  <c r="L85" i="132"/>
  <c r="L84" i="127"/>
  <c r="L82" i="127"/>
  <c r="L85" i="22"/>
  <c r="L83" i="130"/>
  <c r="L85" i="130"/>
  <c r="L85" i="58"/>
  <c r="L84" i="58"/>
  <c r="L84" i="34"/>
  <c r="L85" i="47"/>
  <c r="N86" i="47" s="1"/>
  <c r="N88" i="47" s="1"/>
  <c r="D39" i="5" s="1"/>
  <c r="L83" i="72"/>
  <c r="L86" i="360"/>
  <c r="L86" i="348"/>
  <c r="L85" i="131"/>
  <c r="N78" i="79"/>
  <c r="L83" i="79" s="1"/>
  <c r="N78" i="68"/>
  <c r="L84" i="130"/>
  <c r="L85" i="208"/>
  <c r="N79" i="342"/>
  <c r="L85" i="342" s="1"/>
  <c r="N78" i="80"/>
  <c r="L83" i="80" s="1"/>
  <c r="N78" i="40"/>
  <c r="L84" i="40" s="1"/>
  <c r="L87" i="277"/>
  <c r="L86" i="277"/>
  <c r="L85" i="250"/>
  <c r="L84" i="250"/>
  <c r="N78" i="101"/>
  <c r="N78" i="95"/>
  <c r="N69" i="181"/>
  <c r="N82" i="181" s="1"/>
  <c r="L89" i="181" s="1"/>
  <c r="N85" i="207"/>
  <c r="L92" i="207" s="1"/>
  <c r="N78" i="96"/>
  <c r="L85" i="96" s="1"/>
  <c r="N78" i="85"/>
  <c r="L83" i="85" s="1"/>
  <c r="N78" i="45"/>
  <c r="L85" i="45" s="1"/>
  <c r="N78" i="36"/>
  <c r="N80" i="274"/>
  <c r="L86" i="274" s="1"/>
  <c r="N79" i="263"/>
  <c r="L85" i="263" s="1"/>
  <c r="N79" i="259"/>
  <c r="L84" i="259" s="1"/>
  <c r="N79" i="258"/>
  <c r="L86" i="258" s="1"/>
  <c r="N78" i="90"/>
  <c r="L85" i="90" s="1"/>
  <c r="N78" i="144"/>
  <c r="L85" i="144" s="1"/>
  <c r="N77" i="283"/>
  <c r="N85" i="279"/>
  <c r="N81" i="244"/>
  <c r="L88"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80" i="271"/>
  <c r="L87" i="271" s="1"/>
  <c r="N88" i="252"/>
  <c r="L93" i="252" s="1"/>
  <c r="L84" i="37"/>
  <c r="L84" i="43"/>
  <c r="L88" i="50"/>
  <c r="L84" i="57"/>
  <c r="L85" i="371"/>
  <c r="L86" i="343"/>
  <c r="L86" i="321"/>
  <c r="L84" i="323"/>
  <c r="L86" i="250"/>
  <c r="L85" i="224"/>
  <c r="L84" i="132"/>
  <c r="L83" i="131"/>
  <c r="L83" i="127"/>
  <c r="N85" i="245"/>
  <c r="L91" i="245" s="1"/>
  <c r="L83" i="129"/>
  <c r="L84" i="129"/>
  <c r="L85" i="129"/>
  <c r="L84" i="52"/>
  <c r="L85" i="52"/>
  <c r="L83" i="52"/>
  <c r="N79" i="337"/>
  <c r="N75" i="229"/>
  <c r="L80" i="229" s="1"/>
  <c r="N83" i="280"/>
  <c r="N78" i="44"/>
  <c r="N86" i="11"/>
  <c r="N88" i="11" s="1"/>
  <c r="D319" i="5" s="1"/>
  <c r="L85" i="14"/>
  <c r="L85" i="16"/>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9" i="315" s="1"/>
  <c r="L84"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9"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8" i="145"/>
  <c r="L85" i="145" s="1"/>
  <c r="L84" i="216"/>
  <c r="L83" i="216"/>
  <c r="L83" i="128"/>
  <c r="L83" i="125"/>
  <c r="L84" i="125"/>
  <c r="L84" i="124"/>
  <c r="L85" i="110"/>
  <c r="L85" i="354"/>
  <c r="L86" i="354"/>
  <c r="L84" i="354"/>
  <c r="L89" i="282"/>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7"/>
  <c r="N88" i="67" s="1"/>
  <c r="D58" i="5" s="1"/>
  <c r="L83" i="56"/>
  <c r="L84" i="56"/>
  <c r="N86" i="51"/>
  <c r="N88" i="51" s="1"/>
  <c r="D43" i="5" s="1"/>
  <c r="N86" i="28"/>
  <c r="N88" i="28" s="1"/>
  <c r="D20" i="5" s="1"/>
  <c r="L85" i="18"/>
  <c r="L83" i="18"/>
  <c r="L85" i="15"/>
  <c r="L83" i="15"/>
  <c r="N78" i="12"/>
  <c r="L85" i="12" s="1"/>
  <c r="L86" i="50" l="1"/>
  <c r="L98" i="260"/>
  <c r="L85" i="328"/>
  <c r="N70" i="171"/>
  <c r="N83" i="171" s="1"/>
  <c r="L90" i="171" s="1"/>
  <c r="L86" i="347"/>
  <c r="N87" i="253"/>
  <c r="N89" i="253" s="1"/>
  <c r="D213" i="5" s="1"/>
  <c r="L85" i="333"/>
  <c r="N87" i="333" s="1"/>
  <c r="N89" i="333" s="1"/>
  <c r="D287" i="5" s="1"/>
  <c r="L83" i="22"/>
  <c r="L85" i="347"/>
  <c r="L84" i="24"/>
  <c r="N86" i="24" s="1"/>
  <c r="N88" i="24" s="1"/>
  <c r="D16" i="5" s="1"/>
  <c r="L83" i="24"/>
  <c r="L86" i="333"/>
  <c r="N87" i="371"/>
  <c r="N89" i="371" s="1"/>
  <c r="D293" i="5" s="1"/>
  <c r="N86" i="64"/>
  <c r="N88" i="64" s="1"/>
  <c r="D55" i="5" s="1"/>
  <c r="L88" i="282"/>
  <c r="N79" i="317"/>
  <c r="L85" i="317" s="1"/>
  <c r="N79" i="314"/>
  <c r="N82" i="174"/>
  <c r="L89" i="174" s="1"/>
  <c r="N70" i="176"/>
  <c r="N83" i="176" s="1"/>
  <c r="L88" i="176" s="1"/>
  <c r="N78" i="137"/>
  <c r="L83" i="137" s="1"/>
  <c r="L83" i="75"/>
  <c r="L84" i="39"/>
  <c r="L84" i="103"/>
  <c r="N79" i="311"/>
  <c r="L84" i="311" s="1"/>
  <c r="L85" i="364"/>
  <c r="N87" i="323"/>
  <c r="N89" i="323" s="1"/>
  <c r="D279" i="5" s="1"/>
  <c r="N87" i="339"/>
  <c r="N89" i="339" s="1"/>
  <c r="D292" i="5" s="1"/>
  <c r="N86" i="124"/>
  <c r="N88" i="124" s="1"/>
  <c r="D113" i="5" s="1"/>
  <c r="L82" i="75"/>
  <c r="L84" i="21"/>
  <c r="L100" i="260"/>
  <c r="N101" i="260" s="1"/>
  <c r="N103" i="260" s="1"/>
  <c r="D219" i="5" s="1"/>
  <c r="L85" i="363"/>
  <c r="L91" i="221"/>
  <c r="L83" i="39"/>
  <c r="N86" i="46"/>
  <c r="N88" i="46" s="1"/>
  <c r="D38" i="5" s="1"/>
  <c r="L83" i="215"/>
  <c r="L85" i="21"/>
  <c r="L85" i="215"/>
  <c r="L84" i="30"/>
  <c r="L85" i="254"/>
  <c r="L83" i="30"/>
  <c r="L84" i="27"/>
  <c r="L86" i="363"/>
  <c r="L85" i="27"/>
  <c r="N69" i="183"/>
  <c r="N82" i="183" s="1"/>
  <c r="L88" i="183" s="1"/>
  <c r="N87" i="321"/>
  <c r="N89" i="321" s="1"/>
  <c r="D277" i="5" s="1"/>
  <c r="N64" i="297"/>
  <c r="N77" i="297" s="1"/>
  <c r="L82" i="297" s="1"/>
  <c r="N69" i="164"/>
  <c r="N82" i="164" s="1"/>
  <c r="L87" i="164" s="1"/>
  <c r="N85" i="74"/>
  <c r="N87" i="74" s="1"/>
  <c r="D65" i="5" s="1"/>
  <c r="N70" i="168"/>
  <c r="N83" i="168" s="1"/>
  <c r="L90" i="168" s="1"/>
  <c r="L86" i="240"/>
  <c r="N86" i="63"/>
  <c r="N88" i="63" s="1"/>
  <c r="D54" i="5" s="1"/>
  <c r="L83" i="42"/>
  <c r="N86" i="208"/>
  <c r="N88" i="208" s="1"/>
  <c r="D119" i="5" s="1"/>
  <c r="N86" i="121"/>
  <c r="N88" i="121" s="1"/>
  <c r="D111" i="5" s="1"/>
  <c r="L84" i="306"/>
  <c r="L85" i="213"/>
  <c r="L85" i="306"/>
  <c r="L85" i="147"/>
  <c r="L84" i="147"/>
  <c r="L87" i="274"/>
  <c r="L86" i="332"/>
  <c r="N89" i="50"/>
  <c r="N91" i="50" s="1"/>
  <c r="D42" i="5" s="1"/>
  <c r="L87" i="232"/>
  <c r="L85" i="232"/>
  <c r="L85" i="100"/>
  <c r="L84" i="100"/>
  <c r="N79" i="316"/>
  <c r="L84" i="316" s="1"/>
  <c r="L82" i="284"/>
  <c r="L84" i="42"/>
  <c r="L83" i="38"/>
  <c r="L85" i="69"/>
  <c r="L85" i="138"/>
  <c r="N86" i="43"/>
  <c r="N88" i="43" s="1"/>
  <c r="D34" i="5" s="1"/>
  <c r="N87" i="340"/>
  <c r="N89" i="340" s="1"/>
  <c r="D294" i="5" s="1"/>
  <c r="L83" i="302"/>
  <c r="L92" i="221"/>
  <c r="L84" i="365"/>
  <c r="L86" i="365"/>
  <c r="L85" i="262"/>
  <c r="L83" i="105"/>
  <c r="L83" i="92"/>
  <c r="N86" i="58"/>
  <c r="N88" i="58" s="1"/>
  <c r="D49" i="5" s="1"/>
  <c r="L83" i="286"/>
  <c r="L85" i="92"/>
  <c r="N87" i="327"/>
  <c r="N89" i="327" s="1"/>
  <c r="D281" i="5" s="1"/>
  <c r="N85" i="303"/>
  <c r="N87" i="303" s="1"/>
  <c r="D259" i="5" s="1"/>
  <c r="N86" i="65"/>
  <c r="N88" i="65" s="1"/>
  <c r="D56" i="5" s="1"/>
  <c r="L83" i="298"/>
  <c r="L84" i="298"/>
  <c r="L85" i="142"/>
  <c r="N79" i="239"/>
  <c r="L84" i="239" s="1"/>
  <c r="N86" i="130"/>
  <c r="N88" i="130" s="1"/>
  <c r="D121" i="5" s="1"/>
  <c r="L83" i="135"/>
  <c r="N66" i="294"/>
  <c r="N79" i="294" s="1"/>
  <c r="L86" i="294" s="1"/>
  <c r="N70" i="157"/>
  <c r="N83" i="157" s="1"/>
  <c r="L90" i="157" s="1"/>
  <c r="N87" i="343"/>
  <c r="N89" i="343" s="1"/>
  <c r="D296" i="5" s="1"/>
  <c r="L84" i="332"/>
  <c r="L85" i="41"/>
  <c r="L82" i="298"/>
  <c r="N86" i="123"/>
  <c r="N88" i="123" s="1"/>
  <c r="D114" i="5" s="1"/>
  <c r="L86" i="364"/>
  <c r="L86" i="232"/>
  <c r="L86" i="251"/>
  <c r="N86" i="131"/>
  <c r="N88" i="131" s="1"/>
  <c r="D122" i="5" s="1"/>
  <c r="N86" i="224"/>
  <c r="N88" i="224" s="1"/>
  <c r="D185" i="5" s="1"/>
  <c r="N87" i="328"/>
  <c r="N89" i="328" s="1"/>
  <c r="D282" i="5" s="1"/>
  <c r="L85" i="135"/>
  <c r="L84" i="251"/>
  <c r="L85" i="240"/>
  <c r="L84" i="342"/>
  <c r="N90" i="219"/>
  <c r="N92" i="219" s="1"/>
  <c r="D181" i="5" s="1"/>
  <c r="N90" i="218"/>
  <c r="N92" i="218" s="1"/>
  <c r="D180" i="5" s="1"/>
  <c r="L84" i="356"/>
  <c r="L86" i="356"/>
  <c r="L84" i="38"/>
  <c r="L84" i="142"/>
  <c r="L86" i="241"/>
  <c r="L86" i="262"/>
  <c r="L85" i="241"/>
  <c r="L82" i="302"/>
  <c r="L84" i="346"/>
  <c r="L84" i="19"/>
  <c r="N86" i="19" s="1"/>
  <c r="N88" i="19" s="1"/>
  <c r="D11" i="5" s="1"/>
  <c r="L83" i="19"/>
  <c r="L84" i="26"/>
  <c r="L86" i="256"/>
  <c r="N86" i="132"/>
  <c r="N88" i="132" s="1"/>
  <c r="D123" i="5" s="1"/>
  <c r="L85" i="336"/>
  <c r="L83" i="59"/>
  <c r="L83" i="26"/>
  <c r="L85" i="105"/>
  <c r="N85" i="72"/>
  <c r="N87" i="72" s="1"/>
  <c r="D63" i="5" s="1"/>
  <c r="L83" i="284"/>
  <c r="L82" i="286"/>
  <c r="L84" i="102"/>
  <c r="N86" i="102" s="1"/>
  <c r="N88" i="102" s="1"/>
  <c r="D92" i="5" s="1"/>
  <c r="L82" i="325"/>
  <c r="L86" i="254"/>
  <c r="L85" i="356"/>
  <c r="L87" i="275"/>
  <c r="L86" i="27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N88" i="274" s="1"/>
  <c r="N90" i="274" s="1"/>
  <c r="D232" i="5" s="1"/>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6" i="244"/>
  <c r="L85" i="312"/>
  <c r="L85" i="83"/>
  <c r="L83" i="292"/>
  <c r="L90" i="155"/>
  <c r="L84" i="212"/>
  <c r="L84" i="86"/>
  <c r="L85" i="97"/>
  <c r="L90" i="245"/>
  <c r="L89" i="154"/>
  <c r="L85" i="264"/>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8" i="177"/>
  <c r="L87" i="177"/>
  <c r="L89" i="171"/>
  <c r="L88" i="171"/>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4" i="285"/>
  <c r="L82" i="285"/>
  <c r="L83" i="285"/>
  <c r="N86" i="147"/>
  <c r="N88" i="147" s="1"/>
  <c r="D137" i="5" s="1"/>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5" i="313"/>
  <c r="L86" i="313"/>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91" i="282"/>
  <c r="N93" i="282" s="1"/>
  <c r="D239" i="5" s="1"/>
  <c r="N86" i="73"/>
  <c r="N88" i="73" s="1"/>
  <c r="D64" i="5" s="1"/>
  <c r="N87" i="354"/>
  <c r="N89" i="354" s="1"/>
  <c r="D306" i="5" s="1"/>
  <c r="N86" i="15"/>
  <c r="N88" i="15" s="1"/>
  <c r="D7" i="5" s="1"/>
  <c r="L83" i="12"/>
  <c r="L84" i="12"/>
  <c r="L85" i="311" l="1"/>
  <c r="L84" i="317"/>
  <c r="L87" i="174"/>
  <c r="L88" i="174"/>
  <c r="L84" i="137"/>
  <c r="L86" i="317"/>
  <c r="L85" i="137"/>
  <c r="L90" i="176"/>
  <c r="L89" i="176"/>
  <c r="N85" i="75"/>
  <c r="N87" i="75" s="1"/>
  <c r="D66" i="5" s="1"/>
  <c r="L86" i="311"/>
  <c r="N86" i="39"/>
  <c r="N88" i="39" s="1"/>
  <c r="D30" i="5" s="1"/>
  <c r="N87" i="364"/>
  <c r="N89" i="364" s="1"/>
  <c r="D314" i="5" s="1"/>
  <c r="N86" i="103"/>
  <c r="N88" i="103" s="1"/>
  <c r="D93" i="5" s="1"/>
  <c r="N87" i="241"/>
  <c r="N89" i="241" s="1"/>
  <c r="D201" i="5" s="1"/>
  <c r="N86" i="30"/>
  <c r="N88" i="30" s="1"/>
  <c r="D22" i="5" s="1"/>
  <c r="N87" i="365"/>
  <c r="N89" i="365" s="1"/>
  <c r="D315" i="5" s="1"/>
  <c r="L88" i="164"/>
  <c r="N86" i="27"/>
  <c r="N88" i="27" s="1"/>
  <c r="D19" i="5" s="1"/>
  <c r="N86" i="215"/>
  <c r="N88" i="215" s="1"/>
  <c r="D177" i="5" s="1"/>
  <c r="N87" i="363"/>
  <c r="N89" i="363" s="1"/>
  <c r="D313" i="5" s="1"/>
  <c r="N87" i="254"/>
  <c r="N89" i="254" s="1"/>
  <c r="D214" i="5" s="1"/>
  <c r="L89" i="164"/>
  <c r="N86" i="69"/>
  <c r="N88" i="69" s="1"/>
  <c r="D60" i="5" s="1"/>
  <c r="N87" i="336"/>
  <c r="N89" i="336" s="1"/>
  <c r="D290" i="5" s="1"/>
  <c r="N91" i="249"/>
  <c r="N93" i="249" s="1"/>
  <c r="D209" i="5" s="1"/>
  <c r="L87" i="183"/>
  <c r="N86" i="26"/>
  <c r="N88" i="26" s="1"/>
  <c r="D18" i="5" s="1"/>
  <c r="N85" i="284"/>
  <c r="N87" i="284" s="1"/>
  <c r="D241" i="5" s="1"/>
  <c r="N86" i="33"/>
  <c r="N88" i="33" s="1"/>
  <c r="D25" i="5" s="1"/>
  <c r="L89" i="183"/>
  <c r="N87" i="240"/>
  <c r="N89" i="240" s="1"/>
  <c r="D200" i="5" s="1"/>
  <c r="N86" i="135"/>
  <c r="N88" i="135" s="1"/>
  <c r="D126" i="5" s="1"/>
  <c r="N87" i="256"/>
  <c r="N89" i="256" s="1"/>
  <c r="D215" i="5" s="1"/>
  <c r="N87" i="332"/>
  <c r="N89" i="332" s="1"/>
  <c r="D286" i="5" s="1"/>
  <c r="L84" i="297"/>
  <c r="L83" i="297"/>
  <c r="N93" i="221"/>
  <c r="N95" i="221" s="1"/>
  <c r="D184" i="5" s="1"/>
  <c r="N86" i="21"/>
  <c r="N88" i="21" s="1"/>
  <c r="D13" i="5" s="1"/>
  <c r="N86" i="140"/>
  <c r="N88" i="140" s="1"/>
  <c r="D132" i="5" s="1"/>
  <c r="N87" i="346"/>
  <c r="N89" i="346" s="1"/>
  <c r="D299" i="5" s="1"/>
  <c r="N87" i="306"/>
  <c r="N89" i="306" s="1"/>
  <c r="D262" i="5" s="1"/>
  <c r="L89" i="189"/>
  <c r="N85" i="286"/>
  <c r="N87" i="286" s="1"/>
  <c r="D243" i="5" s="1"/>
  <c r="L85" i="316"/>
  <c r="L89" i="157"/>
  <c r="N85" i="325"/>
  <c r="N87" i="325" s="1"/>
  <c r="D280" i="5" s="1"/>
  <c r="N87" i="262"/>
  <c r="N89" i="262" s="1"/>
  <c r="D221" i="5" s="1"/>
  <c r="L85" i="239"/>
  <c r="L86" i="239"/>
  <c r="L86" i="316"/>
  <c r="L88" i="157"/>
  <c r="N85" i="302"/>
  <c r="N87" i="302" s="1"/>
  <c r="N87" i="251"/>
  <c r="N89" i="251" s="1"/>
  <c r="D211" i="5" s="1"/>
  <c r="N85" i="298"/>
  <c r="N87" i="298" s="1"/>
  <c r="D254" i="5" s="1"/>
  <c r="N86" i="213"/>
  <c r="N88" i="213" s="1"/>
  <c r="D175" i="5" s="1"/>
  <c r="N86" i="42"/>
  <c r="N88" i="42" s="1"/>
  <c r="D33" i="5" s="1"/>
  <c r="N88" i="232"/>
  <c r="N90" i="232" s="1"/>
  <c r="D192" i="5" s="1"/>
  <c r="N86" i="38"/>
  <c r="N88" i="38" s="1"/>
  <c r="D29" i="5" s="1"/>
  <c r="N86" i="92"/>
  <c r="N88" i="92" s="1"/>
  <c r="D83" i="5" s="1"/>
  <c r="N87" i="238"/>
  <c r="N89" i="238" s="1"/>
  <c r="D198" i="5" s="1"/>
  <c r="N90" i="217"/>
  <c r="N92" i="217" s="1"/>
  <c r="D179" i="5" s="1"/>
  <c r="N87" i="342"/>
  <c r="N89" i="342" s="1"/>
  <c r="D295" i="5" s="1"/>
  <c r="L87" i="189"/>
  <c r="N87" i="235"/>
  <c r="N89" i="235" s="1"/>
  <c r="D195" i="5" s="1"/>
  <c r="L84" i="294"/>
  <c r="N86" i="41"/>
  <c r="N88" i="41" s="1"/>
  <c r="D32" i="5" s="1"/>
  <c r="N82" i="227"/>
  <c r="N84" i="227" s="1"/>
  <c r="D188" i="5" s="1"/>
  <c r="N86" i="80"/>
  <c r="N88" i="80" s="1"/>
  <c r="D71" i="5" s="1"/>
  <c r="N87" i="264"/>
  <c r="N89" i="264" s="1"/>
  <c r="D223" i="5" s="1"/>
  <c r="N86" i="53"/>
  <c r="N88" i="53" s="1"/>
  <c r="D45" i="5" s="1"/>
  <c r="N86" i="149"/>
  <c r="N88" i="149" s="1"/>
  <c r="D135" i="5" s="1"/>
  <c r="N86" i="100"/>
  <c r="N88" i="100" s="1"/>
  <c r="D90" i="5" s="1"/>
  <c r="N86" i="59"/>
  <c r="N88" i="59" s="1"/>
  <c r="D50" i="5" s="1"/>
  <c r="N86" i="88"/>
  <c r="N88" i="88" s="1"/>
  <c r="D79" i="5" s="1"/>
  <c r="N86" i="99"/>
  <c r="N88" i="99" s="1"/>
  <c r="D89" i="5" s="1"/>
  <c r="L85" i="294"/>
  <c r="L83" i="60"/>
  <c r="N86" i="142"/>
  <c r="N88" i="142" s="1"/>
  <c r="D134" i="5" s="1"/>
  <c r="N86" i="105"/>
  <c r="N88" i="105" s="1"/>
  <c r="D95" i="5" s="1"/>
  <c r="N86" i="96"/>
  <c r="N88" i="96" s="1"/>
  <c r="D86" i="5" s="1"/>
  <c r="N86" i="209"/>
  <c r="N88" i="209" s="1"/>
  <c r="D131" i="5" s="1"/>
  <c r="N86" i="83"/>
  <c r="N88" i="83" s="1"/>
  <c r="D74" i="5" s="1"/>
  <c r="N86" i="231"/>
  <c r="N88" i="231" s="1"/>
  <c r="D191" i="5" s="1"/>
  <c r="N86" i="138"/>
  <c r="N88" i="138" s="1"/>
  <c r="D129" i="5" s="1"/>
  <c r="N91" i="268"/>
  <c r="N93" i="268" s="1"/>
  <c r="D227" i="5" s="1"/>
  <c r="N87" i="295"/>
  <c r="N89" i="295" s="1"/>
  <c r="D251" i="5" s="1"/>
  <c r="N86" i="9"/>
  <c r="N88" i="9" s="1"/>
  <c r="D4" i="5" s="1"/>
  <c r="N86" i="29"/>
  <c r="N88" i="29" s="1"/>
  <c r="D21" i="5" s="1"/>
  <c r="N86" i="214"/>
  <c r="N88" i="214" s="1"/>
  <c r="D176" i="5" s="1"/>
  <c r="N88" i="275"/>
  <c r="N90" i="275" s="1"/>
  <c r="D233" i="5" s="1"/>
  <c r="N87" i="356"/>
  <c r="N89" i="356" s="1"/>
  <c r="D308"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1" i="176" l="1"/>
  <c r="N93" i="176" s="1"/>
  <c r="D155" i="5" s="1"/>
  <c r="N90" i="164"/>
  <c r="N92" i="164" s="1"/>
  <c r="D149" i="5" s="1"/>
  <c r="N85" i="297"/>
  <c r="N87" i="297" s="1"/>
  <c r="D253" i="5" s="1"/>
  <c r="N90" i="183"/>
  <c r="N92" i="183" s="1"/>
  <c r="D163" i="5" s="1"/>
  <c r="N91" i="158"/>
  <c r="N93" i="158" s="1"/>
  <c r="D146" i="5" s="1"/>
  <c r="N90" i="189"/>
  <c r="N92" i="189" s="1"/>
  <c r="D169" i="5" s="1"/>
  <c r="N87" i="239"/>
  <c r="N89" i="239" s="1"/>
  <c r="D199" i="5" s="1"/>
  <c r="N87" i="294"/>
  <c r="N89" i="294" s="1"/>
  <c r="D250" i="5" s="1"/>
  <c r="N90" i="172"/>
  <c r="N92" i="172" s="1"/>
  <c r="D153" i="5" s="1"/>
  <c r="N91" i="157"/>
  <c r="N93" i="157" s="1"/>
  <c r="D145"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<sst xmlns="http://schemas.openxmlformats.org/spreadsheetml/2006/main" count="38539" uniqueCount="2344">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</sst>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3" fillId="5" borderId="4" xfId="3" applyNumberFormat="1" applyFill="1" applyBorder="1" applyProtection="1"/>
    <xf numFmtId="4" fontId="7" fillId="25" borderId="6" xfId="1" applyNumberFormat="1" applyFon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META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56" sqref="A56"/>
    </sheetView>
  </sheetViews>
  <sheetFormatPr baseColWidth="10" defaultRowHeight="15"/>
  <cols>
    <col min="2" max="2" width="10.28515625" customWidth="1"/>
    <col min="8" max="8" width="83" customWidth="1"/>
    <col min="26" max="26" width="9.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7"/>
      <c r="B32" s="667"/>
      <c r="C32" s="667"/>
      <c r="D32" s="667"/>
      <c r="E32" s="667"/>
      <c r="F32" s="667"/>
      <c r="G32" s="667"/>
      <c r="H32" s="667"/>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7"/>
      <c r="B33" s="667"/>
      <c r="C33" s="667"/>
      <c r="D33" s="667"/>
      <c r="E33" s="667"/>
      <c r="F33" s="667"/>
      <c r="G33" s="667"/>
      <c r="H33" s="667"/>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7"/>
      <c r="B34" s="667"/>
      <c r="C34" s="667"/>
      <c r="D34" s="667"/>
      <c r="E34" s="667"/>
      <c r="F34" s="667"/>
      <c r="G34" s="667"/>
      <c r="H34" s="667"/>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7"/>
      <c r="B35" s="667"/>
      <c r="C35" s="667"/>
      <c r="D35" s="667"/>
      <c r="E35" s="667"/>
      <c r="F35" s="667"/>
      <c r="G35" s="667"/>
      <c r="H35" s="667"/>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7"/>
      <c r="B36" s="667"/>
      <c r="C36" s="667"/>
      <c r="D36" s="667"/>
      <c r="E36" s="667"/>
      <c r="F36" s="667"/>
      <c r="G36" s="667"/>
      <c r="H36" s="667"/>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7"/>
      <c r="B37" s="667"/>
      <c r="C37" s="667"/>
      <c r="D37" s="667"/>
      <c r="E37" s="667"/>
      <c r="F37" s="667"/>
      <c r="G37" s="667"/>
      <c r="H37" s="667"/>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7"/>
      <c r="B38" s="667"/>
      <c r="C38" s="667"/>
      <c r="D38" s="667"/>
      <c r="E38" s="667"/>
      <c r="F38" s="667"/>
      <c r="G38" s="667"/>
      <c r="H38" s="667"/>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42578125" style="181" customWidth="1"/>
    <col min="5" max="5" width="30" style="202" customWidth="1"/>
    <col min="6" max="7" width="11.42578125" customWidth="1"/>
    <col min="8" max="8" width="1.28515625" customWidth="1"/>
    <col min="10" max="10" width="34.42578125" customWidth="1"/>
  </cols>
  <sheetData>
    <row r="1" spans="1:10" ht="96" customHeight="1" thickTop="1" thickBot="1">
      <c r="A1" s="668" t="s">
        <v>1849</v>
      </c>
      <c r="B1" s="669"/>
      <c r="C1" s="669"/>
      <c r="D1" s="670"/>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3664059.773853743</v>
      </c>
      <c r="G3" t="s">
        <v>980</v>
      </c>
      <c r="J3" s="1"/>
    </row>
    <row r="4" spans="1:10" ht="54" thickTop="1" thickBot="1">
      <c r="A4" s="131" t="s">
        <v>985</v>
      </c>
      <c r="B4" s="132" t="s">
        <v>1169</v>
      </c>
      <c r="C4" s="130" t="s">
        <v>984</v>
      </c>
      <c r="D4" s="177">
        <f>VLOOKUP('200.2'!A88,'200.2'!A37:N108,14,FALSE)</f>
        <v>202274.39372611925</v>
      </c>
      <c r="J4" s="1"/>
    </row>
    <row r="5" spans="1:10" ht="54" thickTop="1" thickBot="1">
      <c r="A5" s="131" t="s">
        <v>986</v>
      </c>
      <c r="B5" s="132" t="s">
        <v>1170</v>
      </c>
      <c r="C5" s="133" t="s">
        <v>987</v>
      </c>
      <c r="D5" s="177">
        <f>VLOOKUP('201.1'!A88,'201.1'!A38:N109,14,FALSE)</f>
        <v>164310.72136528938</v>
      </c>
    </row>
    <row r="6" spans="1:10" ht="54" thickTop="1" thickBot="1">
      <c r="A6" s="131" t="s">
        <v>988</v>
      </c>
      <c r="B6" s="132" t="s">
        <v>1171</v>
      </c>
      <c r="C6" s="133" t="s">
        <v>987</v>
      </c>
      <c r="D6" s="177">
        <f>VLOOKUP('201.2'!A88,'201.2'!A39:N110,14,FALSE)</f>
        <v>176141.19150855934</v>
      </c>
    </row>
    <row r="7" spans="1:10" ht="70.5" customHeight="1" thickTop="1" thickBot="1">
      <c r="A7" s="131" t="s">
        <v>989</v>
      </c>
      <c r="B7" s="132" t="s">
        <v>1172</v>
      </c>
      <c r="C7" s="133" t="s">
        <v>987</v>
      </c>
      <c r="D7" s="177">
        <f>VLOOKUP('201.3'!A88,'201.3'!A40:N111,14,FALSE)</f>
        <v>40250.134258292514</v>
      </c>
    </row>
    <row r="8" spans="1:10" ht="54" thickTop="1" thickBot="1">
      <c r="A8" s="131" t="s">
        <v>990</v>
      </c>
      <c r="B8" s="132" t="s">
        <v>1173</v>
      </c>
      <c r="C8" s="133" t="s">
        <v>987</v>
      </c>
      <c r="D8" s="178">
        <f>VLOOKUP('201.4'!A88,'201.4'!A41:N112,14,FALSE)</f>
        <v>61957.329506964081</v>
      </c>
    </row>
    <row r="9" spans="1:10" ht="54" thickTop="1" thickBot="1">
      <c r="A9" s="131" t="s">
        <v>991</v>
      </c>
      <c r="B9" s="132" t="s">
        <v>1170</v>
      </c>
      <c r="C9" s="133" t="s">
        <v>1845</v>
      </c>
      <c r="D9" s="178">
        <f>VLOOKUP('201.5'!A88,'201.5'!A42:N113,14,FALSE)</f>
        <v>164310.72136528938</v>
      </c>
    </row>
    <row r="10" spans="1:10" ht="54" thickTop="1" thickBot="1">
      <c r="A10" s="131" t="s">
        <v>992</v>
      </c>
      <c r="B10" s="132" t="s">
        <v>1171</v>
      </c>
      <c r="C10" s="133" t="s">
        <v>1845</v>
      </c>
      <c r="D10" s="178">
        <f>VLOOKUP('201.6'!A88,'201.6'!A43:N114,14,FALSE)</f>
        <v>176141.19150855934</v>
      </c>
    </row>
    <row r="11" spans="1:10" ht="54" thickTop="1" thickBot="1">
      <c r="A11" s="131" t="s">
        <v>993</v>
      </c>
      <c r="B11" s="132" t="s">
        <v>1171</v>
      </c>
      <c r="C11" s="133" t="s">
        <v>387</v>
      </c>
      <c r="D11" s="178">
        <f>VLOOKUP('201.7'!A88,'201.7'!A44:N115,14,FALSE)</f>
        <v>172939.13686196186</v>
      </c>
    </row>
    <row r="12" spans="1:10" ht="54" thickTop="1" thickBot="1">
      <c r="A12" s="131" t="s">
        <v>994</v>
      </c>
      <c r="B12" s="132" t="s">
        <v>1174</v>
      </c>
      <c r="C12" s="133" t="s">
        <v>233</v>
      </c>
      <c r="D12" s="178">
        <f>VLOOKUP('201.8'!A88,'201.8'!A45:N116,14,FALSE)</f>
        <v>16922.91232376685</v>
      </c>
    </row>
    <row r="13" spans="1:10" ht="54" thickTop="1" thickBot="1">
      <c r="A13" s="131" t="s">
        <v>995</v>
      </c>
      <c r="B13" s="132" t="s">
        <v>1175</v>
      </c>
      <c r="C13" s="133" t="s">
        <v>233</v>
      </c>
      <c r="D13" s="178">
        <f>VLOOKUP('201.9'!A88,'201.9'!A46:N117,14,FALSE)</f>
        <v>16719.826230730527</v>
      </c>
    </row>
    <row r="14" spans="1:10" ht="54" thickTop="1" thickBot="1">
      <c r="A14" s="131" t="s">
        <v>996</v>
      </c>
      <c r="B14" s="132" t="s">
        <v>1176</v>
      </c>
      <c r="C14" s="133" t="s">
        <v>144</v>
      </c>
      <c r="D14" s="178">
        <f>VLOOKUP('201.10'!A88,'201.10'!A47:N118,14,FALSE)</f>
        <v>6733.5561148627239</v>
      </c>
    </row>
    <row r="15" spans="1:10" ht="54" thickTop="1" thickBot="1">
      <c r="A15" s="131" t="s">
        <v>997</v>
      </c>
      <c r="B15" s="132" t="s">
        <v>1177</v>
      </c>
      <c r="C15" s="133" t="s">
        <v>998</v>
      </c>
      <c r="D15" s="178">
        <f>VLOOKUP('201.11'!A88,'201.11'!A48:N119,14,FALSE)</f>
        <v>1506.3518664323074</v>
      </c>
    </row>
    <row r="16" spans="1:10" ht="54" thickTop="1" thickBot="1">
      <c r="A16" s="131" t="s">
        <v>999</v>
      </c>
      <c r="B16" s="132" t="s">
        <v>1178</v>
      </c>
      <c r="C16" s="133" t="s">
        <v>1845</v>
      </c>
      <c r="D16" s="178">
        <f>VLOOKUP('201.12'!A88,'201.12'!A49:N120,14,FALSE)</f>
        <v>116353.42517534559</v>
      </c>
    </row>
    <row r="17" spans="1:4" ht="64.5" thickTop="1" thickBot="1">
      <c r="A17" s="134" t="s">
        <v>1000</v>
      </c>
      <c r="B17" s="135" t="s">
        <v>1179</v>
      </c>
      <c r="C17" s="133" t="s">
        <v>1845</v>
      </c>
      <c r="D17" s="178">
        <f>VLOOKUP('201.13'!A88,'201.13'!A50:N121,14,FALSE)</f>
        <v>115931.14175716953</v>
      </c>
    </row>
    <row r="18" spans="1:4" ht="54" thickTop="1" thickBot="1">
      <c r="A18" s="131" t="s">
        <v>1001</v>
      </c>
      <c r="B18" s="132" t="s">
        <v>1180</v>
      </c>
      <c r="C18" s="133" t="s">
        <v>144</v>
      </c>
      <c r="D18" s="178">
        <f>VLOOKUP('201.14'!A88,'201.14'!A51:N122,14,FALSE)</f>
        <v>38951.619010307826</v>
      </c>
    </row>
    <row r="19" spans="1:4" ht="54" thickTop="1" thickBot="1">
      <c r="A19" s="131" t="s">
        <v>1002</v>
      </c>
      <c r="B19" s="132" t="s">
        <v>1181</v>
      </c>
      <c r="C19" s="133" t="s">
        <v>144</v>
      </c>
      <c r="D19" s="178">
        <f>VLOOKUP('201.15'!A88,'201.15'!A52:N123,14,FALSE)</f>
        <v>46327.070408793843</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82246.9513766296</v>
      </c>
    </row>
    <row r="22" spans="1:4" ht="54" thickTop="1" thickBot="1">
      <c r="A22" s="131" t="s">
        <v>1005</v>
      </c>
      <c r="B22" s="132" t="s">
        <v>1184</v>
      </c>
      <c r="C22" s="133" t="s">
        <v>1845</v>
      </c>
      <c r="D22" s="178">
        <f>VLOOKUP('201.18'!A88,'201.18'!A55:N126,14,FALSE)</f>
        <v>82246.9513766296</v>
      </c>
    </row>
    <row r="23" spans="1:4" ht="54" thickTop="1" thickBot="1">
      <c r="A23" s="131" t="s">
        <v>1006</v>
      </c>
      <c r="B23" s="132" t="s">
        <v>1185</v>
      </c>
      <c r="C23" s="133" t="s">
        <v>144</v>
      </c>
      <c r="D23" s="178">
        <f>VLOOKUP('201.19'!A88,'201.19'!A56:N127,14,FALSE)</f>
        <v>6161.3719948569506</v>
      </c>
    </row>
    <row r="24" spans="1:4" ht="54" thickTop="1" thickBot="1">
      <c r="A24" s="131" t="s">
        <v>1007</v>
      </c>
      <c r="B24" s="132" t="s">
        <v>1186</v>
      </c>
      <c r="C24" s="133" t="s">
        <v>144</v>
      </c>
      <c r="D24" s="178">
        <f>VLOOKUP('201.20'!A88,'201.20'!A57:N128,14,FALSE)</f>
        <v>865.93018957763763</v>
      </c>
    </row>
    <row r="25" spans="1:4" ht="54" thickTop="1" thickBot="1">
      <c r="A25" s="131" t="s">
        <v>1008</v>
      </c>
      <c r="B25" s="132" t="s">
        <v>1187</v>
      </c>
      <c r="C25" s="133" t="s">
        <v>144</v>
      </c>
      <c r="D25" s="178">
        <f>VLOOKUP('201.21'!A88,'201.21'!A58:N129,14,FALSE)</f>
        <v>7018.2438109534396</v>
      </c>
    </row>
    <row r="26" spans="1:4" ht="54" thickTop="1" thickBot="1">
      <c r="A26" s="131" t="s">
        <v>1425</v>
      </c>
      <c r="B26" s="132" t="s">
        <v>1413</v>
      </c>
      <c r="C26" s="133" t="s">
        <v>1845</v>
      </c>
      <c r="D26" s="178">
        <f>VLOOKUP('203.1'!A88,'203.1'!A59:N130,14,FALSE)</f>
        <v>838878.95570180402</v>
      </c>
    </row>
    <row r="27" spans="1:4" ht="54" thickTop="1" thickBot="1">
      <c r="A27" s="131" t="s">
        <v>1426</v>
      </c>
      <c r="B27" s="132" t="s">
        <v>1417</v>
      </c>
      <c r="C27" s="133" t="s">
        <v>1845</v>
      </c>
      <c r="D27" s="178">
        <f>VLOOKUP('203.2'!A88,'203.2'!A60:N131,14,FALSE)</f>
        <v>1011911.8517759839</v>
      </c>
    </row>
    <row r="28" spans="1:4" ht="54" thickTop="1" thickBot="1">
      <c r="A28" s="131" t="s">
        <v>1427</v>
      </c>
      <c r="B28" s="132" t="s">
        <v>1418</v>
      </c>
      <c r="C28" s="133" t="s">
        <v>1845</v>
      </c>
      <c r="D28" s="178">
        <f>VLOOKUP('203.3'!A88,'203.3'!A61:N132,14,FALSE)</f>
        <v>1135506.7775432554</v>
      </c>
    </row>
    <row r="29" spans="1:4" ht="54" thickTop="1" thickBot="1">
      <c r="A29" s="131" t="s">
        <v>1428</v>
      </c>
      <c r="B29" s="132" t="s">
        <v>1419</v>
      </c>
      <c r="C29" s="133" t="s">
        <v>1845</v>
      </c>
      <c r="D29" s="178">
        <f>VLOOKUP('203.4'!A88,'203.4'!A62:N133,14,FALSE)</f>
        <v>510827.90549882565</v>
      </c>
    </row>
    <row r="30" spans="1:4" ht="54" thickTop="1" thickBot="1">
      <c r="A30" s="131" t="s">
        <v>1429</v>
      </c>
      <c r="B30" s="132" t="s">
        <v>1420</v>
      </c>
      <c r="C30" s="133" t="s">
        <v>1845</v>
      </c>
      <c r="D30" s="178">
        <f>VLOOKUP('203.5'!A88,'203.5'!A63:N134,14,FALSE)</f>
        <v>591465.26517700648</v>
      </c>
    </row>
    <row r="31" spans="1:4" ht="54" thickTop="1" thickBot="1">
      <c r="A31" s="131" t="s">
        <v>1430</v>
      </c>
      <c r="B31" s="132" t="s">
        <v>1421</v>
      </c>
      <c r="C31" s="133" t="s">
        <v>1845</v>
      </c>
      <c r="D31" s="178">
        <f>VLOOKUP('203.6'!A88,'203.6'!A64:N135,14,FALSE)</f>
        <v>642779.9486085762</v>
      </c>
    </row>
    <row r="32" spans="1:4" ht="54" thickTop="1" thickBot="1">
      <c r="A32" s="131" t="s">
        <v>1431</v>
      </c>
      <c r="B32" s="132" t="s">
        <v>1422</v>
      </c>
      <c r="C32" s="133" t="s">
        <v>1845</v>
      </c>
      <c r="D32" s="178">
        <f>VLOOKUP('203.7'!A88,'203.7'!A65:N136,14,FALSE)</f>
        <v>233495.04143066384</v>
      </c>
    </row>
    <row r="33" spans="1:4" ht="54" thickTop="1" thickBot="1">
      <c r="A33" s="131" t="s">
        <v>1432</v>
      </c>
      <c r="B33" s="132" t="s">
        <v>1871</v>
      </c>
      <c r="C33" s="133" t="s">
        <v>1845</v>
      </c>
      <c r="D33" s="178">
        <f>VLOOKUP('203.8'!A88,'203.8'!A66:N137,14,FALSE)</f>
        <v>323133.51099219534</v>
      </c>
    </row>
    <row r="34" spans="1:4" ht="54" thickTop="1" thickBot="1">
      <c r="A34" s="131" t="s">
        <v>1433</v>
      </c>
      <c r="B34" s="132" t="s">
        <v>1424</v>
      </c>
      <c r="C34" s="133" t="s">
        <v>1845</v>
      </c>
      <c r="D34" s="178">
        <f>VLOOKUP('203.9'!A88,'203.9'!A67:N138,14,FALSE)</f>
        <v>342875.49522969231</v>
      </c>
    </row>
    <row r="35" spans="1:4" ht="54" thickTop="1" thickBot="1">
      <c r="A35" s="131" t="s">
        <v>1434</v>
      </c>
      <c r="B35" s="132" t="s">
        <v>1414</v>
      </c>
      <c r="C35" s="133" t="s">
        <v>1845</v>
      </c>
      <c r="D35" s="178">
        <f>VLOOKUP('203.10'!A88,'203.10'!A68:N139,14,FALSE)</f>
        <v>181872.21793043287</v>
      </c>
    </row>
    <row r="36" spans="1:4" ht="54" thickTop="1" thickBot="1">
      <c r="A36" s="131" t="s">
        <v>1435</v>
      </c>
      <c r="B36" s="132" t="s">
        <v>1415</v>
      </c>
      <c r="C36" s="133" t="s">
        <v>1845</v>
      </c>
      <c r="D36" s="178">
        <f>VLOOKUP('203.11'!A88,'203.11'!A69:N140,14,FALSE)</f>
        <v>242370.84820243483</v>
      </c>
    </row>
    <row r="37" spans="1:4" ht="54" thickTop="1" thickBot="1">
      <c r="A37" s="131" t="s">
        <v>1436</v>
      </c>
      <c r="B37" s="216" t="s">
        <v>1416</v>
      </c>
      <c r="C37" s="133" t="s">
        <v>1845</v>
      </c>
      <c r="D37" s="178">
        <f>VLOOKUP('203.12'!A88,'203.12'!A70:N141,14,FALSE)</f>
        <v>252626.42442970604</v>
      </c>
    </row>
    <row r="38" spans="1:4" ht="54" thickTop="1" thickBot="1">
      <c r="A38" s="131" t="s">
        <v>1009</v>
      </c>
      <c r="B38" s="132" t="s">
        <v>1188</v>
      </c>
      <c r="C38" s="133" t="s">
        <v>387</v>
      </c>
      <c r="D38" s="178">
        <f>VLOOKUP('210.1.1'!A88,'210.1.1'!A71:N142,14,FALSE)</f>
        <v>11122.5979601322</v>
      </c>
    </row>
    <row r="39" spans="1:4" ht="54" thickTop="1" thickBot="1">
      <c r="A39" s="131" t="s">
        <v>1010</v>
      </c>
      <c r="B39" s="132" t="s">
        <v>1189</v>
      </c>
      <c r="C39" s="133" t="s">
        <v>387</v>
      </c>
      <c r="D39" s="178">
        <f>VLOOKUP('210.1.2'!A88,'210.1.2'!A72:N143,14,FALSE)</f>
        <v>4187.0463023965913</v>
      </c>
    </row>
    <row r="40" spans="1:4" ht="54" thickTop="1" thickBot="1">
      <c r="A40" s="131" t="s">
        <v>1011</v>
      </c>
      <c r="B40" s="132" t="s">
        <v>1190</v>
      </c>
      <c r="C40" s="133" t="s">
        <v>387</v>
      </c>
      <c r="D40" s="178">
        <f>VLOOKUP('210.2.1'!A90,'210.2.1'!A73:N144,14,FALSE)</f>
        <v>23366.577890082703</v>
      </c>
    </row>
    <row r="41" spans="1:4" ht="54" thickTop="1" thickBot="1">
      <c r="A41" s="131" t="s">
        <v>1012</v>
      </c>
      <c r="B41" s="132" t="s">
        <v>1191</v>
      </c>
      <c r="C41" s="133" t="s">
        <v>387</v>
      </c>
      <c r="D41" s="178">
        <f>VLOOKUP('210.2.2'!A88,'210.2.2'!A74:N145,14,FALSE)</f>
        <v>11122.5979601322</v>
      </c>
    </row>
    <row r="42" spans="1:4" ht="54" thickTop="1" thickBot="1">
      <c r="A42" s="131" t="s">
        <v>1013</v>
      </c>
      <c r="B42" s="132" t="s">
        <v>1192</v>
      </c>
      <c r="C42" s="133" t="s">
        <v>387</v>
      </c>
      <c r="D42" s="178">
        <f>VLOOKUP('210.2.3'!A91,'210.2.3'!A91:N146,14,FALSE)</f>
        <v>16431.026232347096</v>
      </c>
    </row>
    <row r="43" spans="1:4" ht="54" thickTop="1" thickBot="1">
      <c r="A43" s="131" t="s">
        <v>1014</v>
      </c>
      <c r="B43" s="132" t="s">
        <v>1193</v>
      </c>
      <c r="C43" s="133" t="s">
        <v>387</v>
      </c>
      <c r="D43" s="178">
        <f>VLOOKUP('210.2.4'!A88,'210.2.4'!A88:N147,14,FALSE)</f>
        <v>4187.0463023965913</v>
      </c>
    </row>
    <row r="44" spans="1:4" ht="54" thickTop="1" thickBot="1">
      <c r="A44" s="131" t="s">
        <v>1015</v>
      </c>
      <c r="B44" s="132" t="s">
        <v>1194</v>
      </c>
      <c r="C44" s="133" t="s">
        <v>387</v>
      </c>
      <c r="D44" s="178">
        <f>VLOOKUP('211.1'!A88,'211.1'!A88:N148,14,FALSE)</f>
        <v>9132.8303554266895</v>
      </c>
    </row>
    <row r="45" spans="1:4" ht="54" thickTop="1" thickBot="1">
      <c r="A45" s="131" t="s">
        <v>1016</v>
      </c>
      <c r="B45" s="132" t="s">
        <v>1195</v>
      </c>
      <c r="C45" s="133" t="s">
        <v>387</v>
      </c>
      <c r="D45" s="178">
        <f>VLOOKUP('220.1'!A88,'220.1'!A88:N149,14,FALSE)</f>
        <v>16919.986142364669</v>
      </c>
    </row>
    <row r="46" spans="1:4" ht="54" thickTop="1" thickBot="1">
      <c r="A46" s="131" t="s">
        <v>1017</v>
      </c>
      <c r="B46" s="132" t="s">
        <v>1196</v>
      </c>
      <c r="C46" s="133" t="s">
        <v>387</v>
      </c>
      <c r="D46" s="178">
        <f>VLOOKUP('221.1'!A88,'221.1'!A88:N150,14,FALSE)</f>
        <v>11765.042995923333</v>
      </c>
    </row>
    <row r="47" spans="1:4" ht="54" thickTop="1" thickBot="1">
      <c r="A47" s="131" t="s">
        <v>1018</v>
      </c>
      <c r="B47" s="132" t="s">
        <v>1197</v>
      </c>
      <c r="C47" s="133" t="s">
        <v>387</v>
      </c>
      <c r="D47" s="178">
        <f>VLOOKUP('221.2'!A88,'221.2'!A88:N151,14,FALSE)</f>
        <v>7721.9270568817265</v>
      </c>
    </row>
    <row r="48" spans="1:4" ht="64.5" thickTop="1" thickBot="1">
      <c r="A48" s="131" t="s">
        <v>1441</v>
      </c>
      <c r="B48" s="132" t="s">
        <v>1438</v>
      </c>
      <c r="C48" s="133" t="s">
        <v>233</v>
      </c>
      <c r="D48" s="178">
        <f>VLOOKUP('223.1'!A88,'223.1'!A88:N152,14,FALSE)</f>
        <v>11809.942389792879</v>
      </c>
    </row>
    <row r="49" spans="1:4" ht="54" thickTop="1" thickBot="1">
      <c r="A49" s="131" t="s">
        <v>1442</v>
      </c>
      <c r="B49" s="132" t="s">
        <v>1439</v>
      </c>
      <c r="C49" s="133" t="s">
        <v>233</v>
      </c>
      <c r="D49" s="178">
        <f>VLOOKUP('223.2'!A88,'223.2'!A88:N153,14,FALSE)</f>
        <v>10696.605581065998</v>
      </c>
    </row>
    <row r="50" spans="1:4" ht="54" thickTop="1" thickBot="1">
      <c r="A50" s="131" t="s">
        <v>1443</v>
      </c>
      <c r="B50" s="132" t="s">
        <v>1440</v>
      </c>
      <c r="C50" s="133" t="s">
        <v>387</v>
      </c>
      <c r="D50" s="178">
        <f>VLOOKUP('223.3.1'!A88,'223.3.1'!A88:N154,14,FALSE)</f>
        <v>58532</v>
      </c>
    </row>
    <row r="51" spans="1:4" ht="64.5" thickTop="1" thickBot="1">
      <c r="A51" s="131" t="s">
        <v>1444</v>
      </c>
      <c r="B51" s="132" t="s">
        <v>1446</v>
      </c>
      <c r="C51" s="133" t="s">
        <v>387</v>
      </c>
      <c r="D51" s="178">
        <f>VLOOKUP('223.3.2'!A88,'223.3.2'!A88:N155,14,FALSE)</f>
        <v>69600.327986391057</v>
      </c>
    </row>
    <row r="52" spans="1:4" ht="54" thickTop="1" thickBot="1">
      <c r="A52" s="131" t="s">
        <v>1445</v>
      </c>
      <c r="B52" s="132" t="s">
        <v>1447</v>
      </c>
      <c r="C52" s="133" t="s">
        <v>387</v>
      </c>
      <c r="D52" s="178">
        <f>VLOOKUP('223.3.3'!A88,'223.3.3'!A88:N156,14,FALSE)</f>
        <v>77605.813112560238</v>
      </c>
    </row>
    <row r="53" spans="1:4" ht="54" thickTop="1" thickBot="1">
      <c r="A53" s="137" t="s">
        <v>1019</v>
      </c>
      <c r="B53" s="138" t="s">
        <v>1956</v>
      </c>
      <c r="C53" s="133" t="s">
        <v>233</v>
      </c>
      <c r="D53" s="178">
        <f>VLOOKUP('230.1'!A88,'230.1'!A88:N157,14,FALSE)</f>
        <v>3570.6101815800821</v>
      </c>
    </row>
    <row r="54" spans="1:4" ht="54" thickTop="1" thickBot="1">
      <c r="A54" s="137" t="s">
        <v>1020</v>
      </c>
      <c r="B54" s="138" t="s">
        <v>1198</v>
      </c>
      <c r="C54" s="133" t="s">
        <v>233</v>
      </c>
      <c r="D54" s="178">
        <f>VLOOKUP('231.1'!A88,'231.1'!A88:N159,14,FALSE)</f>
        <v>13209.376829167442</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9674.7245957115902</v>
      </c>
    </row>
    <row r="57" spans="1:4" ht="54" thickTop="1" thickBot="1">
      <c r="A57" s="137" t="s">
        <v>1451</v>
      </c>
      <c r="B57" s="138" t="s">
        <v>1452</v>
      </c>
      <c r="C57" s="133" t="s">
        <v>233</v>
      </c>
      <c r="D57" s="178">
        <f>VLOOKUP('233.10'!A88,'233.10'!A88:N162,14,FALSE)</f>
        <v>15760.268022638393</v>
      </c>
    </row>
    <row r="58" spans="1:4" ht="54" thickTop="1" thickBot="1">
      <c r="A58" s="137" t="s">
        <v>1022</v>
      </c>
      <c r="B58" s="138" t="s">
        <v>1453</v>
      </c>
      <c r="C58" s="133" t="s">
        <v>233</v>
      </c>
      <c r="D58" s="178">
        <f>VLOOKUP('234.1'!A88,'234.1'!A88:N163,14,FALSE)</f>
        <v>1012.0175076899736</v>
      </c>
    </row>
    <row r="59" spans="1:4" ht="54" thickTop="1" thickBot="1">
      <c r="A59" s="137" t="s">
        <v>1456</v>
      </c>
      <c r="B59" s="138" t="s">
        <v>1457</v>
      </c>
      <c r="C59" s="133" t="s">
        <v>387</v>
      </c>
      <c r="D59" s="178">
        <f>VLOOKUP('235.1'!A88,'235.1'!A88:N164,14,FALSE)</f>
        <v>74694.848965650366</v>
      </c>
    </row>
    <row r="60" spans="1:4" ht="54" thickTop="1" thickBot="1">
      <c r="A60" s="139" t="s">
        <v>1458</v>
      </c>
      <c r="B60" s="138" t="s">
        <v>1459</v>
      </c>
      <c r="C60" s="133" t="s">
        <v>387</v>
      </c>
      <c r="D60" s="178">
        <f>VLOOKUP('235.10'!A88,'235.10'!A88:N165,14,FALSE)</f>
        <v>17679.246259010979</v>
      </c>
    </row>
    <row r="61" spans="1:4" ht="54" thickTop="1" thickBot="1">
      <c r="A61" s="139" t="s">
        <v>1460</v>
      </c>
      <c r="B61" s="138" t="s">
        <v>1461</v>
      </c>
      <c r="C61" s="133" t="s">
        <v>377</v>
      </c>
      <c r="D61" s="178">
        <f>VLOOKUP('235.11'!A88,'235.11'!A88:N166,14,FALSE)</f>
        <v>712.69503383299252</v>
      </c>
    </row>
    <row r="62" spans="1:4" ht="54" thickTop="1" thickBot="1">
      <c r="A62" s="139" t="s">
        <v>1462</v>
      </c>
      <c r="B62" s="138" t="s">
        <v>1873</v>
      </c>
      <c r="C62" s="133" t="s">
        <v>387</v>
      </c>
      <c r="D62" s="178">
        <f>VLOOKUP('236.1'!A88,'236.1'!A88:N167,14,FALSE)</f>
        <v>93958.030497467436</v>
      </c>
    </row>
    <row r="63" spans="1:4" ht="54" thickTop="1" thickBot="1">
      <c r="A63" s="139" t="s">
        <v>1465</v>
      </c>
      <c r="B63" s="138" t="s">
        <v>1874</v>
      </c>
      <c r="C63" s="133" t="s">
        <v>387</v>
      </c>
      <c r="D63" s="178">
        <f>VLOOKUP('236.10'!A87,'236.10'!A87:N168,14,FALSE)</f>
        <v>17679.246259010979</v>
      </c>
    </row>
    <row r="64" spans="1:4" ht="54" thickTop="1" thickBot="1">
      <c r="A64" s="139" t="s">
        <v>1466</v>
      </c>
      <c r="B64" s="140" t="s">
        <v>1467</v>
      </c>
      <c r="C64" s="174" t="s">
        <v>377</v>
      </c>
      <c r="D64" s="178">
        <f>VLOOKUP('236.11'!A88,'236.11'!A88:N169,14,FALSE)</f>
        <v>953.48480298070569</v>
      </c>
    </row>
    <row r="65" spans="1:4" ht="54" thickTop="1" thickBot="1">
      <c r="A65" s="137" t="s">
        <v>1023</v>
      </c>
      <c r="B65" s="138" t="s">
        <v>1199</v>
      </c>
      <c r="C65" s="133" t="s">
        <v>233</v>
      </c>
      <c r="D65" s="178">
        <f>VLOOKUP('310.1'!A87,'310.1'!A87:N170,14,FALSE)</f>
        <v>1111.7966300541029</v>
      </c>
    </row>
    <row r="66" spans="1:4" ht="54" thickTop="1" thickBot="1">
      <c r="A66" s="137" t="s">
        <v>1024</v>
      </c>
      <c r="B66" s="138" t="s">
        <v>1200</v>
      </c>
      <c r="C66" s="133" t="s">
        <v>387</v>
      </c>
      <c r="D66" s="178">
        <f>VLOOKUP('311.1'!A87,'311.1'!A87:N171,14,FALSE)</f>
        <v>53563.753212050244</v>
      </c>
    </row>
    <row r="67" spans="1:4" ht="54" thickTop="1" thickBot="1">
      <c r="A67" s="137" t="s">
        <v>1025</v>
      </c>
      <c r="B67" s="138" t="s">
        <v>1201</v>
      </c>
      <c r="C67" s="133" t="s">
        <v>998</v>
      </c>
      <c r="D67" s="178">
        <f>VLOOKUP('312.1'!A88,'312.1'!A88:N172,14,FALSE)</f>
        <v>7739.8714925895893</v>
      </c>
    </row>
    <row r="68" spans="1:4" ht="54" thickTop="1" thickBot="1">
      <c r="A68" s="137" t="s">
        <v>1026</v>
      </c>
      <c r="B68" s="138" t="s">
        <v>1202</v>
      </c>
      <c r="C68" s="133" t="s">
        <v>998</v>
      </c>
      <c r="D68" s="178">
        <f>VLOOKUP('312.2'!A88,'312.2'!A88:N173,14,FALSE)</f>
        <v>5182.235200960542</v>
      </c>
    </row>
    <row r="69" spans="1:4" ht="54" thickTop="1" thickBot="1">
      <c r="A69" s="137" t="s">
        <v>1027</v>
      </c>
      <c r="B69" s="138" t="s">
        <v>1203</v>
      </c>
      <c r="C69" s="133" t="s">
        <v>1464</v>
      </c>
      <c r="D69" s="178">
        <f>VLOOKUP('312.3'!A87,'312.3'!A87:N174,14,FALSE)</f>
        <v>1918.203212738174</v>
      </c>
    </row>
    <row r="70" spans="1:4" ht="54" thickTop="1" thickBot="1">
      <c r="A70" s="137" t="s">
        <v>1028</v>
      </c>
      <c r="B70" s="138" t="s">
        <v>1204</v>
      </c>
      <c r="C70" s="133" t="s">
        <v>387</v>
      </c>
      <c r="D70" s="179">
        <f>VLOOKUP('312.4'!A88,'312.4'!A88:N175,14,FALSE)</f>
        <v>53555.991192141941</v>
      </c>
    </row>
    <row r="71" spans="1:4" ht="54" thickTop="1" thickBot="1">
      <c r="A71" s="137" t="s">
        <v>1029</v>
      </c>
      <c r="B71" s="138" t="s">
        <v>1469</v>
      </c>
      <c r="C71" s="133" t="s">
        <v>387</v>
      </c>
      <c r="D71" s="179">
        <f>VLOOKUP('320.1'!A88,'320.1'!A88:N176,14,FALSE)</f>
        <v>67594.541652775093</v>
      </c>
    </row>
    <row r="72" spans="1:4" ht="54" thickTop="1" thickBot="1">
      <c r="A72" s="137" t="s">
        <v>1030</v>
      </c>
      <c r="B72" s="138" t="s">
        <v>1470</v>
      </c>
      <c r="C72" s="133" t="s">
        <v>387</v>
      </c>
      <c r="D72" s="179">
        <f>VLOOKUP('320.2'!A88,'320.2'!A88:N177,14,FALSE)</f>
        <v>67354.095887392279</v>
      </c>
    </row>
    <row r="73" spans="1:4" ht="54" thickTop="1" thickBot="1">
      <c r="A73" s="137" t="s">
        <v>1473</v>
      </c>
      <c r="B73" s="138" t="s">
        <v>1474</v>
      </c>
      <c r="C73" s="133" t="s">
        <v>387</v>
      </c>
      <c r="D73" s="179">
        <f>VLOOKUP('320.3'!A88,'320.3'!A88:N178,14,FALSE)</f>
        <v>66595.29856103714</v>
      </c>
    </row>
    <row r="74" spans="1:4" ht="54" thickTop="1" thickBot="1">
      <c r="A74" s="137" t="s">
        <v>1475</v>
      </c>
      <c r="B74" s="138" t="s">
        <v>1476</v>
      </c>
      <c r="C74" s="133" t="s">
        <v>387</v>
      </c>
      <c r="D74" s="179">
        <f>VLOOKUP('320.4'!A88,'320.4'!A88:N179,14,FALSE)</f>
        <v>80949.864920012915</v>
      </c>
    </row>
    <row r="75" spans="1:4" ht="54" thickTop="1" thickBot="1">
      <c r="A75" s="137" t="s">
        <v>1477</v>
      </c>
      <c r="B75" s="138" t="s">
        <v>1478</v>
      </c>
      <c r="C75" s="133" t="s">
        <v>387</v>
      </c>
      <c r="D75" s="179">
        <f>VLOOKUP('320.5'!A88,'320.5'!A88:N180,14,FALSE)</f>
        <v>80709.419154630115</v>
      </c>
    </row>
    <row r="76" spans="1:4" ht="54" thickTop="1" thickBot="1">
      <c r="A76" s="137" t="s">
        <v>1479</v>
      </c>
      <c r="B76" s="138" t="s">
        <v>1480</v>
      </c>
      <c r="C76" s="133" t="s">
        <v>387</v>
      </c>
      <c r="D76" s="179">
        <f>VLOOKUP('320.6'!A88,'320.6'!A88:N181,14,FALSE)</f>
        <v>79950.621828274961</v>
      </c>
    </row>
    <row r="77" spans="1:4" ht="54" thickTop="1" thickBot="1">
      <c r="A77" s="137" t="s">
        <v>1031</v>
      </c>
      <c r="B77" s="138" t="s">
        <v>1481</v>
      </c>
      <c r="C77" s="133" t="s">
        <v>387</v>
      </c>
      <c r="D77" s="179">
        <f>VLOOKUP('330.1'!A88,'330.1'!A88:N182,14,FALSE)</f>
        <v>82886.717468843097</v>
      </c>
    </row>
    <row r="78" spans="1:4" ht="54" thickTop="1" thickBot="1">
      <c r="A78" s="139" t="s">
        <v>1032</v>
      </c>
      <c r="B78" s="138" t="s">
        <v>1482</v>
      </c>
      <c r="C78" s="133" t="s">
        <v>387</v>
      </c>
      <c r="D78" s="179">
        <f>VLOOKUP('330.2'!A88,'330.1'!A88:N183,14,FALSE)</f>
        <v>82886.717468843097</v>
      </c>
    </row>
    <row r="79" spans="1:4" ht="54" thickTop="1" thickBot="1">
      <c r="A79" s="139" t="s">
        <v>1483</v>
      </c>
      <c r="B79" s="140" t="s">
        <v>1484</v>
      </c>
      <c r="C79" s="133" t="s">
        <v>387</v>
      </c>
      <c r="D79" s="179">
        <f>VLOOKUP('330.3'!A88,'330.3'!A88:N184,14,FALSE)</f>
        <v>76855.087927216169</v>
      </c>
    </row>
    <row r="80" spans="1:4" ht="54" thickTop="1" thickBot="1">
      <c r="A80" s="139" t="s">
        <v>1485</v>
      </c>
      <c r="B80" s="140" t="s">
        <v>1486</v>
      </c>
      <c r="C80" s="133" t="s">
        <v>387</v>
      </c>
      <c r="D80" s="179">
        <f>VLOOKUP('330.4'!A88,'330.4'!A88:N185,14,FALSE)</f>
        <v>96242.040736080919</v>
      </c>
    </row>
    <row r="81" spans="1:4" ht="54" thickTop="1" thickBot="1">
      <c r="A81" s="139" t="s">
        <v>1487</v>
      </c>
      <c r="B81" s="140" t="s">
        <v>1488</v>
      </c>
      <c r="C81" s="133" t="s">
        <v>387</v>
      </c>
      <c r="D81" s="179">
        <f>VLOOKUP('330.5'!A88,'330.5'!A88:N186,14,FALSE)</f>
        <v>91936.846247774141</v>
      </c>
    </row>
    <row r="82" spans="1:4" ht="54" thickTop="1" thickBot="1">
      <c r="A82" s="139" t="s">
        <v>1489</v>
      </c>
      <c r="B82" s="140" t="s">
        <v>1490</v>
      </c>
      <c r="C82" s="133" t="s">
        <v>387</v>
      </c>
      <c r="D82" s="179">
        <f>VLOOKUP('330.6'!A88,'330.6'!A88:N187,14,FALSE)</f>
        <v>90210.411194454005</v>
      </c>
    </row>
    <row r="83" spans="1:4" ht="54" thickTop="1" thickBot="1">
      <c r="A83" s="137" t="s">
        <v>1033</v>
      </c>
      <c r="B83" s="138" t="s">
        <v>1491</v>
      </c>
      <c r="C83" s="133" t="s">
        <v>387</v>
      </c>
      <c r="D83" s="179">
        <f>VLOOKUP('340.1'!A88,'340.1'!A88:N188,14,FALSE)</f>
        <v>85302.443689992651</v>
      </c>
    </row>
    <row r="84" spans="1:4" ht="54" thickTop="1" thickBot="1">
      <c r="A84" s="137" t="s">
        <v>1034</v>
      </c>
      <c r="B84" s="138" t="s">
        <v>1492</v>
      </c>
      <c r="C84" s="133" t="s">
        <v>387</v>
      </c>
      <c r="D84" s="179">
        <f>VLOOKUP('340.2'!A88,'340.2'!A88:N190,14,FALSE)</f>
        <v>79502.799899966747</v>
      </c>
    </row>
    <row r="85" spans="1:4" ht="54" thickTop="1" thickBot="1">
      <c r="A85" s="137" t="s">
        <v>1035</v>
      </c>
      <c r="B85" s="138" t="s">
        <v>1493</v>
      </c>
      <c r="C85" s="133" t="s">
        <v>387</v>
      </c>
      <c r="D85" s="179">
        <f>VLOOKUP('340.3'!A88,'340.3'!A88:N191,14,FALSE)</f>
        <v>79502.799899966747</v>
      </c>
    </row>
    <row r="86" spans="1:4" ht="54" thickTop="1" thickBot="1">
      <c r="A86" s="137" t="s">
        <v>1494</v>
      </c>
      <c r="B86" s="138" t="s">
        <v>2021</v>
      </c>
      <c r="C86" s="133" t="s">
        <v>387</v>
      </c>
      <c r="D86" s="179">
        <f>VLOOKUP('350.1'!A88,'350.1'!A88:N192,14,FALSE)</f>
        <v>144578.19085291453</v>
      </c>
    </row>
    <row r="87" spans="1:4" ht="54" thickTop="1" thickBot="1">
      <c r="A87" s="195" t="s">
        <v>1495</v>
      </c>
      <c r="B87" s="138" t="s">
        <v>2022</v>
      </c>
      <c r="C87" s="133" t="s">
        <v>387</v>
      </c>
      <c r="D87" s="179">
        <f>VLOOKUP('350.2'!A88,'350.2'!A88:N193,14,FALSE)</f>
        <v>140272.99636460777</v>
      </c>
    </row>
    <row r="88" spans="1:4" ht="54" thickTop="1" thickBot="1">
      <c r="A88" s="139" t="s">
        <v>1496</v>
      </c>
      <c r="B88" s="140" t="s">
        <v>1497</v>
      </c>
      <c r="C88" s="133" t="s">
        <v>387</v>
      </c>
      <c r="D88" s="179">
        <f>VLOOKUP('350.3'!A88,'350.3'!A88:N194,14,FALSE)</f>
        <v>144578.19085291453</v>
      </c>
    </row>
    <row r="89" spans="1:4" ht="54" thickTop="1" thickBot="1">
      <c r="A89" s="137" t="s">
        <v>1498</v>
      </c>
      <c r="B89" s="138" t="s">
        <v>1499</v>
      </c>
      <c r="C89" s="133" t="s">
        <v>387</v>
      </c>
      <c r="D89" s="179">
        <f>VLOOKUP('350.4'!A88,'350.4'!A88:N195,14,FALSE)</f>
        <v>140272.99636460777</v>
      </c>
    </row>
    <row r="90" spans="1:4" ht="54" thickTop="1" thickBot="1">
      <c r="A90" s="139" t="s">
        <v>1500</v>
      </c>
      <c r="B90" s="140" t="s">
        <v>1501</v>
      </c>
      <c r="C90" s="133" t="s">
        <v>387</v>
      </c>
      <c r="D90" s="179">
        <f>VLOOKUP('350.10'!A88,'350.10'!A88:N196,14,FALSE)</f>
        <v>80435.637807945212</v>
      </c>
    </row>
    <row r="91" spans="1:4" ht="54" thickTop="1" thickBot="1">
      <c r="A91" s="139" t="s">
        <v>1502</v>
      </c>
      <c r="B91" s="140" t="s">
        <v>1503</v>
      </c>
      <c r="C91" s="133" t="s">
        <v>387</v>
      </c>
      <c r="D91" s="179">
        <f>VLOOKUP('350.11'!A88,'350.11'!A88:N197,14,FALSE)</f>
        <v>76130.443319638434</v>
      </c>
    </row>
    <row r="92" spans="1:4" ht="54" thickTop="1" thickBot="1">
      <c r="A92" s="139" t="s">
        <v>1504</v>
      </c>
      <c r="B92" s="140" t="s">
        <v>1505</v>
      </c>
      <c r="C92" s="133" t="s">
        <v>387</v>
      </c>
      <c r="D92" s="179">
        <f>VLOOKUP('350.12'!A88,'350.12'!A88:N198,14,FALSE)</f>
        <v>80435.637807945212</v>
      </c>
    </row>
    <row r="93" spans="1:4" ht="54" thickTop="1" thickBot="1">
      <c r="A93" s="139" t="s">
        <v>1506</v>
      </c>
      <c r="B93" s="140" t="s">
        <v>1507</v>
      </c>
      <c r="C93" s="133" t="s">
        <v>387</v>
      </c>
      <c r="D93" s="179">
        <f>VLOOKUP('350.13'!A88,'350.13'!A88:N199,14,FALSE)</f>
        <v>76130.443319638434</v>
      </c>
    </row>
    <row r="94" spans="1:4" ht="54" thickTop="1" thickBot="1">
      <c r="A94" s="137" t="s">
        <v>1508</v>
      </c>
      <c r="B94" s="138" t="s">
        <v>1509</v>
      </c>
      <c r="C94" s="133" t="s">
        <v>998</v>
      </c>
      <c r="D94" s="179">
        <f>VLOOKUP('350.14'!A88,'350.14'!A88:N200,14,FALSE)</f>
        <v>712.69503383299252</v>
      </c>
    </row>
    <row r="95" spans="1:4" ht="54" thickTop="1" thickBot="1">
      <c r="A95" s="139" t="s">
        <v>1510</v>
      </c>
      <c r="B95" s="140" t="s">
        <v>1511</v>
      </c>
      <c r="C95" s="133" t="s">
        <v>387</v>
      </c>
      <c r="D95" s="179">
        <f>VLOOKUP('351.1'!A88,'351.1'!A88:N201,14,FALSE)</f>
        <v>140272.99636460777</v>
      </c>
    </row>
    <row r="96" spans="1:4" ht="54" thickTop="1" thickBot="1">
      <c r="A96" s="139" t="s">
        <v>1512</v>
      </c>
      <c r="B96" s="140" t="s">
        <v>1513</v>
      </c>
      <c r="C96" s="133" t="s">
        <v>387</v>
      </c>
      <c r="D96" s="179">
        <f>VLOOKUP('351.2'!A88,'351.2'!A88:N202,14,FALSE)</f>
        <v>140272.99636460777</v>
      </c>
    </row>
    <row r="97" spans="1:4" ht="54" thickTop="1" thickBot="1">
      <c r="A97" s="139" t="s">
        <v>1514</v>
      </c>
      <c r="B97" s="140" t="s">
        <v>1515</v>
      </c>
      <c r="C97" s="133" t="s">
        <v>387</v>
      </c>
      <c r="D97" s="179">
        <f>VLOOKUP('351.10'!A88,'351.10'!A88:N203,14,FALSE)</f>
        <v>76130.443319638434</v>
      </c>
    </row>
    <row r="98" spans="1:4" ht="54" thickTop="1" thickBot="1">
      <c r="A98" s="139" t="s">
        <v>1516</v>
      </c>
      <c r="B98" s="140" t="s">
        <v>1517</v>
      </c>
      <c r="C98" s="133" t="s">
        <v>387</v>
      </c>
      <c r="D98" s="179">
        <f>VLOOKUP('351.11'!A88,'351.11'!A88:N204,14,FALSE)</f>
        <v>76130.443319638434</v>
      </c>
    </row>
    <row r="99" spans="1:4" ht="54" thickTop="1" thickBot="1">
      <c r="A99" s="139" t="s">
        <v>1518</v>
      </c>
      <c r="B99" s="140" t="s">
        <v>1519</v>
      </c>
      <c r="C99" s="133" t="s">
        <v>998</v>
      </c>
      <c r="D99" s="179">
        <f>VLOOKUP('351.12'!A88,'351.12'!A88:N205,14,FALSE)</f>
        <v>712.69503383299252</v>
      </c>
    </row>
    <row r="100" spans="1:4" ht="54" thickTop="1" thickBot="1">
      <c r="A100" s="139" t="s">
        <v>1522</v>
      </c>
      <c r="B100" s="140" t="s">
        <v>1520</v>
      </c>
      <c r="C100" s="133" t="s">
        <v>998</v>
      </c>
      <c r="D100" s="179">
        <f>VLOOKUP('410.1'!A88,'410.1'!A88:N206,14,FALSE)</f>
        <v>1503.9105619828526</v>
      </c>
    </row>
    <row r="101" spans="1:4" ht="54" thickTop="1" thickBot="1">
      <c r="A101" s="139" t="s">
        <v>1523</v>
      </c>
      <c r="B101" s="140" t="s">
        <v>1521</v>
      </c>
      <c r="C101" s="133" t="s">
        <v>998</v>
      </c>
      <c r="D101" s="179">
        <f>VLOOKUP('410.2'!A88,'410.2'!A88:N207,14,FALSE)</f>
        <v>2145.455511925245</v>
      </c>
    </row>
    <row r="102" spans="1:4" ht="54" thickTop="1" thickBot="1">
      <c r="A102" s="139" t="s">
        <v>1525</v>
      </c>
      <c r="B102" s="140" t="s">
        <v>1524</v>
      </c>
      <c r="C102" s="133" t="s">
        <v>377</v>
      </c>
      <c r="D102" s="179">
        <f>VLOOKUP('410.3'!A88,'410.3'!A88:N208,14,FALSE)</f>
        <v>2740.0105404024389</v>
      </c>
    </row>
    <row r="103" spans="1:4" ht="54" thickTop="1" thickBot="1">
      <c r="A103" s="139" t="s">
        <v>1527</v>
      </c>
      <c r="B103" s="140" t="s">
        <v>1526</v>
      </c>
      <c r="C103" s="133" t="s">
        <v>1464</v>
      </c>
      <c r="D103" s="179">
        <f>VLOOKUP('411.1'!A88,'411.1'!A88:N209,14,FALSE)</f>
        <v>2500.0722319846527</v>
      </c>
    </row>
    <row r="104" spans="1:4" ht="54" thickTop="1" thickBot="1">
      <c r="A104" s="137" t="s">
        <v>1036</v>
      </c>
      <c r="B104" s="138" t="s">
        <v>1958</v>
      </c>
      <c r="C104" s="133" t="s">
        <v>1464</v>
      </c>
      <c r="D104" s="179">
        <f>VLOOKUP('411.2'!A88,'411.2'!A88:N210,14,FALSE)</f>
        <v>2588.5379484054497</v>
      </c>
    </row>
    <row r="105" spans="1:4" ht="54" thickTop="1" thickBot="1">
      <c r="A105" s="137" t="s">
        <v>1037</v>
      </c>
      <c r="B105" s="138" t="s">
        <v>2054</v>
      </c>
      <c r="C105" s="133" t="s">
        <v>1464</v>
      </c>
      <c r="D105" s="179">
        <f>VLOOKUP('411.3'!A88,'411.3'!A88:N211,14,FALSE)</f>
        <v>3047.0407887202709</v>
      </c>
    </row>
    <row r="106" spans="1:4" ht="54" thickTop="1" thickBot="1">
      <c r="A106" s="137" t="s">
        <v>1528</v>
      </c>
      <c r="B106" s="138" t="s">
        <v>2055</v>
      </c>
      <c r="C106" s="133" t="s">
        <v>1464</v>
      </c>
      <c r="D106" s="179">
        <f>VLOOKUP('411.4'!A88,'411.4'!A88:N212,14,FALSE)</f>
        <v>2478.2197367154949</v>
      </c>
    </row>
    <row r="107" spans="1:4" ht="54" thickTop="1" thickBot="1">
      <c r="A107" s="137" t="s">
        <v>1535</v>
      </c>
      <c r="B107" s="191" t="s">
        <v>1606</v>
      </c>
      <c r="C107" s="133" t="s">
        <v>998</v>
      </c>
      <c r="D107" s="179">
        <f>VLOOKUP('413.1'!A88,'413.1'!A88:N213,14,FALSE)</f>
        <v>2236.7681902489585</v>
      </c>
    </row>
    <row r="108" spans="1:4" ht="54" thickTop="1" thickBot="1">
      <c r="A108" s="137" t="s">
        <v>1537</v>
      </c>
      <c r="B108" s="138" t="s">
        <v>1607</v>
      </c>
      <c r="C108" s="133" t="s">
        <v>998</v>
      </c>
      <c r="D108" s="179">
        <f>VLOOKUP('413.2'!A88,'413.2'!A88:N214,14,FALSE)</f>
        <v>2268.1134767829599</v>
      </c>
    </row>
    <row r="109" spans="1:4" ht="54" thickTop="1" thickBot="1">
      <c r="A109" s="137" t="s">
        <v>1539</v>
      </c>
      <c r="B109" s="138" t="s">
        <v>1608</v>
      </c>
      <c r="C109" s="133" t="s">
        <v>998</v>
      </c>
      <c r="D109" s="179">
        <f>VLOOKUP('413.3'!A88,'413.3'!A88:N215,14,FALSE)</f>
        <v>2335.5721318889791</v>
      </c>
    </row>
    <row r="110" spans="1:4" ht="54" thickTop="1" thickBot="1">
      <c r="A110" s="137" t="s">
        <v>1038</v>
      </c>
      <c r="B110" s="138" t="s">
        <v>1205</v>
      </c>
      <c r="C110" s="133" t="s">
        <v>998</v>
      </c>
      <c r="D110" s="179">
        <f>VLOOKUP('414.1'!A88,'414.1'!A88:N216,14,FALSE)</f>
        <v>4403.5330505167503</v>
      </c>
    </row>
    <row r="111" spans="1:4" ht="54" thickTop="1" thickBot="1">
      <c r="A111" s="137" t="s">
        <v>1039</v>
      </c>
      <c r="B111" s="138" t="s">
        <v>1959</v>
      </c>
      <c r="C111" s="133" t="s">
        <v>998</v>
      </c>
      <c r="D111" s="179">
        <f>VLOOKUP('414.2'!A88,'414.2'!A88:N217,14,FALSE)</f>
        <v>4609.5372347301627</v>
      </c>
    </row>
    <row r="112" spans="1:4" ht="54" thickTop="1" thickBot="1">
      <c r="A112" s="137" t="s">
        <v>1040</v>
      </c>
      <c r="B112" s="138" t="s">
        <v>1960</v>
      </c>
      <c r="C112" s="133" t="s">
        <v>998</v>
      </c>
      <c r="D112" s="179">
        <f>VLOOKUP('414.3'!A88,'414.3'!A88:N218,14,FALSE)</f>
        <v>4609.5372347301627</v>
      </c>
    </row>
    <row r="113" spans="1:4" ht="54" thickTop="1" thickBot="1">
      <c r="A113" s="137" t="s">
        <v>1041</v>
      </c>
      <c r="B113" s="138" t="s">
        <v>1206</v>
      </c>
      <c r="C113" s="133" t="s">
        <v>998</v>
      </c>
      <c r="D113" s="179">
        <f>VLOOKUP('414.4'!A88,'414.4'!A88:N219,14,FALSE)</f>
        <v>3666.3931332054444</v>
      </c>
    </row>
    <row r="114" spans="1:4" ht="54" thickTop="1" thickBot="1">
      <c r="A114" s="137" t="s">
        <v>1042</v>
      </c>
      <c r="B114" s="138" t="s">
        <v>1207</v>
      </c>
      <c r="C114" s="133" t="s">
        <v>998</v>
      </c>
      <c r="D114" s="179">
        <f>VLOOKUP('414.5'!A88,'414.5'!A88:N220,14,FALSE)</f>
        <v>3795.1724432044184</v>
      </c>
    </row>
    <row r="115" spans="1:4" ht="54" thickTop="1" thickBot="1">
      <c r="A115" s="137" t="s">
        <v>1546</v>
      </c>
      <c r="B115" s="138" t="s">
        <v>2056</v>
      </c>
      <c r="C115" s="133" t="s">
        <v>998</v>
      </c>
      <c r="D115" s="179">
        <f>VLOOKUP('414.6'!A88,'414.6'!A88:N221,14,FALSE)</f>
        <v>2729.2783386307187</v>
      </c>
    </row>
    <row r="116" spans="1:4" ht="54" thickTop="1" thickBot="1">
      <c r="A116" s="137" t="s">
        <v>1043</v>
      </c>
      <c r="B116" s="138" t="s">
        <v>1961</v>
      </c>
      <c r="C116" s="133" t="s">
        <v>1464</v>
      </c>
      <c r="D116" s="179">
        <f>VLOOKUP('415.1'!A88,'415.1'!A88:N222,14,FALSE)</f>
        <v>2233.5509292463425</v>
      </c>
    </row>
    <row r="117" spans="1:4" ht="54" thickTop="1" thickBot="1">
      <c r="A117" s="137" t="s">
        <v>1044</v>
      </c>
      <c r="B117" s="138" t="s">
        <v>2058</v>
      </c>
      <c r="C117" s="133" t="s">
        <v>233</v>
      </c>
      <c r="D117" s="179">
        <f>VLOOKUP('420.1'!A87,'420.1'!A87:N223,14,FALSE)</f>
        <v>3008.8451379010139</v>
      </c>
    </row>
    <row r="118" spans="1:4" ht="54" thickTop="1" thickBot="1">
      <c r="A118" s="137" t="s">
        <v>1045</v>
      </c>
      <c r="B118" s="138" t="s">
        <v>2057</v>
      </c>
      <c r="C118" s="142" t="s">
        <v>233</v>
      </c>
      <c r="D118" s="179">
        <f>VLOOKUP('420.2 '!A88,'420.2 '!A59:N107,14,FALSE)</f>
        <v>3007.6376924976398</v>
      </c>
    </row>
    <row r="119" spans="1:4" ht="54" thickTop="1" thickBot="1">
      <c r="A119" s="137" t="s">
        <v>1551</v>
      </c>
      <c r="B119" s="138" t="s">
        <v>1552</v>
      </c>
      <c r="C119" s="133" t="s">
        <v>233</v>
      </c>
      <c r="D119" s="179">
        <f>VLOOKUP('420.3'!A88,'420.3'!A88:N225,14,FALSE)</f>
        <v>2754.2228839236154</v>
      </c>
    </row>
    <row r="120" spans="1:4" ht="54" thickTop="1" thickBot="1">
      <c r="A120" s="137" t="s">
        <v>1046</v>
      </c>
      <c r="B120" s="138" t="s">
        <v>1208</v>
      </c>
      <c r="C120" s="133" t="s">
        <v>233</v>
      </c>
      <c r="D120" s="179">
        <f>VLOOKUP('421.1'!A88,'421.1'!A88:N226,14,FALSE)</f>
        <v>1650.8098248368578</v>
      </c>
    </row>
    <row r="121" spans="1:4" ht="54" thickTop="1" thickBot="1">
      <c r="A121" s="137" t="s">
        <v>1047</v>
      </c>
      <c r="B121" s="138" t="s">
        <v>1209</v>
      </c>
      <c r="C121" s="133" t="s">
        <v>233</v>
      </c>
      <c r="D121" s="179">
        <f>VLOOKUP('421.2'!A88,'421.2'!A88:N227,14,FALSE)</f>
        <v>1694.0581354344286</v>
      </c>
    </row>
    <row r="122" spans="1:4" ht="54" thickTop="1" thickBot="1">
      <c r="A122" s="137" t="s">
        <v>1048</v>
      </c>
      <c r="B122" s="138" t="s">
        <v>1962</v>
      </c>
      <c r="C122" s="133" t="s">
        <v>233</v>
      </c>
      <c r="D122" s="179">
        <f>VLOOKUP('421.3'!A88,'421.3'!A88:N228,14,FALSE)</f>
        <v>1725.1476197880143</v>
      </c>
    </row>
    <row r="123" spans="1:4" ht="54" thickTop="1" thickBot="1">
      <c r="A123" s="137" t="s">
        <v>1049</v>
      </c>
      <c r="B123" s="138" t="s">
        <v>1963</v>
      </c>
      <c r="C123" s="133" t="s">
        <v>233</v>
      </c>
      <c r="D123" s="179">
        <f>VLOOKUP('421.4'!A88,'421.4'!A88:N229,14,FALSE)</f>
        <v>1769.9233412798446</v>
      </c>
    </row>
    <row r="124" spans="1:4" ht="54" thickTop="1" thickBot="1">
      <c r="A124" s="137" t="s">
        <v>1556</v>
      </c>
      <c r="B124" s="140" t="s">
        <v>1557</v>
      </c>
      <c r="C124" s="133" t="s">
        <v>233</v>
      </c>
      <c r="D124" s="179">
        <f>VLOOKUP('430.1.1'!A87,'430.1.1'!A87:N230,14,FALSE)</f>
        <v>7366.8108468491746</v>
      </c>
    </row>
    <row r="125" spans="1:4" ht="54" thickTop="1" thickBot="1">
      <c r="A125" s="137" t="s">
        <v>1558</v>
      </c>
      <c r="B125" s="138" t="s">
        <v>1559</v>
      </c>
      <c r="C125" s="133" t="s">
        <v>233</v>
      </c>
      <c r="D125" s="179">
        <f>VLOOKUP('430.1.2'!A88,'430.1.2'!A88:N231,14,FALSE)</f>
        <v>6154.4354297032532</v>
      </c>
    </row>
    <row r="126" spans="1:4" ht="54" thickTop="1" thickBot="1">
      <c r="A126" s="137" t="s">
        <v>1560</v>
      </c>
      <c r="B126" s="138" t="s">
        <v>1609</v>
      </c>
      <c r="C126" s="133" t="s">
        <v>233</v>
      </c>
      <c r="D126" s="179">
        <f>VLOOKUP('430.2.1'!A88,'430.2.1'!A88:N232,14,FALSE)</f>
        <v>7366.8108468491746</v>
      </c>
    </row>
    <row r="127" spans="1:4" ht="54" thickTop="1" thickBot="1">
      <c r="A127" s="137" t="s">
        <v>1562</v>
      </c>
      <c r="B127" s="138" t="s">
        <v>1610</v>
      </c>
      <c r="C127" s="133" t="s">
        <v>233</v>
      </c>
      <c r="D127" s="179">
        <f>VLOOKUP('430.2.2'!A88,'430.2.2'!A88:N233,14,FALSE)</f>
        <v>6154.4354297032532</v>
      </c>
    </row>
    <row r="128" spans="1:4" ht="54" thickTop="1" thickBot="1">
      <c r="A128" s="137" t="s">
        <v>1563</v>
      </c>
      <c r="B128" s="138" t="s">
        <v>1611</v>
      </c>
      <c r="C128" s="133" t="s">
        <v>233</v>
      </c>
      <c r="D128" s="179">
        <f>VLOOKUP('431.1.1'!A88,'431.1.1'!A88:N234,14,FALSE)</f>
        <v>15303.131614485661</v>
      </c>
    </row>
    <row r="129" spans="1:4" ht="54" thickTop="1" thickBot="1">
      <c r="A129" s="137" t="s">
        <v>1565</v>
      </c>
      <c r="B129" s="138" t="s">
        <v>1612</v>
      </c>
      <c r="C129" s="133" t="s">
        <v>233</v>
      </c>
      <c r="D129" s="179">
        <f>VLOOKUP('431.1.2'!A88,'431.1.2'!A88:N235,14,FALSE)</f>
        <v>12203.935295650248</v>
      </c>
    </row>
    <row r="130" spans="1:4" ht="54" thickTop="1" thickBot="1">
      <c r="A130" s="137" t="s">
        <v>1568</v>
      </c>
      <c r="B130" s="138" t="s">
        <v>1613</v>
      </c>
      <c r="C130" s="133" t="s">
        <v>233</v>
      </c>
      <c r="D130" s="179">
        <f>VLOOKUP('431.2.1'!A88,'431.2.1'!A88:N236,14,FALSE)</f>
        <v>16017.950442895801</v>
      </c>
    </row>
    <row r="131" spans="1:4" ht="54" thickTop="1" thickBot="1">
      <c r="A131" s="137" t="s">
        <v>1569</v>
      </c>
      <c r="B131" s="138" t="s">
        <v>1614</v>
      </c>
      <c r="C131" s="133" t="s">
        <v>233</v>
      </c>
      <c r="D131" s="179">
        <f>VLOOKUP('431.2.2'!A88,'431.2.2'!A88:N237,14,FALSE)</f>
        <v>12750.164777737245</v>
      </c>
    </row>
    <row r="132" spans="1:4" ht="54" thickTop="1" thickBot="1">
      <c r="A132" s="137" t="s">
        <v>1050</v>
      </c>
      <c r="B132" s="138" t="s">
        <v>1210</v>
      </c>
      <c r="C132" s="133" t="s">
        <v>233</v>
      </c>
      <c r="D132" s="179">
        <f>VLOOKUP('432.1'!A88,'432.1'!A88:N238,14,FALSE)</f>
        <v>5249.9744454292832</v>
      </c>
    </row>
    <row r="133" spans="1:4" ht="54" thickTop="1" thickBot="1">
      <c r="A133" s="137" t="s">
        <v>1051</v>
      </c>
      <c r="B133" s="138" t="s">
        <v>1964</v>
      </c>
      <c r="C133" s="133" t="s">
        <v>233</v>
      </c>
      <c r="D133" s="179">
        <f>VLOOKUP('432.2'!A88,'432.2'!A88:N239,14,FALSE)</f>
        <v>5129.8402493249196</v>
      </c>
    </row>
    <row r="134" spans="1:4" ht="54" thickTop="1" thickBot="1">
      <c r="A134" s="137" t="s">
        <v>1052</v>
      </c>
      <c r="B134" s="138" t="s">
        <v>1965</v>
      </c>
      <c r="C134" s="133" t="s">
        <v>233</v>
      </c>
      <c r="D134" s="179">
        <f>VLOOKUP('433.1'!A88,'433.1'!A88:N240,14,FALSE)</f>
        <v>4867.7100885797327</v>
      </c>
    </row>
    <row r="135" spans="1:4" ht="54" thickTop="1" thickBot="1">
      <c r="A135" s="137" t="s">
        <v>1053</v>
      </c>
      <c r="B135" s="138" t="s">
        <v>1966</v>
      </c>
      <c r="C135" s="133" t="s">
        <v>233</v>
      </c>
      <c r="D135" s="179">
        <f>VLOOKUP('433.2'!A88,'433.2'!A88:N241,14,FALSE)</f>
        <v>4559.4583207126725</v>
      </c>
    </row>
    <row r="136" spans="1:4" ht="54" thickTop="1" thickBot="1">
      <c r="A136" s="137" t="s">
        <v>1054</v>
      </c>
      <c r="B136" s="138" t="s">
        <v>1967</v>
      </c>
      <c r="C136" s="133" t="s">
        <v>233</v>
      </c>
      <c r="D136" s="179">
        <f>VLOOKUP('433.3'!A88,'433.3'!A88:N242,14,FALSE)</f>
        <v>5336.9463316422252</v>
      </c>
    </row>
    <row r="137" spans="1:4" ht="54" thickTop="1" thickBot="1">
      <c r="A137" s="137" t="s">
        <v>1055</v>
      </c>
      <c r="B137" s="138" t="s">
        <v>1211</v>
      </c>
      <c r="C137" s="133" t="s">
        <v>233</v>
      </c>
      <c r="D137" s="179">
        <f>VLOOKUP('433.4'!A88,'433.4'!A88:N243,14,FALSE)</f>
        <v>3478.2329256652856</v>
      </c>
    </row>
    <row r="138" spans="1:4" ht="54" thickTop="1" thickBot="1">
      <c r="A138" s="137" t="s">
        <v>1056</v>
      </c>
      <c r="B138" s="138" t="s">
        <v>1968</v>
      </c>
      <c r="C138" s="133" t="s">
        <v>233</v>
      </c>
      <c r="D138" s="179">
        <f>VLOOKUP('433.5'!A88,'433.5'!A88:N244,14,FALSE)</f>
        <v>5699.610877136718</v>
      </c>
    </row>
    <row r="139" spans="1:4" ht="54" thickTop="1" thickBot="1">
      <c r="A139" s="137" t="s">
        <v>1057</v>
      </c>
      <c r="B139" s="138" t="s">
        <v>1969</v>
      </c>
      <c r="C139" s="133" t="s">
        <v>233</v>
      </c>
      <c r="D139" s="179">
        <f>VLOOKUP('433.6'!A88,'433.6'!A88:N245,14,FALSE)</f>
        <v>5361.9226198284105</v>
      </c>
    </row>
    <row r="140" spans="1:4" ht="54" thickTop="1" thickBot="1">
      <c r="A140" s="137" t="s">
        <v>1058</v>
      </c>
      <c r="B140" s="138" t="s">
        <v>1970</v>
      </c>
      <c r="C140" s="133" t="s">
        <v>233</v>
      </c>
      <c r="D140" s="179">
        <f>VLOOKUP('433.7'!A88,'433.7'!A88:N246,14,FALSE)</f>
        <v>6309.6303305703932</v>
      </c>
    </row>
    <row r="141" spans="1:4" ht="54" thickTop="1" thickBot="1">
      <c r="A141" s="137" t="s">
        <v>1059</v>
      </c>
      <c r="B141" s="138" t="s">
        <v>1212</v>
      </c>
      <c r="C141" s="133" t="s">
        <v>233</v>
      </c>
      <c r="D141" s="179">
        <f>VLOOKUP('433.8'!A88,'433.8'!A88:N247,14,FALSE)</f>
        <v>4086.1604249953898</v>
      </c>
    </row>
    <row r="142" spans="1:4" ht="54" thickTop="1" thickBot="1">
      <c r="A142" s="137" t="s">
        <v>1060</v>
      </c>
      <c r="B142" s="138" t="s">
        <v>1971</v>
      </c>
      <c r="C142" s="133" t="s">
        <v>387</v>
      </c>
      <c r="D142" s="179">
        <f>VLOOKUP('440.1'!A89,'440.1'!A89:N248,14,FALSE)</f>
        <v>209088.69708916632</v>
      </c>
    </row>
    <row r="143" spans="1:4" ht="54" thickTop="1" thickBot="1">
      <c r="A143" s="137" t="s">
        <v>1061</v>
      </c>
      <c r="B143" s="138" t="s">
        <v>1972</v>
      </c>
      <c r="C143" s="133" t="s">
        <v>387</v>
      </c>
      <c r="D143" s="179">
        <f>VLOOKUP('440.2'!A93,'440.2'!A93:N250,14,FALSE)</f>
        <v>209088.69708916632</v>
      </c>
    </row>
    <row r="144" spans="1:4" ht="54" thickTop="1" thickBot="1">
      <c r="A144" s="137" t="s">
        <v>1062</v>
      </c>
      <c r="B144" s="138" t="s">
        <v>1973</v>
      </c>
      <c r="C144" s="133" t="s">
        <v>387</v>
      </c>
      <c r="D144" s="179">
        <f>VLOOKUP('440.3'!A93,'440.3'!A93:N252,14,FALSE)</f>
        <v>209088.69708916632</v>
      </c>
    </row>
    <row r="145" spans="1:4" ht="54" thickTop="1" thickBot="1">
      <c r="A145" s="137" t="s">
        <v>1063</v>
      </c>
      <c r="B145" s="138" t="s">
        <v>1213</v>
      </c>
      <c r="C145" s="133" t="s">
        <v>387</v>
      </c>
      <c r="D145" s="179">
        <f>VLOOKUP('440.4'!A93,'440.4'!A93:N254,14,FALSE)</f>
        <v>232716.34128437279</v>
      </c>
    </row>
    <row r="146" spans="1:4" ht="54" thickTop="1" thickBot="1">
      <c r="A146" s="137" t="s">
        <v>1064</v>
      </c>
      <c r="B146" s="138" t="s">
        <v>1974</v>
      </c>
      <c r="C146" s="133" t="s">
        <v>387</v>
      </c>
      <c r="D146" s="179">
        <f>VLOOKUP('441.1'!A93,'441.1'!A93:N256,14,FALSE)</f>
        <v>209088.69708916632</v>
      </c>
    </row>
    <row r="147" spans="1:4" ht="54" thickTop="1" thickBot="1">
      <c r="A147" s="137" t="s">
        <v>1065</v>
      </c>
      <c r="B147" s="138" t="s">
        <v>1975</v>
      </c>
      <c r="C147" s="133" t="s">
        <v>387</v>
      </c>
      <c r="D147" s="179">
        <f>VLOOKUP('441.2'!A92,'441.2'!A92:N258,14,FALSE)</f>
        <v>209088.69708916632</v>
      </c>
    </row>
    <row r="148" spans="1:4" ht="54" thickTop="1" thickBot="1">
      <c r="A148" s="137" t="s">
        <v>1066</v>
      </c>
      <c r="B148" s="138" t="s">
        <v>1976</v>
      </c>
      <c r="C148" s="133" t="s">
        <v>387</v>
      </c>
      <c r="D148" s="179">
        <f>VLOOKUP('441.3'!A93,'441.3'!A93:N260,14,FALSE)</f>
        <v>209088.69708916632</v>
      </c>
    </row>
    <row r="149" spans="1:4" ht="54" thickTop="1" thickBot="1">
      <c r="A149" s="137" t="s">
        <v>1067</v>
      </c>
      <c r="B149" s="138" t="s">
        <v>1977</v>
      </c>
      <c r="C149" s="133" t="s">
        <v>387</v>
      </c>
      <c r="D149" s="179">
        <f>VLOOKUP('441.4'!A92,'441.4'!A92:N262,14,FALSE)</f>
        <v>232716.34128437279</v>
      </c>
    </row>
    <row r="150" spans="1:4" ht="54" thickTop="1" thickBot="1">
      <c r="A150" s="137" t="s">
        <v>1068</v>
      </c>
      <c r="B150" s="138" t="s">
        <v>1957</v>
      </c>
      <c r="C150" s="133" t="s">
        <v>387</v>
      </c>
      <c r="D150" s="179">
        <f>VLOOKUP('450.1'!A95,'450.1'!A95:N264,14,FALSE)</f>
        <v>246570.44359135538</v>
      </c>
    </row>
    <row r="151" spans="1:4" ht="54" thickTop="1" thickBot="1">
      <c r="A151" s="137" t="s">
        <v>1069</v>
      </c>
      <c r="B151" s="138" t="s">
        <v>1978</v>
      </c>
      <c r="C151" s="133" t="s">
        <v>387</v>
      </c>
      <c r="D151" s="179">
        <f>VLOOKUP('450.2'!A93,'450.2'!A93:N266,14,FALSE)</f>
        <v>246570.44359135538</v>
      </c>
    </row>
    <row r="152" spans="1:4" ht="54" thickTop="1" thickBot="1">
      <c r="A152" s="137" t="s">
        <v>1070</v>
      </c>
      <c r="B152" s="138" t="s">
        <v>1979</v>
      </c>
      <c r="C152" s="133" t="s">
        <v>387</v>
      </c>
      <c r="D152" s="179">
        <f>VLOOKUP('450.3'!A93,'450.3'!A93:N268,14,FALSE)</f>
        <v>246570.44359135538</v>
      </c>
    </row>
    <row r="153" spans="1:4" ht="54" thickTop="1" thickBot="1">
      <c r="A153" s="137" t="s">
        <v>1071</v>
      </c>
      <c r="B153" s="138" t="s">
        <v>1980</v>
      </c>
      <c r="C153" s="133" t="s">
        <v>387</v>
      </c>
      <c r="D153" s="179">
        <f>VLOOKUP('450.4'!A92,'450.4'!A92:N270,14,FALSE)</f>
        <v>246570.44359135538</v>
      </c>
    </row>
    <row r="154" spans="1:4" ht="63.75" customHeight="1" thickTop="1" thickBot="1">
      <c r="A154" s="137" t="s">
        <v>1072</v>
      </c>
      <c r="B154" s="138" t="s">
        <v>1981</v>
      </c>
      <c r="C154" s="133" t="s">
        <v>387</v>
      </c>
      <c r="D154" s="179">
        <f>VLOOKUP('450.5'!A92,'450.5'!A92:N272,14,FALSE)</f>
        <v>246570.44359135538</v>
      </c>
    </row>
    <row r="155" spans="1:4" ht="54" thickTop="1" thickBot="1">
      <c r="A155" s="137" t="s">
        <v>1073</v>
      </c>
      <c r="B155" s="138" t="s">
        <v>1982</v>
      </c>
      <c r="C155" s="133" t="s">
        <v>387</v>
      </c>
      <c r="D155" s="179">
        <f>VLOOKUP('450.6'!A93,'450.6'!A93:N274,14,FALSE)</f>
        <v>246570.44359135538</v>
      </c>
    </row>
    <row r="156" spans="1:4" ht="54" thickTop="1" thickBot="1">
      <c r="A156" s="137" t="s">
        <v>1074</v>
      </c>
      <c r="B156" s="138" t="s">
        <v>1983</v>
      </c>
      <c r="C156" s="133" t="s">
        <v>387</v>
      </c>
      <c r="D156" s="179">
        <f>VLOOKUP('450.7'!A93,'450.7'!A93:N275,14,FALSE)</f>
        <v>246570.44359135538</v>
      </c>
    </row>
    <row r="157" spans="1:4" ht="54" thickTop="1" thickBot="1">
      <c r="A157" s="137" t="s">
        <v>1075</v>
      </c>
      <c r="B157" s="138" t="s">
        <v>1984</v>
      </c>
      <c r="C157" s="133" t="s">
        <v>387</v>
      </c>
      <c r="D157" s="179">
        <f>VLOOKUP('450.8'!A93,'450.8'!A93:N276,14,FALSE)</f>
        <v>246570.44359135538</v>
      </c>
    </row>
    <row r="158" spans="1:4" ht="54" thickTop="1" thickBot="1">
      <c r="A158" s="137" t="s">
        <v>1584</v>
      </c>
      <c r="B158" s="138" t="s">
        <v>1615</v>
      </c>
      <c r="C158" s="133" t="s">
        <v>387</v>
      </c>
      <c r="D158" s="179">
        <f>VLOOKUP('450.10'!A92,'450.10'!A92:N277,14,FALSE)</f>
        <v>287051.15657874628</v>
      </c>
    </row>
    <row r="159" spans="1:4" ht="54" thickTop="1" thickBot="1">
      <c r="A159" s="137" t="s">
        <v>1586</v>
      </c>
      <c r="B159" s="138" t="s">
        <v>1616</v>
      </c>
      <c r="C159" s="133" t="s">
        <v>387</v>
      </c>
      <c r="D159" s="179">
        <f>VLOOKUP('450.11'!A92,'450.11'!A92:N278,14,FALSE)</f>
        <v>287051.15657874628</v>
      </c>
    </row>
    <row r="160" spans="1:4" ht="54" thickTop="1" thickBot="1">
      <c r="A160" s="137" t="s">
        <v>1588</v>
      </c>
      <c r="B160" s="138" t="s">
        <v>1617</v>
      </c>
      <c r="C160" s="133" t="s">
        <v>387</v>
      </c>
      <c r="D160" s="179">
        <f>VLOOKUP('450.12'!A92,'450.11'!A92:N279,14,FALSE)</f>
        <v>287051.15657874628</v>
      </c>
    </row>
    <row r="161" spans="1:4" ht="54" thickTop="1" thickBot="1">
      <c r="A161" s="137" t="s">
        <v>1076</v>
      </c>
      <c r="B161" s="138" t="s">
        <v>1985</v>
      </c>
      <c r="C161" s="133" t="s">
        <v>387</v>
      </c>
      <c r="D161" s="179">
        <f>VLOOKUP('451.1'!A92,'451.1'!A92:N280,14,FALSE)</f>
        <v>246570.44359135538</v>
      </c>
    </row>
    <row r="162" spans="1:4" ht="54" thickTop="1" thickBot="1">
      <c r="A162" s="137" t="s">
        <v>1077</v>
      </c>
      <c r="B162" s="138" t="s">
        <v>1986</v>
      </c>
      <c r="C162" s="133" t="s">
        <v>387</v>
      </c>
      <c r="D162" s="179">
        <f>VLOOKUP('451.2'!A93,'451.2'!A93:N281,14,FALSE)</f>
        <v>246570.44359135538</v>
      </c>
    </row>
    <row r="163" spans="1:4" ht="54" thickTop="1" thickBot="1">
      <c r="A163" s="137" t="s">
        <v>1078</v>
      </c>
      <c r="B163" s="138" t="s">
        <v>1987</v>
      </c>
      <c r="C163" s="133" t="s">
        <v>387</v>
      </c>
      <c r="D163" s="179">
        <f>VLOOKUP('451.3'!A92,'451.3'!A92:N282,14,FALSE)</f>
        <v>246570.44359135538</v>
      </c>
    </row>
    <row r="164" spans="1:4" ht="54" thickTop="1" thickBot="1">
      <c r="A164" s="137" t="s">
        <v>1079</v>
      </c>
      <c r="B164" s="138" t="s">
        <v>1988</v>
      </c>
      <c r="C164" s="133" t="s">
        <v>387</v>
      </c>
      <c r="D164" s="179">
        <f>VLOOKUP('451.4'!A92,'451.4'!A92:N283,14,FALSE)</f>
        <v>287051.15657874628</v>
      </c>
    </row>
    <row r="165" spans="1:4" ht="54" thickTop="1" thickBot="1">
      <c r="A165" s="137" t="s">
        <v>1080</v>
      </c>
      <c r="B165" s="138" t="s">
        <v>1989</v>
      </c>
      <c r="C165" s="133" t="s">
        <v>387</v>
      </c>
      <c r="D165" s="179">
        <f>VLOOKUP('452.1'!A93,'452.1'!A93:N284,14,FALSE)</f>
        <v>246570.44359135538</v>
      </c>
    </row>
    <row r="166" spans="1:4" ht="54" thickTop="1" thickBot="1">
      <c r="A166" s="137" t="s">
        <v>1081</v>
      </c>
      <c r="B166" s="138" t="s">
        <v>1990</v>
      </c>
      <c r="C166" s="133" t="s">
        <v>387</v>
      </c>
      <c r="D166" s="179">
        <f>VLOOKUP('452.2'!A93,'452.2'!A93:N285,14,FALSE)</f>
        <v>246570.44359135538</v>
      </c>
    </row>
    <row r="167" spans="1:4" ht="54" thickTop="1" thickBot="1">
      <c r="A167" s="137" t="s">
        <v>1082</v>
      </c>
      <c r="B167" s="138" t="s">
        <v>1991</v>
      </c>
      <c r="C167" s="133" t="s">
        <v>387</v>
      </c>
      <c r="D167" s="179">
        <f>VLOOKUP('452.3'!A92,'452.3'!A92:N286,14,FALSE)</f>
        <v>246570.44359135538</v>
      </c>
    </row>
    <row r="168" spans="1:4" ht="54" thickTop="1" thickBot="1">
      <c r="A168" s="137" t="s">
        <v>1083</v>
      </c>
      <c r="B168" s="138" t="s">
        <v>1992</v>
      </c>
      <c r="C168" s="133" t="s">
        <v>387</v>
      </c>
      <c r="D168" s="179">
        <f>VLOOKUP('452.4'!A93,'452.4'!A93:N287,14,FALSE)</f>
        <v>246570.44359135538</v>
      </c>
    </row>
    <row r="169" spans="1:4" ht="54" thickTop="1" thickBot="1">
      <c r="A169" s="137" t="s">
        <v>1084</v>
      </c>
      <c r="B169" s="138" t="s">
        <v>1214</v>
      </c>
      <c r="C169" s="133" t="s">
        <v>387</v>
      </c>
      <c r="D169" s="179">
        <f>VLOOKUP('453.1'!A92,'453.1'!A92:N288,14,FALSE)</f>
        <v>248814.78871401516</v>
      </c>
    </row>
    <row r="170" spans="1:4" ht="54" thickTop="1" thickBot="1">
      <c r="A170" s="137" t="s">
        <v>1085</v>
      </c>
      <c r="B170" s="138" t="s">
        <v>1993</v>
      </c>
      <c r="C170" s="133" t="s">
        <v>233</v>
      </c>
      <c r="D170" s="179">
        <f>VLOOKUP('460.1'!A87,'460.1'!A87:N289,14,FALSE)</f>
        <v>5659.4988358328092</v>
      </c>
    </row>
    <row r="171" spans="1:4" ht="54" thickTop="1" thickBot="1">
      <c r="A171" s="196" t="s">
        <v>2017</v>
      </c>
      <c r="B171" s="138" t="s">
        <v>2073</v>
      </c>
      <c r="C171" s="133" t="s">
        <v>233</v>
      </c>
      <c r="D171" s="179">
        <f>VLOOKUP('460.2'!A87,'460.2'!A87:N290,14,FALSE)</f>
        <v>2829.7494179164046</v>
      </c>
    </row>
    <row r="172" spans="1:4" ht="51.75" customHeight="1" thickTop="1" thickBot="1">
      <c r="A172" s="137" t="s">
        <v>1086</v>
      </c>
      <c r="B172" s="138" t="s">
        <v>1215</v>
      </c>
      <c r="C172" s="133" t="s">
        <v>387</v>
      </c>
      <c r="D172" s="179">
        <f>VLOOKUP('461.1'!A87,'461.1'!A87:N291,14,FALSE)</f>
        <v>98438.681095840991</v>
      </c>
    </row>
    <row r="173" spans="1:4" ht="54" thickTop="1" thickBot="1">
      <c r="A173" s="137" t="s">
        <v>1087</v>
      </c>
      <c r="B173" s="138" t="s">
        <v>1216</v>
      </c>
      <c r="C173" s="133" t="s">
        <v>387</v>
      </c>
      <c r="D173" s="179">
        <f>VLOOKUP('461.2'!A89,'461.2'!A89:N294,14,FALSE)</f>
        <v>126435.31128261404</v>
      </c>
    </row>
    <row r="174" spans="1:4" ht="54" thickTop="1" thickBot="1">
      <c r="A174" s="137" t="s">
        <v>1598</v>
      </c>
      <c r="B174" s="138" t="s">
        <v>2078</v>
      </c>
      <c r="C174" s="133" t="s">
        <v>387</v>
      </c>
      <c r="D174" s="179">
        <f>VLOOKUP('462.1.1'!A88,'462.1.1'!A88:N293,14,FALSE)</f>
        <v>140566.91454650243</v>
      </c>
    </row>
    <row r="175" spans="1:4" ht="54" thickTop="1" thickBot="1">
      <c r="A175" s="137" t="s">
        <v>1599</v>
      </c>
      <c r="B175" s="138" t="s">
        <v>2079</v>
      </c>
      <c r="C175" s="133" t="s">
        <v>387</v>
      </c>
      <c r="D175" s="179">
        <f>VLOOKUP('462.1.2'!A88,'462.1.2'!A88:N294,14,FALSE)</f>
        <v>141365.1753956895</v>
      </c>
    </row>
    <row r="176" spans="1:4" ht="54" thickTop="1" thickBot="1">
      <c r="A176" s="137" t="s">
        <v>1600</v>
      </c>
      <c r="B176" s="138" t="s">
        <v>2082</v>
      </c>
      <c r="C176" s="133" t="s">
        <v>387</v>
      </c>
      <c r="D176" s="179">
        <f>VLOOKUP('462.2.1'!A88,'462.2.1'!A88:N295,14,FALSE)</f>
        <v>156576.76979967143</v>
      </c>
    </row>
    <row r="177" spans="1:4" ht="54" thickTop="1" thickBot="1">
      <c r="A177" s="137" t="s">
        <v>1601</v>
      </c>
      <c r="B177" s="138" t="s">
        <v>2083</v>
      </c>
      <c r="C177" s="133" t="s">
        <v>387</v>
      </c>
      <c r="D177" s="179">
        <f>VLOOKUP('462.2.2'!A88,'462.2.2'!A88:N296,14,FALSE)</f>
        <v>157375.03064885852</v>
      </c>
    </row>
    <row r="178" spans="1:4" ht="54" thickTop="1" thickBot="1">
      <c r="A178" s="137" t="s">
        <v>1088</v>
      </c>
      <c r="B178" s="138" t="s">
        <v>1618</v>
      </c>
      <c r="C178" s="133" t="s">
        <v>233</v>
      </c>
      <c r="D178" s="179">
        <f>VLOOKUP('464.1'!A88,'464.1'!A88:N297,14,FALSE)</f>
        <v>9308.9224298998961</v>
      </c>
    </row>
    <row r="179" spans="1:4" ht="54" thickTop="1" thickBot="1">
      <c r="A179" s="137" t="s">
        <v>1089</v>
      </c>
      <c r="B179" s="138" t="s">
        <v>1619</v>
      </c>
      <c r="C179" s="133" t="s">
        <v>387</v>
      </c>
      <c r="D179" s="179">
        <f>VLOOKUP('465.1'!A92,'465.1'!A92:N298,14,FALSE)</f>
        <v>88900.629791674146</v>
      </c>
    </row>
    <row r="180" spans="1:4" ht="54" thickTop="1" thickBot="1">
      <c r="A180" s="137" t="s">
        <v>1602</v>
      </c>
      <c r="B180" s="138" t="s">
        <v>1620</v>
      </c>
      <c r="C180" s="133" t="s">
        <v>387</v>
      </c>
      <c r="D180" s="179">
        <f>VLOOKUP('465.2'!A92,'465.2'!A92:N299,14,FALSE)</f>
        <v>27677.12420985728</v>
      </c>
    </row>
    <row r="181" spans="1:4" ht="54" thickTop="1" thickBot="1">
      <c r="A181" s="137" t="s">
        <v>1090</v>
      </c>
      <c r="B181" s="138" t="s">
        <v>1621</v>
      </c>
      <c r="C181" s="133" t="s">
        <v>144</v>
      </c>
      <c r="D181" s="179">
        <f>VLOOKUP('466.1'!A92,'466.1'!A92:N300,14,FALSE)</f>
        <v>3496.6287665654318</v>
      </c>
    </row>
    <row r="182" spans="1:4" ht="54" thickTop="1" thickBot="1">
      <c r="A182" s="137" t="s">
        <v>1091</v>
      </c>
      <c r="B182" s="138" t="s">
        <v>1622</v>
      </c>
      <c r="C182" s="133" t="s">
        <v>144</v>
      </c>
      <c r="D182" s="179">
        <f>VLOOKUP('466.2'!A96,'466.2'!A96:N301,14,FALSE)</f>
        <v>4075.1396893328965</v>
      </c>
    </row>
    <row r="183" spans="1:4" ht="54" thickTop="1" thickBot="1">
      <c r="A183" s="139" t="s">
        <v>1092</v>
      </c>
      <c r="B183" s="140" t="s">
        <v>1735</v>
      </c>
      <c r="C183" s="133" t="s">
        <v>387</v>
      </c>
      <c r="D183" s="179">
        <f>VLOOKUP('500.1'!A95,'500.1'!A95:N302,14,FALSE)</f>
        <v>537865.45715836459</v>
      </c>
    </row>
    <row r="184" spans="1:4" ht="54" thickTop="1" thickBot="1">
      <c r="A184" s="137" t="s">
        <v>1624</v>
      </c>
      <c r="B184" s="138" t="s">
        <v>1736</v>
      </c>
      <c r="C184" s="133" t="s">
        <v>387</v>
      </c>
      <c r="D184" s="179">
        <f>VLOOKUP('500.2'!A95,'500.2'!A95:N303,14,FALSE)</f>
        <v>550501.58167653973</v>
      </c>
    </row>
    <row r="185" spans="1:4" ht="57.75" thickTop="1" thickBot="1">
      <c r="A185" s="137" t="s">
        <v>1093</v>
      </c>
      <c r="B185" s="138" t="s">
        <v>1875</v>
      </c>
      <c r="C185" s="133" t="s">
        <v>377</v>
      </c>
      <c r="D185" s="179">
        <f>VLOOKUP('501.1'!A88,'501.1'!A88:N304,14,FALSE)</f>
        <v>598.87566507215843</v>
      </c>
    </row>
    <row r="186" spans="1:4" ht="57.75" thickTop="1" thickBot="1">
      <c r="A186" s="137" t="s">
        <v>1626</v>
      </c>
      <c r="B186" s="138" t="s">
        <v>1876</v>
      </c>
      <c r="C186" s="133" t="s">
        <v>377</v>
      </c>
      <c r="D186" s="179">
        <f>VLOOKUP('501.10'!A88,'501.10'!A88:N305,14,FALSE)</f>
        <v>688.40522417486522</v>
      </c>
    </row>
    <row r="187" spans="1:4" ht="57.75" thickTop="1" thickBot="1">
      <c r="A187" s="137" t="s">
        <v>1627</v>
      </c>
      <c r="B187" s="138" t="s">
        <v>1877</v>
      </c>
      <c r="C187" s="133" t="s">
        <v>377</v>
      </c>
      <c r="D187" s="179">
        <f>VLOOKUP('501.20'!A88,'501.20'!A88:N306,14,FALSE)</f>
        <v>712.69503383299252</v>
      </c>
    </row>
    <row r="188" spans="1:4" ht="54" thickTop="1" thickBot="1">
      <c r="A188" s="137" t="s">
        <v>1628</v>
      </c>
      <c r="B188" s="138" t="s">
        <v>1737</v>
      </c>
      <c r="C188" s="133" t="s">
        <v>387</v>
      </c>
      <c r="D188" s="179">
        <f>VLOOKUP('505.1'!A84,'505.1'!A84:N307,14,FALSE)</f>
        <v>484839.48530262988</v>
      </c>
    </row>
    <row r="189" spans="1:4" ht="54" thickTop="1" thickBot="1">
      <c r="A189" s="137" t="s">
        <v>1094</v>
      </c>
      <c r="B189" s="138" t="s">
        <v>1738</v>
      </c>
      <c r="C189" s="133" t="s">
        <v>233</v>
      </c>
      <c r="D189" s="179">
        <f>VLOOKUP('510.1'!A84,'510.1'!A84:N308,14,FALSE)</f>
        <v>72048.491302598908</v>
      </c>
    </row>
    <row r="190" spans="1:4" ht="54" thickTop="1" thickBot="1">
      <c r="A190" s="137" t="s">
        <v>1632</v>
      </c>
      <c r="B190" s="138" t="s">
        <v>1217</v>
      </c>
      <c r="C190" s="133" t="s">
        <v>387</v>
      </c>
      <c r="D190" s="179">
        <f>VLOOKUP('600.1.1'!A85,'600.1.1'!A85:N311,14,FALSE)</f>
        <v>18484.003138751446</v>
      </c>
    </row>
    <row r="191" spans="1:4" ht="54" thickTop="1" thickBot="1">
      <c r="A191" s="137" t="s">
        <v>1633</v>
      </c>
      <c r="B191" s="138" t="s">
        <v>1739</v>
      </c>
      <c r="C191" s="133" t="s">
        <v>387</v>
      </c>
      <c r="D191" s="179">
        <f>VLOOKUP('600.2.1'!A88,'600.2.1'!A88:N310,14,FALSE)</f>
        <v>90323.606336040466</v>
      </c>
    </row>
    <row r="192" spans="1:4" ht="54" thickTop="1" thickBot="1">
      <c r="A192" s="137" t="s">
        <v>1634</v>
      </c>
      <c r="B192" s="138" t="s">
        <v>1740</v>
      </c>
      <c r="C192" s="133" t="s">
        <v>387</v>
      </c>
      <c r="D192" s="179">
        <f>VLOOKUP('600.2.2'!A90,'600.2.2'!A90:N312,14,FALSE)</f>
        <v>133584.05088210609</v>
      </c>
    </row>
    <row r="193" spans="1:4" ht="54" thickTop="1" thickBot="1">
      <c r="A193" s="137" t="s">
        <v>1635</v>
      </c>
      <c r="B193" s="138" t="s">
        <v>1741</v>
      </c>
      <c r="C193" s="133" t="s">
        <v>387</v>
      </c>
      <c r="D193" s="179">
        <f>VLOOKUP('600.2.3'!A89,'600.2.3'!A89:N312,14,FALSE)</f>
        <v>18060.818306812311</v>
      </c>
    </row>
    <row r="194" spans="1:4" ht="54" thickTop="1" thickBot="1">
      <c r="A194" s="137" t="s">
        <v>1636</v>
      </c>
      <c r="B194" s="138" t="s">
        <v>1742</v>
      </c>
      <c r="C194" s="133" t="s">
        <v>387</v>
      </c>
      <c r="D194" s="179">
        <f>VLOOKUP('600.2.4'!A88,'600.2.4'!A88:N312,14,FALSE)</f>
        <v>24425.263738033689</v>
      </c>
    </row>
    <row r="195" spans="1:4" ht="54" thickTop="1" thickBot="1">
      <c r="A195" s="137" t="s">
        <v>1095</v>
      </c>
      <c r="B195" s="138" t="s">
        <v>2094</v>
      </c>
      <c r="C195" s="133" t="s">
        <v>387</v>
      </c>
      <c r="D195" s="179">
        <f>VLOOKUP('610.1'!A89,'610.1'!A89:N314,14,FALSE)</f>
        <v>57779.370853883906</v>
      </c>
    </row>
    <row r="196" spans="1:4" ht="54" thickTop="1" thickBot="1">
      <c r="A196" s="137" t="s">
        <v>1096</v>
      </c>
      <c r="B196" s="138" t="s">
        <v>1743</v>
      </c>
      <c r="C196" s="133" t="s">
        <v>387</v>
      </c>
      <c r="D196" s="179">
        <f>VLOOKUP('610.2'!A89,'610.2'!A89:N315,14,FALSE)</f>
        <v>44980.406972927667</v>
      </c>
    </row>
    <row r="197" spans="1:4" ht="54" thickTop="1" thickBot="1">
      <c r="A197" s="137" t="s">
        <v>1638</v>
      </c>
      <c r="B197" s="138" t="s">
        <v>1744</v>
      </c>
      <c r="C197" s="133" t="s">
        <v>387</v>
      </c>
      <c r="D197" s="179">
        <f>VLOOKUP('610.3'!A89,'610.3'!A89:N316,14,FALSE)</f>
        <v>72291.50587446602</v>
      </c>
    </row>
    <row r="198" spans="1:4" ht="54" thickTop="1" thickBot="1">
      <c r="A198" s="137" t="s">
        <v>1640</v>
      </c>
      <c r="B198" s="138" t="s">
        <v>1745</v>
      </c>
      <c r="C198" s="133" t="s">
        <v>387</v>
      </c>
      <c r="D198" s="179">
        <f>VLOOKUP('610.4'!A89,'610.4'!A89:N317,14,FALSE)</f>
        <v>75496.334816987612</v>
      </c>
    </row>
    <row r="199" spans="1:4" ht="54" thickTop="1" thickBot="1">
      <c r="A199" s="137" t="s">
        <v>1642</v>
      </c>
      <c r="B199" s="138" t="s">
        <v>1218</v>
      </c>
      <c r="C199" s="133" t="s">
        <v>387</v>
      </c>
      <c r="D199" s="179">
        <f>VLOOKUP('610.5'!A89,'610.5'!A89:N318,14,FALSE)</f>
        <v>72129.101045399526</v>
      </c>
    </row>
    <row r="200" spans="1:4" ht="54" thickTop="1" thickBot="1">
      <c r="A200" s="137" t="s">
        <v>1644</v>
      </c>
      <c r="B200" s="138" t="s">
        <v>1746</v>
      </c>
      <c r="C200" s="133" t="s">
        <v>387</v>
      </c>
      <c r="D200" s="179">
        <f>VLOOKUP('610.6'!A89,'610.6'!A89:N319,14,FALSE)</f>
        <v>85518.898221321637</v>
      </c>
    </row>
    <row r="201" spans="1:4" ht="54" thickTop="1" thickBot="1">
      <c r="A201" s="137" t="s">
        <v>1646</v>
      </c>
      <c r="B201" s="138" t="s">
        <v>1747</v>
      </c>
      <c r="C201" s="133" t="s">
        <v>387</v>
      </c>
      <c r="D201" s="179">
        <f>VLOOKUP('610.7'!A89,'610.7'!A89:N320,14,FALSE)</f>
        <v>85862.683342731223</v>
      </c>
    </row>
    <row r="202" spans="1:4" ht="54" thickTop="1" thickBot="1">
      <c r="A202" s="137" t="s">
        <v>1097</v>
      </c>
      <c r="B202" s="138" t="s">
        <v>1748</v>
      </c>
      <c r="C202" s="133" t="s">
        <v>144</v>
      </c>
      <c r="D202" s="179">
        <f>VLOOKUP('620.1'!A88,'620.1'!A88:N321,14,FALSE)</f>
        <v>349094.64958615659</v>
      </c>
    </row>
    <row r="203" spans="1:4" ht="54" thickTop="1" thickBot="1">
      <c r="A203" s="137" t="s">
        <v>1098</v>
      </c>
      <c r="B203" s="138" t="s">
        <v>1878</v>
      </c>
      <c r="C203" s="133" t="s">
        <v>144</v>
      </c>
      <c r="D203" s="179">
        <f>VLOOKUP('620.2'!A88,'620.2'!A88:N322,14,FALSE)</f>
        <v>349094.64958615659</v>
      </c>
    </row>
    <row r="204" spans="1:4" ht="54" thickTop="1" thickBot="1">
      <c r="A204" s="137" t="s">
        <v>1099</v>
      </c>
      <c r="B204" s="138" t="s">
        <v>1749</v>
      </c>
      <c r="C204" s="133" t="s">
        <v>1845</v>
      </c>
      <c r="D204" s="179">
        <f>VLOOKUP('620.3'!A91,'620.3'!A91:N321,14,FALSE)</f>
        <v>58483205.847589768</v>
      </c>
    </row>
    <row r="205" spans="1:4" ht="54" thickTop="1" thickBot="1">
      <c r="A205" s="137" t="s">
        <v>1650</v>
      </c>
      <c r="B205" s="138" t="s">
        <v>1750</v>
      </c>
      <c r="C205" s="133" t="s">
        <v>144</v>
      </c>
      <c r="D205" s="179">
        <f>VLOOKUP('621.1.1'!A95,'621.1.1'!A95:N325,14,FALSE)</f>
        <v>2504248.1637492361</v>
      </c>
    </row>
    <row r="206" spans="1:4" ht="54" thickTop="1" thickBot="1">
      <c r="A206" s="137" t="s">
        <v>1652</v>
      </c>
      <c r="B206" s="138" t="s">
        <v>1751</v>
      </c>
      <c r="C206" s="133" t="s">
        <v>144</v>
      </c>
      <c r="D206" s="179">
        <f>VLOOKUP('621.1.2'!A99,'621.1.2'!A99:N326,14,FALSE)</f>
        <v>3697209.4893865753</v>
      </c>
    </row>
    <row r="207" spans="1:4" ht="54" thickTop="1" thickBot="1">
      <c r="A207" s="137" t="s">
        <v>1100</v>
      </c>
      <c r="B207" s="138" t="s">
        <v>1752</v>
      </c>
      <c r="C207" s="133" t="s">
        <v>387</v>
      </c>
      <c r="D207" s="179">
        <f>VLOOKUP('621.2'!A89,'621.2'!A89:N326,14,FALSE)</f>
        <v>2264480.2028280343</v>
      </c>
    </row>
    <row r="208" spans="1:4" ht="54" thickTop="1" thickBot="1">
      <c r="A208" s="137" t="s">
        <v>1101</v>
      </c>
      <c r="B208" s="138" t="s">
        <v>1753</v>
      </c>
      <c r="C208" s="133" t="s">
        <v>144</v>
      </c>
      <c r="D208" s="179">
        <f>VLOOKUP('621.3'!A93,'621.3'!A93:N327,14,FALSE)</f>
        <v>56349503.5895468</v>
      </c>
    </row>
    <row r="209" spans="1:4" ht="54" thickTop="1" thickBot="1">
      <c r="A209" s="137" t="s">
        <v>1102</v>
      </c>
      <c r="B209" s="138" t="s">
        <v>1754</v>
      </c>
      <c r="C209" s="133" t="s">
        <v>387</v>
      </c>
      <c r="D209" s="179">
        <f>VLOOKUP('621.4'!A93,'621.4'!A93:N328,14,FALSE)</f>
        <v>48763962.348440066</v>
      </c>
    </row>
    <row r="210" spans="1:4" ht="54" thickTop="1" thickBot="1">
      <c r="A210" s="137" t="s">
        <v>1103</v>
      </c>
      <c r="B210" s="138" t="s">
        <v>1755</v>
      </c>
      <c r="C210" s="133" t="s">
        <v>144</v>
      </c>
      <c r="D210" s="179">
        <f>VLOOKUP('621.5'!A89,'621.5'!A89:N329,14,FALSE)</f>
        <v>4029438.6882788679</v>
      </c>
    </row>
    <row r="211" spans="1:4" ht="54" thickTop="1" thickBot="1">
      <c r="A211" s="137" t="s">
        <v>1656</v>
      </c>
      <c r="B211" s="138" t="s">
        <v>1756</v>
      </c>
      <c r="C211" s="133" t="s">
        <v>144</v>
      </c>
      <c r="D211" s="179">
        <f>VLOOKUP('621.5.1'!A89,'621.5.1'!A89:N330,14,FALSE)</f>
        <v>671796.53107291297</v>
      </c>
    </row>
    <row r="212" spans="1:4" ht="54" thickTop="1" thickBot="1">
      <c r="A212" s="137" t="s">
        <v>1104</v>
      </c>
      <c r="B212" s="138" t="s">
        <v>1757</v>
      </c>
      <c r="C212" s="133" t="s">
        <v>1845</v>
      </c>
      <c r="D212" s="179">
        <f>VLOOKUP('621.6'!A98,'621.6'!A98:N331,14,FALSE)</f>
        <v>56339737.682021983</v>
      </c>
    </row>
    <row r="213" spans="1:4" ht="54" thickTop="1" thickBot="1">
      <c r="A213" s="137" t="s">
        <v>1731</v>
      </c>
      <c r="B213" s="138" t="s">
        <v>1758</v>
      </c>
      <c r="C213" s="133" t="s">
        <v>1845</v>
      </c>
      <c r="D213" s="179">
        <f>VLOOKUP('621.7'!A89,'621.7'!A89:N332,14,FALSE)</f>
        <v>616177.06163693836</v>
      </c>
    </row>
    <row r="214" spans="1:4" ht="54" thickTop="1" thickBot="1">
      <c r="A214" s="137" t="s">
        <v>1105</v>
      </c>
      <c r="B214" s="138" t="s">
        <v>1994</v>
      </c>
      <c r="C214" s="133" t="s">
        <v>233</v>
      </c>
      <c r="D214" s="179">
        <f>VLOOKUP('622.1'!A89,'622.1'!A89:N333,14,FALSE)</f>
        <v>102876.64980525142</v>
      </c>
    </row>
    <row r="215" spans="1:4" ht="54" thickTop="1" thickBot="1">
      <c r="A215" s="137" t="s">
        <v>1106</v>
      </c>
      <c r="B215" s="138" t="s">
        <v>1759</v>
      </c>
      <c r="C215" s="133" t="s">
        <v>233</v>
      </c>
      <c r="D215" s="179">
        <f>VLOOKUP('622.2'!A89,'622.2'!A89:N335,14,FALSE)</f>
        <v>408492.93240391149</v>
      </c>
    </row>
    <row r="216" spans="1:4" ht="54" thickTop="1" thickBot="1">
      <c r="A216" s="137" t="s">
        <v>1107</v>
      </c>
      <c r="B216" s="138" t="s">
        <v>1760</v>
      </c>
      <c r="C216" s="133" t="s">
        <v>233</v>
      </c>
      <c r="D216" s="179">
        <f>VLOOKUP('622.3'!A89,'622.3'!A89:N336,14,FALSE)</f>
        <v>842758.3906338386</v>
      </c>
    </row>
    <row r="217" spans="1:4" ht="54" thickTop="1" thickBot="1">
      <c r="A217" s="137" t="s">
        <v>1108</v>
      </c>
      <c r="B217" s="138" t="s">
        <v>1761</v>
      </c>
      <c r="C217" s="133" t="s">
        <v>233</v>
      </c>
      <c r="D217" s="179">
        <f>VLOOKUP('622.4'!A89,'622.4'!A89:N337,14,FALSE)</f>
        <v>767395.21127163782</v>
      </c>
    </row>
    <row r="218" spans="1:4" ht="54" thickTop="1" thickBot="1">
      <c r="A218" s="137" t="s">
        <v>1109</v>
      </c>
      <c r="B218" s="138" t="s">
        <v>1762</v>
      </c>
      <c r="C218" s="133" t="s">
        <v>144</v>
      </c>
      <c r="D218" s="179">
        <f>VLOOKUP('622.5'!A89,'622.5'!A89:N338,14,FALSE)</f>
        <v>65299.88860641935</v>
      </c>
    </row>
    <row r="219" spans="1:4" ht="54" thickTop="1" thickBot="1">
      <c r="A219" s="137" t="s">
        <v>1110</v>
      </c>
      <c r="B219" s="138" t="s">
        <v>1763</v>
      </c>
      <c r="C219" s="133" t="s">
        <v>144</v>
      </c>
      <c r="D219" s="179">
        <f>VLOOKUP('623.1'!A103,'623.1'!A103:N339,14,FALSE)</f>
        <v>442485.24155734136</v>
      </c>
    </row>
    <row r="220" spans="1:4" ht="54" thickTop="1" thickBot="1">
      <c r="A220" s="137" t="s">
        <v>1111</v>
      </c>
      <c r="B220" s="138" t="s">
        <v>1219</v>
      </c>
      <c r="C220" s="133" t="s">
        <v>1995</v>
      </c>
      <c r="D220" s="179">
        <f>VLOOKUP('623.2'!A89,'623.2'!A89:N340,14,FALSE)</f>
        <v>3112571.5641100407</v>
      </c>
    </row>
    <row r="221" spans="1:4" ht="54" thickTop="1" thickBot="1">
      <c r="A221" s="137" t="s">
        <v>1112</v>
      </c>
      <c r="B221" s="138" t="s">
        <v>2114</v>
      </c>
      <c r="C221" s="133" t="s">
        <v>387</v>
      </c>
      <c r="D221" s="179">
        <f>VLOOKUP('630.1'!A89,'630.1'!A89:N341,14,FALSE)</f>
        <v>957469.42359473591</v>
      </c>
    </row>
    <row r="222" spans="1:4" ht="54" thickTop="1" thickBot="1">
      <c r="A222" s="137" t="s">
        <v>1113</v>
      </c>
      <c r="B222" s="138" t="s">
        <v>2115</v>
      </c>
      <c r="C222" s="133" t="s">
        <v>387</v>
      </c>
      <c r="D222" s="179">
        <f>VLOOKUP('630.2'!A89,'630.2'!A89:N342,14,FALSE)</f>
        <v>937729.84519181121</v>
      </c>
    </row>
    <row r="223" spans="1:4" ht="54" thickTop="1" thickBot="1">
      <c r="A223" s="137" t="s">
        <v>1114</v>
      </c>
      <c r="B223" s="138" t="s">
        <v>2116</v>
      </c>
      <c r="C223" s="133" t="s">
        <v>387</v>
      </c>
      <c r="D223" s="179">
        <f>VLOOKUP('630.3'!A89,'630.3'!A89:N343,14,FALSE)</f>
        <v>736832.54273956956</v>
      </c>
    </row>
    <row r="224" spans="1:4" ht="54" thickTop="1" thickBot="1">
      <c r="A224" s="137" t="s">
        <v>1115</v>
      </c>
      <c r="B224" s="138" t="s">
        <v>2117</v>
      </c>
      <c r="C224" s="133" t="s">
        <v>387</v>
      </c>
      <c r="D224" s="179">
        <f>VLOOKUP('630.4'!A89,'630.4'!A89:N344,14,FALSE)</f>
        <v>652360.4009578994</v>
      </c>
    </row>
    <row r="225" spans="1:4" ht="54" thickTop="1" thickBot="1">
      <c r="A225" s="137" t="s">
        <v>1116</v>
      </c>
      <c r="B225" s="138" t="s">
        <v>2118</v>
      </c>
      <c r="C225" s="133" t="s">
        <v>387</v>
      </c>
      <c r="D225" s="179">
        <f>VLOOKUP('630.5'!A93,'630.5'!A93:N345,14,FALSE)</f>
        <v>438343.60189053405</v>
      </c>
    </row>
    <row r="226" spans="1:4" ht="54" thickTop="1" thickBot="1">
      <c r="A226" s="137" t="s">
        <v>1117</v>
      </c>
      <c r="B226" s="138" t="s">
        <v>2119</v>
      </c>
      <c r="C226" s="133" t="s">
        <v>387</v>
      </c>
      <c r="D226" s="179">
        <f>VLOOKUP('630.6'!A93,'630.6'!A89:N346,14,FALSE)</f>
        <v>379994.99379597703</v>
      </c>
    </row>
    <row r="227" spans="1:4" ht="54" thickTop="1" thickBot="1">
      <c r="A227" s="137" t="s">
        <v>1118</v>
      </c>
      <c r="B227" s="138" t="s">
        <v>2120</v>
      </c>
      <c r="C227" s="133" t="s">
        <v>387</v>
      </c>
      <c r="D227" s="179">
        <f>VLOOKUP('630.7'!A93,'630.7'!A90:N347,14,FALSE)</f>
        <v>265687.29415925645</v>
      </c>
    </row>
    <row r="228" spans="1:4" ht="54" thickTop="1" thickBot="1">
      <c r="A228" s="137" t="s">
        <v>1119</v>
      </c>
      <c r="B228" s="138" t="s">
        <v>1764</v>
      </c>
      <c r="C228" s="133" t="s">
        <v>144</v>
      </c>
      <c r="D228" s="179">
        <f>VLOOKUP('632.1'!A90,'632.1'!A90:N349,14,FALSE)</f>
        <v>414674.38934067078</v>
      </c>
    </row>
    <row r="229" spans="1:4" ht="54" thickTop="1" thickBot="1">
      <c r="A229" s="137" t="s">
        <v>1659</v>
      </c>
      <c r="B229" s="138" t="s">
        <v>1765</v>
      </c>
      <c r="C229" s="133" t="s">
        <v>144</v>
      </c>
      <c r="D229" s="179">
        <f>VLOOKUP('632.2'!A90,'632.2'!A90:N350,14,FALSE)</f>
        <v>421412.11697313946</v>
      </c>
    </row>
    <row r="230" spans="1:4" ht="54" thickTop="1" thickBot="1">
      <c r="A230" s="137" t="s">
        <v>1662</v>
      </c>
      <c r="B230" s="138" t="s">
        <v>1766</v>
      </c>
      <c r="C230" s="133" t="s">
        <v>377</v>
      </c>
      <c r="D230" s="179">
        <f>VLOOKUP('640.1'!A90,'640.1'!A90:N351,14,FALSE)</f>
        <v>6850.7078915966567</v>
      </c>
    </row>
    <row r="231" spans="1:4" ht="54" thickTop="1" thickBot="1">
      <c r="A231" s="137" t="s">
        <v>1663</v>
      </c>
      <c r="B231" s="138" t="s">
        <v>1767</v>
      </c>
      <c r="C231" s="133" t="s">
        <v>377</v>
      </c>
      <c r="D231" s="179">
        <f>VLOOKUP('640.2'!A90,'640.2'!A90:N352,14,FALSE)</f>
        <v>4467.6283712703453</v>
      </c>
    </row>
    <row r="232" spans="1:4" ht="54" thickTop="1" thickBot="1">
      <c r="A232" s="137" t="s">
        <v>1120</v>
      </c>
      <c r="B232" s="138" t="s">
        <v>1768</v>
      </c>
      <c r="C232" s="133" t="s">
        <v>1664</v>
      </c>
      <c r="D232" s="179">
        <f>VLOOKUP('641.1'!A90,'641.1'!A90:N353,14,FALSE)</f>
        <v>1741.6571083037463</v>
      </c>
    </row>
    <row r="233" spans="1:4" ht="54" thickTop="1" thickBot="1">
      <c r="A233" s="137" t="s">
        <v>1121</v>
      </c>
      <c r="B233" s="138" t="s">
        <v>1768</v>
      </c>
      <c r="C233" s="133" t="s">
        <v>377</v>
      </c>
      <c r="D233" s="179">
        <f>VLOOKUP('641.2'!A90,'641.2'!A90:N354,14,FALSE)</f>
        <v>32484.721175294704</v>
      </c>
    </row>
    <row r="234" spans="1:4" ht="54" thickTop="1" thickBot="1">
      <c r="A234" s="137" t="s">
        <v>1122</v>
      </c>
      <c r="B234" s="138" t="s">
        <v>1769</v>
      </c>
      <c r="C234" s="133" t="s">
        <v>1845</v>
      </c>
      <c r="D234" s="179">
        <f>VLOOKUP('642.1'!A90,'642.1'!A90:N355,14,FALSE)</f>
        <v>532565.66917023109</v>
      </c>
    </row>
    <row r="235" spans="1:4" ht="54" thickTop="1" thickBot="1">
      <c r="A235" s="137" t="s">
        <v>1123</v>
      </c>
      <c r="B235" s="138" t="s">
        <v>1770</v>
      </c>
      <c r="C235" s="133" t="s">
        <v>144</v>
      </c>
      <c r="D235" s="179">
        <f>VLOOKUP('642.2'!A90,'642.2'!A90:N356,14,FALSE)</f>
        <v>55092.717164102229</v>
      </c>
    </row>
    <row r="236" spans="1:4" ht="54" thickTop="1" thickBot="1">
      <c r="A236" s="137" t="s">
        <v>1124</v>
      </c>
      <c r="B236" s="138" t="s">
        <v>1771</v>
      </c>
      <c r="C236" s="133" t="s">
        <v>377</v>
      </c>
      <c r="D236" s="179">
        <f>VLOOKUP('650.1'!A95,'650.1'!A95:N358,14,FALSE)</f>
        <v>8369.0208500303816</v>
      </c>
    </row>
    <row r="237" spans="1:4" ht="54" thickTop="1" thickBot="1">
      <c r="A237" s="137" t="s">
        <v>1125</v>
      </c>
      <c r="B237" s="138" t="s">
        <v>2127</v>
      </c>
      <c r="C237" s="133" t="s">
        <v>377</v>
      </c>
      <c r="D237" s="179">
        <f>VLOOKUP('650.2'!A93,'650.2'!A93:N359,14,FALSE)</f>
        <v>8202.3242651708806</v>
      </c>
    </row>
    <row r="238" spans="1:4" ht="54" thickTop="1" thickBot="1">
      <c r="A238" s="137" t="s">
        <v>1126</v>
      </c>
      <c r="B238" s="138" t="s">
        <v>1772</v>
      </c>
      <c r="C238" s="133" t="s">
        <v>377</v>
      </c>
      <c r="D238" s="201">
        <f>VLOOKUP('650.3'!A90,'650.3'!A90:N360,14,FALSE)</f>
        <v>0.5706092812871365</v>
      </c>
    </row>
    <row r="239" spans="1:4" ht="54" thickTop="1" thickBot="1">
      <c r="A239" s="137" t="s">
        <v>1127</v>
      </c>
      <c r="B239" s="138" t="s">
        <v>2131</v>
      </c>
      <c r="C239" s="133" t="s">
        <v>377</v>
      </c>
      <c r="D239" s="179">
        <f>VLOOKUP('650.4'!A93,'650.4'!A93:N361,14,FALSE)</f>
        <v>4320.2577721906864</v>
      </c>
    </row>
    <row r="240" spans="1:4" ht="57.75" thickTop="1" thickBot="1">
      <c r="A240" s="137" t="s">
        <v>1128</v>
      </c>
      <c r="B240" s="138" t="s">
        <v>1773</v>
      </c>
      <c r="C240" s="133" t="s">
        <v>233</v>
      </c>
      <c r="D240" s="179">
        <f>VLOOKUP('660.1'!A87,'660.1'!A87:N362,14,FALSE)</f>
        <v>321329.00860170589</v>
      </c>
    </row>
    <row r="241" spans="1:4" ht="76.5" thickTop="1" thickBot="1">
      <c r="A241" s="137" t="s">
        <v>1129</v>
      </c>
      <c r="B241" s="138" t="s">
        <v>1880</v>
      </c>
      <c r="C241" s="133" t="s">
        <v>144</v>
      </c>
      <c r="D241" s="179">
        <f>VLOOKUP('660.2'!A87,'660.2'!A87:N363,14,FALSE)</f>
        <v>374595.24555907294</v>
      </c>
    </row>
    <row r="242" spans="1:4" ht="54" thickTop="1" thickBot="1">
      <c r="A242" s="137" t="s">
        <v>1677</v>
      </c>
      <c r="B242" s="138" t="s">
        <v>1774</v>
      </c>
      <c r="C242" s="133" t="s">
        <v>144</v>
      </c>
      <c r="D242" s="179">
        <f>VLOOKUP('661.1'!A87,'661.1'!A87:N364,14,FALSE)</f>
        <v>462522.81781279598</v>
      </c>
    </row>
    <row r="243" spans="1:4" ht="54" thickTop="1" thickBot="1">
      <c r="A243" s="137" t="s">
        <v>1130</v>
      </c>
      <c r="B243" s="138" t="s">
        <v>1775</v>
      </c>
      <c r="C243" s="133" t="s">
        <v>144</v>
      </c>
      <c r="D243" s="179">
        <f>VLOOKUP('662.1'!A87,'662.1'!A87:N365,14,FALSE)</f>
        <v>379771.35562194663</v>
      </c>
    </row>
    <row r="244" spans="1:4" ht="54" thickTop="1" thickBot="1">
      <c r="A244" s="137" t="s">
        <v>1131</v>
      </c>
      <c r="B244" s="138" t="s">
        <v>1776</v>
      </c>
      <c r="C244" s="133" t="s">
        <v>144</v>
      </c>
      <c r="D244" s="179">
        <f>VLOOKUP('662.2'!A87,'662.2'!A87:N366,14,FALSE)</f>
        <v>343887.93420875014</v>
      </c>
    </row>
    <row r="245" spans="1:4" ht="54" thickTop="1" thickBot="1">
      <c r="A245" s="137" t="s">
        <v>1678</v>
      </c>
      <c r="B245" s="138" t="s">
        <v>1777</v>
      </c>
      <c r="C245" s="133" t="s">
        <v>144</v>
      </c>
      <c r="D245" s="179">
        <f>VLOOKUP('663.1'!A87,'663.1'!A87:N367,14,FALSE)</f>
        <v>17884.129689830581</v>
      </c>
    </row>
    <row r="246" spans="1:4" ht="54" thickTop="1" thickBot="1">
      <c r="A246" s="137" t="s">
        <v>1132</v>
      </c>
      <c r="B246" s="138" t="s">
        <v>1778</v>
      </c>
      <c r="C246" s="133" t="s">
        <v>387</v>
      </c>
      <c r="D246" s="179">
        <f>VLOOKUP('670.1'!A87,'670.1'!A87:N368,14,FALSE)</f>
        <v>206895.75492391002</v>
      </c>
    </row>
    <row r="247" spans="1:4" ht="54" thickTop="1" thickBot="1">
      <c r="A247" s="137" t="s">
        <v>1133</v>
      </c>
      <c r="B247" s="138" t="s">
        <v>1779</v>
      </c>
      <c r="C247" s="133" t="s">
        <v>387</v>
      </c>
      <c r="D247" s="179">
        <f>VLOOKUP('670.2'!A87,'670.2'!A87:N369,14,FALSE)</f>
        <v>224311.69485127751</v>
      </c>
    </row>
    <row r="248" spans="1:4" ht="54" thickTop="1" thickBot="1">
      <c r="A248" s="137" t="s">
        <v>1680</v>
      </c>
      <c r="B248" s="138" t="s">
        <v>1780</v>
      </c>
      <c r="C248" s="133" t="s">
        <v>387</v>
      </c>
      <c r="D248" s="179">
        <f>VLOOKUP('670.3'!A87,'670.3'!A87:N370,14,FALSE)</f>
        <v>231815.3094128863</v>
      </c>
    </row>
    <row r="249" spans="1:4" ht="54" thickTop="1" thickBot="1">
      <c r="A249" s="137" t="s">
        <v>1681</v>
      </c>
      <c r="B249" s="138" t="s">
        <v>1781</v>
      </c>
      <c r="C249" s="133" t="s">
        <v>387</v>
      </c>
      <c r="D249" s="179">
        <f>VLOOKUP('670.4'!A87,'670.4'!A87:N371,14,FALSE)</f>
        <v>232863.07340201674</v>
      </c>
    </row>
    <row r="250" spans="1:4" ht="54" thickTop="1" thickBot="1">
      <c r="A250" s="137" t="s">
        <v>1682</v>
      </c>
      <c r="B250" s="138" t="s">
        <v>1782</v>
      </c>
      <c r="C250" s="133" t="s">
        <v>387</v>
      </c>
      <c r="D250" s="179">
        <f>VLOOKUP('670.5'!A89,'670.5'!A89:N372,14,FALSE)</f>
        <v>296694.67049437959</v>
      </c>
    </row>
    <row r="251" spans="1:4" ht="54" thickTop="1" thickBot="1">
      <c r="A251" s="137" t="s">
        <v>1134</v>
      </c>
      <c r="B251" s="138" t="s">
        <v>1783</v>
      </c>
      <c r="C251" s="133" t="s">
        <v>387</v>
      </c>
      <c r="D251" s="179">
        <f>VLOOKUP('671.1'!A89,'671.1'!A89:N373,14,FALSE)</f>
        <v>569479.40828924906</v>
      </c>
    </row>
    <row r="252" spans="1:4" ht="54" thickTop="1" thickBot="1">
      <c r="A252" s="137" t="s">
        <v>1135</v>
      </c>
      <c r="B252" s="138" t="s">
        <v>1784</v>
      </c>
      <c r="C252" s="133" t="s">
        <v>144</v>
      </c>
      <c r="D252" s="179">
        <f>VLOOKUP('671.2'!A89,'671.2'!A89:N374,14,FALSE)</f>
        <v>46088.921439906153</v>
      </c>
    </row>
    <row r="253" spans="1:4" ht="54" thickTop="1" thickBot="1">
      <c r="A253" s="137" t="s">
        <v>1683</v>
      </c>
      <c r="B253" s="138" t="s">
        <v>1785</v>
      </c>
      <c r="C253" s="133" t="s">
        <v>387</v>
      </c>
      <c r="D253" s="179">
        <f>VLOOKUP('671.3'!A87,'671.3'!A87:N375,14,FALSE)</f>
        <v>608169.49945950415</v>
      </c>
    </row>
    <row r="254" spans="1:4" ht="54" thickTop="1" thickBot="1">
      <c r="A254" s="137" t="s">
        <v>1684</v>
      </c>
      <c r="B254" s="138" t="s">
        <v>1786</v>
      </c>
      <c r="C254" s="133" t="s">
        <v>144</v>
      </c>
      <c r="D254" s="179">
        <f>VLOOKUP('671.4'!A87,'671.4'!A87:N376,14,FALSE)</f>
        <v>49195.207707665017</v>
      </c>
    </row>
    <row r="255" spans="1:4" ht="54" thickTop="1" thickBot="1">
      <c r="A255" s="137" t="s">
        <v>1136</v>
      </c>
      <c r="B255" s="138" t="s">
        <v>1787</v>
      </c>
      <c r="C255" s="133" t="s">
        <v>144</v>
      </c>
      <c r="D255" s="179">
        <f>VLOOKUP('672.1'!A87,'672.1'!A87:N377,14,FALSE)</f>
        <v>42279.324495055058</v>
      </c>
    </row>
    <row r="256" spans="1:4" ht="54" thickTop="1" thickBot="1">
      <c r="A256" s="137" t="s">
        <v>1685</v>
      </c>
      <c r="B256" s="138" t="s">
        <v>1788</v>
      </c>
      <c r="C256" s="133" t="s">
        <v>144</v>
      </c>
      <c r="D256" s="179">
        <f>VLOOKUP('672.2'!A87,'672.2'!A87:N378,14,FALSE)</f>
        <v>41174.87001594896</v>
      </c>
    </row>
    <row r="257" spans="1:4" ht="54" thickTop="1" thickBot="1">
      <c r="A257" s="137" t="s">
        <v>1686</v>
      </c>
      <c r="B257" s="138" t="s">
        <v>1789</v>
      </c>
      <c r="C257" s="133" t="s">
        <v>144</v>
      </c>
      <c r="D257" s="179">
        <f>VLOOKUP('672.3'!A87,'672.3'!A87:N379,14,FALSE)</f>
        <v>43725.21344025185</v>
      </c>
    </row>
    <row r="258" spans="1:4" ht="54" thickTop="1" thickBot="1">
      <c r="A258" s="137" t="s">
        <v>1687</v>
      </c>
      <c r="B258" s="138" t="s">
        <v>1790</v>
      </c>
      <c r="C258" s="133" t="s">
        <v>144</v>
      </c>
      <c r="D258" s="179">
        <f>VLOOKUP('672.4'!A87,'672.3'!A87:N380,14,FALSE)</f>
        <v>43725.21344025185</v>
      </c>
    </row>
    <row r="259" spans="1:4" ht="54" thickTop="1" thickBot="1">
      <c r="A259" s="137" t="s">
        <v>1732</v>
      </c>
      <c r="B259" s="138" t="s">
        <v>1791</v>
      </c>
      <c r="C259" s="133" t="s">
        <v>233</v>
      </c>
      <c r="D259" s="179">
        <f>VLOOKUP('673.1.1'!A87,'673.1.1'!A87:N381,14,FALSE)</f>
        <v>10369.960802322983</v>
      </c>
    </row>
    <row r="260" spans="1:4" ht="54" thickTop="1" thickBot="1">
      <c r="A260" s="137" t="s">
        <v>1733</v>
      </c>
      <c r="B260" s="138" t="s">
        <v>2046</v>
      </c>
      <c r="C260" s="133" t="s">
        <v>233</v>
      </c>
      <c r="D260" s="179">
        <f>VLOOKUP('673.1.2'!A87,'673.1.2'!A87:N382,14,FALSE)</f>
        <v>12465.627428193249</v>
      </c>
    </row>
    <row r="261" spans="1:4" ht="54" thickTop="1" thickBot="1">
      <c r="A261" s="137" t="s">
        <v>1137</v>
      </c>
      <c r="B261" s="138" t="s">
        <v>1792</v>
      </c>
      <c r="C261" s="133" t="s">
        <v>387</v>
      </c>
      <c r="D261" s="179">
        <f>VLOOKUP('673.2'!A87,'673.2'!A87:N383,14,FALSE)</f>
        <v>60842.129907555296</v>
      </c>
    </row>
    <row r="262" spans="1:4" ht="54" thickTop="1" thickBot="1">
      <c r="A262" s="137" t="s">
        <v>1138</v>
      </c>
      <c r="B262" s="138" t="s">
        <v>1793</v>
      </c>
      <c r="C262" s="133" t="s">
        <v>387</v>
      </c>
      <c r="D262" s="179">
        <f>VLOOKUP('673.3'!A89,'673.3'!A89:N384,14,FALSE)</f>
        <v>61377.402152690527</v>
      </c>
    </row>
    <row r="263" spans="1:4" ht="54" thickTop="1" thickBot="1">
      <c r="A263" s="137" t="s">
        <v>1139</v>
      </c>
      <c r="B263" s="138" t="s">
        <v>1996</v>
      </c>
      <c r="C263" s="133" t="s">
        <v>144</v>
      </c>
      <c r="D263" s="179">
        <f>VLOOKUP('674.1'!A89,'674.1'!A89:N385,14,FALSE)</f>
        <v>120355.84600872651</v>
      </c>
    </row>
    <row r="264" spans="1:4" ht="54" thickTop="1" thickBot="1">
      <c r="A264" s="137" t="s">
        <v>1140</v>
      </c>
      <c r="B264" s="138" t="s">
        <v>1794</v>
      </c>
      <c r="C264" s="133" t="s">
        <v>144</v>
      </c>
      <c r="D264" s="179">
        <f>VLOOKUP('674.2'!A89,'674.2'!A89:N386,14,FALSE)</f>
        <v>221251.2672510753</v>
      </c>
    </row>
    <row r="265" spans="1:4" ht="54" thickTop="1" thickBot="1">
      <c r="A265" s="137" t="s">
        <v>1141</v>
      </c>
      <c r="B265" s="138" t="s">
        <v>1795</v>
      </c>
      <c r="C265" s="133" t="s">
        <v>233</v>
      </c>
      <c r="D265" s="179">
        <f>VLOOKUP('680.1'!A87,'680.1'!A87:N387,14,FALSE)</f>
        <v>178249.44374190606</v>
      </c>
    </row>
    <row r="266" spans="1:4" ht="54" thickTop="1" thickBot="1">
      <c r="A266" s="137" t="s">
        <v>1142</v>
      </c>
      <c r="B266" s="138" t="s">
        <v>1796</v>
      </c>
      <c r="C266" s="133" t="s">
        <v>144</v>
      </c>
      <c r="D266" s="179">
        <f>VLOOKUP('680.2'!A87,'680.2'!A87:N388,14,FALSE)</f>
        <v>8104.9485577761352</v>
      </c>
    </row>
    <row r="267" spans="1:4" ht="54" thickTop="1" thickBot="1">
      <c r="A267" s="137" t="s">
        <v>1143</v>
      </c>
      <c r="B267" s="138" t="s">
        <v>1797</v>
      </c>
      <c r="C267" s="133" t="s">
        <v>387</v>
      </c>
      <c r="D267" s="179">
        <f>VLOOKUP('680.3'!A89,'680.3'!A89:N389,14,FALSE)</f>
        <v>67467.645744928683</v>
      </c>
    </row>
    <row r="268" spans="1:4" ht="54" thickTop="1" thickBot="1">
      <c r="A268" s="137" t="s">
        <v>1144</v>
      </c>
      <c r="B268" s="138" t="s">
        <v>1798</v>
      </c>
      <c r="C268" s="133" t="s">
        <v>387</v>
      </c>
      <c r="D268" s="179">
        <f>VLOOKUP('681.1'!A89,'681.1'!A89:N390,14,FALSE)</f>
        <v>132320.10776397728</v>
      </c>
    </row>
    <row r="269" spans="1:4" ht="54" thickTop="1" thickBot="1">
      <c r="A269" s="137" t="s">
        <v>1692</v>
      </c>
      <c r="B269" s="138" t="s">
        <v>1799</v>
      </c>
      <c r="C269" s="133" t="s">
        <v>387</v>
      </c>
      <c r="D269" s="179">
        <f>VLOOKUP('681.2'!A89,'681.2'!A89:N391,14,FALSE)</f>
        <v>149736.04769134484</v>
      </c>
    </row>
    <row r="270" spans="1:4" ht="54" thickTop="1" thickBot="1">
      <c r="A270" s="137" t="s">
        <v>1693</v>
      </c>
      <c r="B270" s="138" t="s">
        <v>1800</v>
      </c>
      <c r="C270" s="133" t="s">
        <v>387</v>
      </c>
      <c r="D270" s="179">
        <f>VLOOKUP('681.3'!A89,'681.3'!A89:N392,14,FALSE)</f>
        <v>157239.66225295357</v>
      </c>
    </row>
    <row r="271" spans="1:4" ht="54" thickTop="1" thickBot="1">
      <c r="A271" s="137" t="s">
        <v>1694</v>
      </c>
      <c r="B271" s="138" t="s">
        <v>1801</v>
      </c>
      <c r="C271" s="133" t="s">
        <v>387</v>
      </c>
      <c r="D271" s="179">
        <f>VLOOKUP('681.4'!A89,'681.4'!A89:N393,14,FALSE)</f>
        <v>158287.42624208404</v>
      </c>
    </row>
    <row r="272" spans="1:4" ht="54" thickTop="1" thickBot="1">
      <c r="A272" s="137" t="s">
        <v>1145</v>
      </c>
      <c r="B272" s="138" t="s">
        <v>1802</v>
      </c>
      <c r="C272" s="133" t="s">
        <v>387</v>
      </c>
      <c r="D272" s="179">
        <f>VLOOKUP('682.1'!A89,'682.1'!A89:N394,14,FALSE)</f>
        <v>176714.38558817055</v>
      </c>
    </row>
    <row r="273" spans="1:4" ht="54" thickTop="1" thickBot="1">
      <c r="A273" s="137" t="s">
        <v>1695</v>
      </c>
      <c r="B273" s="138" t="s">
        <v>1803</v>
      </c>
      <c r="C273" s="133" t="s">
        <v>387</v>
      </c>
      <c r="D273" s="179">
        <f>VLOOKUP('682.2'!A89,'682.2'!A89:N395,14,FALSE)</f>
        <v>176714.38558817055</v>
      </c>
    </row>
    <row r="274" spans="1:4" ht="54" thickTop="1" thickBot="1">
      <c r="A274" s="137" t="s">
        <v>1697</v>
      </c>
      <c r="B274" s="138" t="s">
        <v>1804</v>
      </c>
      <c r="C274" s="133" t="s">
        <v>387</v>
      </c>
      <c r="D274" s="179">
        <f>VLOOKUP('682.3'!A89,'682.3'!A89:N396,14,FALSE)</f>
        <v>176714.38558817055</v>
      </c>
    </row>
    <row r="275" spans="1:4" ht="54" thickTop="1" thickBot="1">
      <c r="A275" s="137" t="s">
        <v>1699</v>
      </c>
      <c r="B275" s="138" t="s">
        <v>1997</v>
      </c>
      <c r="C275" s="133" t="s">
        <v>387</v>
      </c>
      <c r="D275" s="179">
        <f>VLOOKUP('682.4'!A89,'682.4'!A89:N397,14,FALSE)</f>
        <v>176714.38558817055</v>
      </c>
    </row>
    <row r="276" spans="1:4" ht="54" thickTop="1" thickBot="1">
      <c r="A276" s="137" t="s">
        <v>1701</v>
      </c>
      <c r="B276" s="138" t="s">
        <v>1805</v>
      </c>
      <c r="C276" s="133" t="s">
        <v>233</v>
      </c>
      <c r="D276" s="179">
        <f>VLOOKUP('683.1'!A89,'683.1'!A89:N398,14,FALSE)</f>
        <v>8909.3360037480343</v>
      </c>
    </row>
    <row r="277" spans="1:4" ht="54" thickTop="1" thickBot="1">
      <c r="A277" s="137" t="s">
        <v>1703</v>
      </c>
      <c r="B277" s="138" t="s">
        <v>1806</v>
      </c>
      <c r="C277" s="133" t="s">
        <v>233</v>
      </c>
      <c r="D277" s="179">
        <f>VLOOKUP('683.2'!A89,'683.2'!A89:N399,14,FALSE)</f>
        <v>17578.907562266326</v>
      </c>
    </row>
    <row r="278" spans="1:4" ht="54" thickTop="1" thickBot="1">
      <c r="A278" s="137" t="s">
        <v>1705</v>
      </c>
      <c r="B278" s="138" t="s">
        <v>1807</v>
      </c>
      <c r="C278" s="133" t="s">
        <v>233</v>
      </c>
      <c r="D278" s="179">
        <f>VLOOKUP('683.3'!A89,'683.3'!A89:N400,14,FALSE)</f>
        <v>8909.3360037480343</v>
      </c>
    </row>
    <row r="279" spans="1:4" ht="54" thickTop="1" thickBot="1">
      <c r="A279" s="137" t="s">
        <v>1706</v>
      </c>
      <c r="B279" s="138" t="s">
        <v>1808</v>
      </c>
      <c r="C279" s="133" t="s">
        <v>233</v>
      </c>
      <c r="D279" s="179">
        <f>VLOOKUP('683.4'!A89,'683.4'!A89:N401,14,FALSE)</f>
        <v>17578.907562266326</v>
      </c>
    </row>
    <row r="280" spans="1:4" ht="54" thickTop="1" thickBot="1">
      <c r="A280" s="137" t="s">
        <v>1707</v>
      </c>
      <c r="B280" s="138" t="s">
        <v>1809</v>
      </c>
      <c r="C280" s="133" t="s">
        <v>233</v>
      </c>
      <c r="D280" s="179">
        <f>VLOOKUP('683.5'!A87,'683.5'!A87:N402,14,FALSE)</f>
        <v>77264.052365412514</v>
      </c>
    </row>
    <row r="281" spans="1:4" ht="54" thickTop="1" thickBot="1">
      <c r="A281" s="137" t="s">
        <v>2047</v>
      </c>
      <c r="B281" s="138" t="s">
        <v>1810</v>
      </c>
      <c r="C281" s="133" t="s">
        <v>233</v>
      </c>
      <c r="D281" s="179">
        <f>VLOOKUP('690.1.1'!A89,'690.1.1'!A89:N403,14,FALSE)</f>
        <v>9712.5874403720209</v>
      </c>
    </row>
    <row r="282" spans="1:4" ht="54" thickTop="1" thickBot="1">
      <c r="A282" s="137" t="s">
        <v>1710</v>
      </c>
      <c r="B282" s="138" t="s">
        <v>1811</v>
      </c>
      <c r="C282" s="133" t="s">
        <v>233</v>
      </c>
      <c r="D282" s="179">
        <f>VLOOKUP('690.1.2'!A89,'690.1.2'!A89:N404,14,FALSE)</f>
        <v>25597.52448077975</v>
      </c>
    </row>
    <row r="283" spans="1:4" ht="54" thickTop="1" thickBot="1">
      <c r="A283" s="137" t="s">
        <v>1146</v>
      </c>
      <c r="B283" s="138" t="s">
        <v>1812</v>
      </c>
      <c r="C283" s="133" t="s">
        <v>144</v>
      </c>
      <c r="D283" s="179">
        <f>VLOOKUP('700.1'!A89,'700.1'!A89:N405,14,FALSE)</f>
        <v>1996.4176017124328</v>
      </c>
    </row>
    <row r="284" spans="1:4" ht="54" thickTop="1" thickBot="1">
      <c r="A284" s="137" t="s">
        <v>1147</v>
      </c>
      <c r="B284" s="138" t="s">
        <v>1813</v>
      </c>
      <c r="C284" s="133" t="s">
        <v>144</v>
      </c>
      <c r="D284" s="179">
        <f>VLOOKUP('700.2'!A89,'700.2'!A89:N406,14,FALSE)</f>
        <v>1689.7399516210899</v>
      </c>
    </row>
    <row r="285" spans="1:4" ht="54" thickTop="1" thickBot="1">
      <c r="A285" s="137" t="s">
        <v>1148</v>
      </c>
      <c r="B285" s="138" t="s">
        <v>1814</v>
      </c>
      <c r="C285" s="133" t="s">
        <v>233</v>
      </c>
      <c r="D285" s="179">
        <f>VLOOKUP('700.3'!A89,'700.3'!A89:N407,14,FALSE)</f>
        <v>41205.794837311449</v>
      </c>
    </row>
    <row r="286" spans="1:4" ht="54" thickTop="1" thickBot="1">
      <c r="A286" s="137" t="s">
        <v>1149</v>
      </c>
      <c r="B286" s="138" t="s">
        <v>1815</v>
      </c>
      <c r="C286" s="133" t="s">
        <v>233</v>
      </c>
      <c r="D286" s="179">
        <f>VLOOKUP('700.4'!A89,'700.4'!A89:N408,14,FALSE)</f>
        <v>44461.001710060591</v>
      </c>
    </row>
    <row r="287" spans="1:4" ht="54" thickTop="1" thickBot="1">
      <c r="A287" s="137" t="s">
        <v>1150</v>
      </c>
      <c r="B287" s="138" t="s">
        <v>1816</v>
      </c>
      <c r="C287" s="133" t="s">
        <v>1845</v>
      </c>
      <c r="D287" s="179">
        <f>VLOOKUP('701.1'!A89,'701.1'!A89:N409,14,FALSE)</f>
        <v>9314.7648852889397</v>
      </c>
    </row>
    <row r="288" spans="1:4" ht="54" thickTop="1" thickBot="1">
      <c r="A288" s="137" t="s">
        <v>1713</v>
      </c>
      <c r="B288" s="138" t="s">
        <v>1817</v>
      </c>
      <c r="C288" s="133" t="s">
        <v>1845</v>
      </c>
      <c r="D288" s="179">
        <f>VLOOKUP('710.1'!A89,'710.1'!A89:N410,14,FALSE)</f>
        <v>520791.42911883735</v>
      </c>
    </row>
    <row r="289" spans="1:4" ht="54" thickTop="1" thickBot="1">
      <c r="A289" s="137" t="s">
        <v>1151</v>
      </c>
      <c r="B289" s="138" t="s">
        <v>1818</v>
      </c>
      <c r="C289" s="133" t="s">
        <v>233</v>
      </c>
      <c r="D289" s="179">
        <f>VLOOKUP('710.2'!A89,'710.2'!A89:N411,14,FALSE)</f>
        <v>510010.03582148382</v>
      </c>
    </row>
    <row r="290" spans="1:4" ht="54" thickTop="1" thickBot="1">
      <c r="A290" s="137" t="s">
        <v>1152</v>
      </c>
      <c r="B290" s="138" t="s">
        <v>1819</v>
      </c>
      <c r="C290" s="133" t="s">
        <v>1845</v>
      </c>
      <c r="D290" s="179">
        <f>VLOOKUP('720.1'!A89,'720.1'!A89:N412,14,FALSE)</f>
        <v>252465.18870023909</v>
      </c>
    </row>
    <row r="291" spans="1:4" ht="54" thickTop="1" thickBot="1">
      <c r="A291" s="137" t="s">
        <v>1153</v>
      </c>
      <c r="B291" s="138" t="s">
        <v>1820</v>
      </c>
      <c r="C291" s="133" t="s">
        <v>144</v>
      </c>
      <c r="D291" s="179">
        <f>VLOOKUP('730.1'!A89,'730.1'!A89:N413,14,FALSE)</f>
        <v>202018.07634473799</v>
      </c>
    </row>
    <row r="292" spans="1:4" ht="54" thickTop="1" thickBot="1">
      <c r="A292" s="137" t="s">
        <v>1154</v>
      </c>
      <c r="B292" s="138" t="s">
        <v>1821</v>
      </c>
      <c r="C292" s="133" t="s">
        <v>1845</v>
      </c>
      <c r="D292" s="179">
        <f>VLOOKUP('730.2'!A89,'730.2'!A89:N414,14,FALSE)</f>
        <v>66127.274649657673</v>
      </c>
    </row>
    <row r="293" spans="1:4" ht="54" thickTop="1" thickBot="1">
      <c r="A293" s="137" t="s">
        <v>1155</v>
      </c>
      <c r="B293" s="138" t="s">
        <v>1822</v>
      </c>
      <c r="C293" s="133" t="s">
        <v>1845</v>
      </c>
      <c r="D293" s="179">
        <f>VLOOKUP('730.3'!A89,'730.3'!A89:N415,14,FALSE)</f>
        <v>56973.016026127225</v>
      </c>
    </row>
    <row r="294" spans="1:4" ht="54" thickTop="1" thickBot="1">
      <c r="A294" s="137" t="s">
        <v>1714</v>
      </c>
      <c r="B294" s="138" t="s">
        <v>1823</v>
      </c>
      <c r="C294" s="133" t="s">
        <v>1845</v>
      </c>
      <c r="D294" s="179">
        <f>VLOOKUP('730.4'!A89,'730.4'!A89:N416,14,FALSE)</f>
        <v>46334.827768097923</v>
      </c>
    </row>
    <row r="295" spans="1:4" ht="54" thickTop="1" thickBot="1">
      <c r="A295" s="137" t="s">
        <v>1156</v>
      </c>
      <c r="B295" s="138" t="s">
        <v>1824</v>
      </c>
      <c r="C295" s="133" t="s">
        <v>144</v>
      </c>
      <c r="D295" s="179">
        <f>VLOOKUP('731.1'!A89,'731.1'!A89:N417,14,FALSE)</f>
        <v>180889.74132701426</v>
      </c>
    </row>
    <row r="296" spans="1:4" ht="54" thickTop="1" thickBot="1">
      <c r="A296" s="137" t="s">
        <v>1157</v>
      </c>
      <c r="B296" s="138" t="s">
        <v>1825</v>
      </c>
      <c r="C296" s="133" t="s">
        <v>1995</v>
      </c>
      <c r="D296" s="179">
        <f>VLOOKUP('740.1'!A89,'740.1'!A89:N418,14,FALSE)</f>
        <v>19188.629316360544</v>
      </c>
    </row>
    <row r="297" spans="1:4" ht="54" thickTop="1" thickBot="1">
      <c r="A297" s="137" t="s">
        <v>1717</v>
      </c>
      <c r="B297" s="138" t="s">
        <v>1826</v>
      </c>
      <c r="C297" s="133" t="s">
        <v>1845</v>
      </c>
      <c r="D297" s="179">
        <f>VLOOKUP('741.1'!A89,'741.1'!A89:N419,14,FALSE)</f>
        <v>51248.81222628153</v>
      </c>
    </row>
    <row r="298" spans="1:4" ht="54" thickTop="1" thickBot="1">
      <c r="A298" s="137" t="s">
        <v>1158</v>
      </c>
      <c r="B298" s="138" t="s">
        <v>1827</v>
      </c>
      <c r="C298" s="133" t="s">
        <v>144</v>
      </c>
      <c r="D298" s="179">
        <f>VLOOKUP('800.1'!A89,'800.1'!A89:N420,14,FALSE)</f>
        <v>8154.6561472750582</v>
      </c>
    </row>
    <row r="299" spans="1:4" ht="54" thickTop="1" thickBot="1">
      <c r="A299" s="137" t="s">
        <v>1159</v>
      </c>
      <c r="B299" s="138" t="s">
        <v>1828</v>
      </c>
      <c r="C299" s="133" t="s">
        <v>144</v>
      </c>
      <c r="D299" s="179">
        <f>VLOOKUP('800.2'!A89,'800.2'!A89:N421,14,FALSE)</f>
        <v>17322.765001567706</v>
      </c>
    </row>
    <row r="300" spans="1:4" ht="54" thickTop="1" thickBot="1">
      <c r="A300" s="137" t="s">
        <v>1160</v>
      </c>
      <c r="B300" s="138" t="s">
        <v>1829</v>
      </c>
      <c r="C300" s="133" t="s">
        <v>144</v>
      </c>
      <c r="D300" s="179">
        <f>VLOOKUP('800.3'!A89,'800.3'!A89:N422,14,FALSE)</f>
        <v>53283.147993968712</v>
      </c>
    </row>
    <row r="301" spans="1:4" ht="54" thickTop="1" thickBot="1">
      <c r="A301" s="137" t="s">
        <v>1161</v>
      </c>
      <c r="B301" s="138" t="s">
        <v>1830</v>
      </c>
      <c r="C301" s="133" t="s">
        <v>144</v>
      </c>
      <c r="D301" s="179">
        <f>VLOOKUP('800.4'!A89,'800.4'!A89:N423,14,FALSE)</f>
        <v>62152.938007062083</v>
      </c>
    </row>
    <row r="302" spans="1:4" ht="54" thickTop="1" thickBot="1">
      <c r="A302" s="137" t="s">
        <v>1718</v>
      </c>
      <c r="B302" s="138" t="s">
        <v>1831</v>
      </c>
      <c r="C302" s="133" t="s">
        <v>1845</v>
      </c>
      <c r="D302" s="179">
        <f>VLOOKUP('802.1'!A89,'802.1'!A89:N424,14,FALSE)</f>
        <v>348638.53204694635</v>
      </c>
    </row>
    <row r="303" spans="1:4" ht="54" thickTop="1" thickBot="1">
      <c r="A303" s="137" t="s">
        <v>1719</v>
      </c>
      <c r="B303" s="138" t="s">
        <v>1881</v>
      </c>
      <c r="C303" s="133" t="s">
        <v>1845</v>
      </c>
      <c r="D303" s="179">
        <f>VLOOKUP('802.2'!A89,'802.2'!A89:N425,14,FALSE)</f>
        <v>70670.650210624255</v>
      </c>
    </row>
    <row r="304" spans="1:4" ht="54" thickTop="1" thickBot="1">
      <c r="A304" s="137" t="s">
        <v>1720</v>
      </c>
      <c r="B304" s="138" t="s">
        <v>1832</v>
      </c>
      <c r="C304" s="133" t="s">
        <v>1845</v>
      </c>
      <c r="D304" s="179">
        <f>VLOOKUP('802.3'!A89,'802.3'!A89:N426,14,FALSE)</f>
        <v>44979.166389443038</v>
      </c>
    </row>
    <row r="305" spans="1:4" ht="54" thickTop="1" thickBot="1">
      <c r="A305" s="137" t="s">
        <v>1721</v>
      </c>
      <c r="B305" s="138" t="s">
        <v>1833</v>
      </c>
      <c r="C305" s="133" t="s">
        <v>1845</v>
      </c>
      <c r="D305" s="179">
        <f>VLOOKUP('802.4'!A89,'802.4'!A89:N427,14,FALSE)</f>
        <v>38284.424218535954</v>
      </c>
    </row>
    <row r="306" spans="1:4" ht="54" thickTop="1" thickBot="1">
      <c r="A306" s="137" t="s">
        <v>1722</v>
      </c>
      <c r="B306" s="138" t="s">
        <v>1834</v>
      </c>
      <c r="C306" s="133" t="s">
        <v>1845</v>
      </c>
      <c r="D306" s="179">
        <f>VLOOKUP('802.5'!A89,'802.5'!A89:N428,14,FALSE)</f>
        <v>256612.64691453107</v>
      </c>
    </row>
    <row r="307" spans="1:4" ht="54" thickTop="1" thickBot="1">
      <c r="A307" s="137" t="s">
        <v>1723</v>
      </c>
      <c r="B307" s="138" t="s">
        <v>1835</v>
      </c>
      <c r="C307" s="133" t="s">
        <v>1845</v>
      </c>
      <c r="D307" s="179">
        <f>VLOOKUP('802.6'!A89,'802.6'!A89:N429,14,FALSE)</f>
        <v>250625.46571576386</v>
      </c>
    </row>
    <row r="308" spans="1:4" ht="54" thickTop="1" thickBot="1">
      <c r="A308" s="137" t="s">
        <v>1724</v>
      </c>
      <c r="B308" s="138" t="s">
        <v>1836</v>
      </c>
      <c r="C308" s="133" t="s">
        <v>1845</v>
      </c>
      <c r="D308" s="179">
        <f>VLOOKUP('802.7'!A89,'802.7'!A89:N430,14,FALSE)</f>
        <v>164138.11673749029</v>
      </c>
    </row>
    <row r="309" spans="1:4" ht="54" thickTop="1" thickBot="1">
      <c r="A309" s="137" t="s">
        <v>1725</v>
      </c>
      <c r="B309" s="138" t="s">
        <v>1837</v>
      </c>
      <c r="C309" s="133" t="s">
        <v>1845</v>
      </c>
      <c r="D309" s="179">
        <f>VLOOKUP('802.8'!A89,'802.8'!A89:N431,14,FALSE)</f>
        <v>140644.97300528389</v>
      </c>
    </row>
    <row r="310" spans="1:4" ht="54" thickTop="1" thickBot="1">
      <c r="A310" s="137" t="s">
        <v>1162</v>
      </c>
      <c r="B310" s="138" t="s">
        <v>1838</v>
      </c>
      <c r="C310" s="133" t="s">
        <v>233</v>
      </c>
      <c r="D310" s="179">
        <f>VLOOKUP('810.1'!A89,'810.1'!A89:N432,14,FALSE)</f>
        <v>13666.060186418632</v>
      </c>
    </row>
    <row r="311" spans="1:4" ht="54" thickTop="1" thickBot="1">
      <c r="A311" s="137" t="s">
        <v>1163</v>
      </c>
      <c r="B311" s="138" t="s">
        <v>1839</v>
      </c>
      <c r="C311" s="133" t="s">
        <v>233</v>
      </c>
      <c r="D311" s="179">
        <f>VLOOKUP('810.2'!A89,'810.2'!A89:N433,14,FALSE)</f>
        <v>9425.9185400205297</v>
      </c>
    </row>
    <row r="312" spans="1:4" ht="54" thickTop="1" thickBot="1">
      <c r="A312" s="137" t="s">
        <v>1164</v>
      </c>
      <c r="B312" s="138" t="s">
        <v>1840</v>
      </c>
      <c r="C312" s="133" t="s">
        <v>233</v>
      </c>
      <c r="D312" s="179">
        <f>VLOOKUP('810.3'!A89,'810.3'!A89:N435,14,FALSE)</f>
        <v>4770.7830330647448</v>
      </c>
    </row>
    <row r="313" spans="1:4" ht="57.75" thickTop="1" thickBot="1">
      <c r="A313" s="137" t="s">
        <v>1726</v>
      </c>
      <c r="B313" s="138" t="s">
        <v>2050</v>
      </c>
      <c r="C313" s="133" t="s">
        <v>233</v>
      </c>
      <c r="D313" s="179">
        <f>VLOOKUP('811.1'!A89,'811.1'!A89:N436,14,FALSE)</f>
        <v>28174.272695349937</v>
      </c>
    </row>
    <row r="314" spans="1:4" ht="57.75" thickTop="1" thickBot="1">
      <c r="A314" s="137" t="s">
        <v>1727</v>
      </c>
      <c r="B314" s="138" t="s">
        <v>2051</v>
      </c>
      <c r="C314" s="133" t="s">
        <v>233</v>
      </c>
      <c r="D314" s="179">
        <f>VLOOKUP('811.2'!A89,'811.2'!A89:N437,14,FALSE)</f>
        <v>33370.534835402264</v>
      </c>
    </row>
    <row r="315" spans="1:4" ht="54" thickTop="1" thickBot="1">
      <c r="A315" s="137" t="s">
        <v>1165</v>
      </c>
      <c r="B315" s="138" t="s">
        <v>2053</v>
      </c>
      <c r="C315" s="133" t="s">
        <v>233</v>
      </c>
      <c r="D315" s="179">
        <f>VLOOKUP('812.1'!A89,'812.1'!A89:N438,14,FALSE)</f>
        <v>50107.707938605417</v>
      </c>
    </row>
    <row r="316" spans="1:4" ht="54" thickTop="1" thickBot="1">
      <c r="A316" s="137" t="s">
        <v>1728</v>
      </c>
      <c r="B316" s="138" t="s">
        <v>1841</v>
      </c>
      <c r="C316" s="133" t="s">
        <v>1995</v>
      </c>
      <c r="D316" s="179">
        <f>VLOOKUP('820.1'!A89,'820.1'!A89:N439,14,FALSE)</f>
        <v>63533.785998160303</v>
      </c>
    </row>
    <row r="317" spans="1:4" ht="54" thickTop="1" thickBot="1">
      <c r="A317" s="137" t="s">
        <v>1729</v>
      </c>
      <c r="B317" s="138" t="s">
        <v>1842</v>
      </c>
      <c r="C317" s="133" t="s">
        <v>984</v>
      </c>
      <c r="D317" s="179">
        <f>VLOOKUP('820.1.2'!A88,'820.1.2'!A88:N440,14,FALSE)</f>
        <v>3363878.6563336961</v>
      </c>
    </row>
    <row r="318" spans="1:4" ht="57.75" thickTop="1" thickBot="1">
      <c r="A318" s="137" t="s">
        <v>1166</v>
      </c>
      <c r="B318" s="138" t="s">
        <v>1843</v>
      </c>
      <c r="C318" s="133" t="s">
        <v>1998</v>
      </c>
      <c r="D318" s="179">
        <f>VLOOKUP('900.1'!A88,'900.1'!A88:N441,14,FALSE)</f>
        <v>787.98836804217387</v>
      </c>
    </row>
    <row r="319" spans="1:4" ht="57.75" thickTop="1" thickBot="1">
      <c r="A319" s="137" t="s">
        <v>1167</v>
      </c>
      <c r="B319" s="138" t="s">
        <v>2195</v>
      </c>
      <c r="C319" s="133" t="s">
        <v>1999</v>
      </c>
      <c r="D319" s="179">
        <f>VLOOKUP('900.2'!A88,'900.2'!A88:N442,14,FALSE)</f>
        <v>967.07663350630423</v>
      </c>
    </row>
    <row r="320" spans="1:4" ht="54" thickTop="1" thickBot="1">
      <c r="A320" s="137" t="s">
        <v>1168</v>
      </c>
      <c r="B320" s="138" t="s">
        <v>1844</v>
      </c>
      <c r="C320" s="133" t="s">
        <v>1999</v>
      </c>
      <c r="D320" s="179">
        <f>VLOOKUP('900.3'!A88,'900.3'!A88:N443,14,FALSE)</f>
        <v>967.07663350630423</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7109375" style="183" customWidth="1"/>
    <col min="5" max="5" width="9.7109375" customWidth="1"/>
  </cols>
  <sheetData>
    <row r="1" spans="1:4" ht="66" customHeight="1" thickTop="1">
      <c r="A1" s="672" t="s">
        <v>1850</v>
      </c>
      <c r="B1" s="673"/>
      <c r="C1" s="673"/>
      <c r="D1" s="674"/>
    </row>
    <row r="2" spans="1:4" ht="20.25" customHeight="1" thickBot="1">
      <c r="A2" s="675"/>
      <c r="B2" s="676"/>
      <c r="C2" s="676"/>
      <c r="D2" s="677"/>
    </row>
    <row r="3" spans="1:4" ht="16.5" thickTop="1" thickBot="1">
      <c r="A3" s="671" t="s">
        <v>2223</v>
      </c>
      <c r="B3" s="671"/>
      <c r="C3" s="671"/>
      <c r="D3" s="671"/>
    </row>
    <row r="4" spans="1:4" ht="16.5" thickTop="1" thickBot="1">
      <c r="A4" s="671"/>
      <c r="B4" s="671"/>
      <c r="C4" s="671"/>
      <c r="D4" s="671"/>
    </row>
    <row r="5" spans="1:4" ht="16.5" thickTop="1" thickBot="1">
      <c r="A5" s="671"/>
      <c r="B5" s="671"/>
      <c r="C5" s="671"/>
      <c r="D5" s="671"/>
    </row>
    <row r="6" spans="1:4" ht="16.5" thickTop="1" thickBot="1">
      <c r="A6" s="651" t="s">
        <v>2237</v>
      </c>
      <c r="B6" s="652" t="s">
        <v>1882</v>
      </c>
      <c r="C6" s="653" t="s">
        <v>2238</v>
      </c>
      <c r="D6" s="654">
        <v>29260</v>
      </c>
    </row>
    <row r="7" spans="1:4" ht="16.5" thickTop="1" thickBot="1">
      <c r="A7" s="655"/>
      <c r="B7" s="656"/>
      <c r="C7" s="657"/>
      <c r="D7" s="658" t="s">
        <v>1848</v>
      </c>
    </row>
    <row r="8" spans="1:4" ht="16.5" thickTop="1" thickBot="1">
      <c r="A8" s="659" t="s">
        <v>98</v>
      </c>
      <c r="B8" s="660" t="s">
        <v>1882</v>
      </c>
      <c r="C8" s="661" t="s">
        <v>99</v>
      </c>
      <c r="D8" s="662">
        <v>58677.433987924393</v>
      </c>
    </row>
    <row r="9" spans="1:4" ht="16.5" thickTop="1" thickBot="1">
      <c r="A9" s="659" t="s">
        <v>102</v>
      </c>
      <c r="B9" s="660" t="s">
        <v>1882</v>
      </c>
      <c r="C9" s="661" t="s">
        <v>103</v>
      </c>
      <c r="D9" s="662">
        <f>$D$6*1.85</f>
        <v>54131</v>
      </c>
    </row>
    <row r="10" spans="1:4" ht="16.5" thickTop="1" thickBot="1">
      <c r="A10" s="659" t="s">
        <v>0</v>
      </c>
      <c r="B10" s="660" t="s">
        <v>1882</v>
      </c>
      <c r="C10" s="661" t="s">
        <v>1</v>
      </c>
      <c r="D10" s="662">
        <v>69346.058349365194</v>
      </c>
    </row>
    <row r="11" spans="1:4" ht="16.5" thickTop="1" thickBot="1">
      <c r="A11" s="659" t="s">
        <v>1674</v>
      </c>
      <c r="B11" s="660" t="s">
        <v>1882</v>
      </c>
      <c r="C11" s="661" t="s">
        <v>1673</v>
      </c>
      <c r="D11" s="662">
        <v>320058.73084322392</v>
      </c>
    </row>
    <row r="12" spans="1:4" ht="16.5" thickTop="1" thickBot="1">
      <c r="A12" s="659" t="s">
        <v>100</v>
      </c>
      <c r="B12" s="660" t="s">
        <v>1882</v>
      </c>
      <c r="C12" s="661" t="s">
        <v>101</v>
      </c>
      <c r="D12" s="662">
        <v>80014.682710805981</v>
      </c>
    </row>
    <row r="13" spans="1:4" ht="16.5" thickTop="1" thickBot="1">
      <c r="A13" s="659" t="s">
        <v>62</v>
      </c>
      <c r="B13" s="660" t="s">
        <v>1882</v>
      </c>
      <c r="C13" s="661" t="s">
        <v>63</v>
      </c>
      <c r="D13" s="662">
        <v>586774.33987924387</v>
      </c>
    </row>
    <row r="14" spans="1:4" ht="16.5" thickTop="1" thickBot="1">
      <c r="A14" s="659" t="s">
        <v>108</v>
      </c>
      <c r="B14" s="660" t="s">
        <v>1882</v>
      </c>
      <c r="C14" s="661" t="s">
        <v>109</v>
      </c>
      <c r="D14" s="662">
        <v>320058.73084322392</v>
      </c>
    </row>
    <row r="15" spans="1:4" ht="16.5" thickTop="1" thickBot="1">
      <c r="A15" s="659" t="s">
        <v>41</v>
      </c>
      <c r="B15" s="660" t="s">
        <v>1882</v>
      </c>
      <c r="C15" s="661" t="s">
        <v>42</v>
      </c>
      <c r="D15" s="662">
        <v>213372.48722881597</v>
      </c>
    </row>
    <row r="16" spans="1:4" ht="16.5" thickTop="1" thickBot="1">
      <c r="A16" s="659" t="s">
        <v>43</v>
      </c>
      <c r="B16" s="660" t="s">
        <v>1882</v>
      </c>
      <c r="C16" s="661" t="s">
        <v>44</v>
      </c>
      <c r="D16" s="662">
        <v>320058.73084322392</v>
      </c>
    </row>
    <row r="17" spans="1:4" ht="16.5" thickTop="1" thickBot="1">
      <c r="A17" s="659" t="s">
        <v>106</v>
      </c>
      <c r="B17" s="660" t="s">
        <v>1882</v>
      </c>
      <c r="C17" s="661" t="s">
        <v>107</v>
      </c>
      <c r="D17" s="662">
        <v>106686.24361440798</v>
      </c>
    </row>
    <row r="18" spans="1:4" ht="16.5" thickTop="1" thickBot="1">
      <c r="A18" s="659" t="s">
        <v>1675</v>
      </c>
      <c r="B18" s="660" t="s">
        <v>1882</v>
      </c>
      <c r="C18" s="661" t="s">
        <v>2000</v>
      </c>
      <c r="D18" s="662">
        <v>96017.619252967183</v>
      </c>
    </row>
    <row r="19" spans="1:4" ht="16.5" thickTop="1" thickBot="1">
      <c r="A19" s="659" t="s">
        <v>96</v>
      </c>
      <c r="B19" s="660" t="s">
        <v>92</v>
      </c>
      <c r="C19" s="661" t="s">
        <v>97</v>
      </c>
      <c r="D19" s="662">
        <v>2133724.8722881596</v>
      </c>
    </row>
    <row r="20" spans="1:4" ht="16.5" thickTop="1" thickBot="1">
      <c r="A20" s="659" t="s">
        <v>76</v>
      </c>
      <c r="B20" s="660" t="s">
        <v>1882</v>
      </c>
      <c r="C20" s="661" t="s">
        <v>77</v>
      </c>
      <c r="D20" s="662">
        <v>485912.31941843667</v>
      </c>
    </row>
    <row r="21" spans="1:4" ht="16.5" thickTop="1" thickBot="1">
      <c r="A21" s="659" t="s">
        <v>74</v>
      </c>
      <c r="B21" s="660" t="s">
        <v>1882</v>
      </c>
      <c r="C21" s="661" t="s">
        <v>75</v>
      </c>
      <c r="D21" s="662">
        <v>477235.31371453602</v>
      </c>
    </row>
    <row r="22" spans="1:4" ht="16.5" thickTop="1" thickBot="1">
      <c r="A22" s="659" t="s">
        <v>84</v>
      </c>
      <c r="B22" s="660" t="s">
        <v>1882</v>
      </c>
      <c r="C22" s="661" t="s">
        <v>85</v>
      </c>
      <c r="D22" s="662">
        <v>544482.10791976599</v>
      </c>
    </row>
    <row r="23" spans="1:4" ht="16.5" thickTop="1" thickBot="1">
      <c r="A23" s="659" t="s">
        <v>78</v>
      </c>
      <c r="B23" s="660" t="s">
        <v>1882</v>
      </c>
      <c r="C23" s="661" t="s">
        <v>79</v>
      </c>
      <c r="D23" s="662">
        <v>605221.14784707059</v>
      </c>
    </row>
    <row r="24" spans="1:4" ht="16.5" thickTop="1" thickBot="1">
      <c r="A24" s="659" t="s">
        <v>64</v>
      </c>
      <c r="B24" s="660" t="s">
        <v>1882</v>
      </c>
      <c r="C24" s="661" t="s">
        <v>65</v>
      </c>
      <c r="D24" s="662">
        <v>468558.30801063532</v>
      </c>
    </row>
    <row r="25" spans="1:4" ht="16.5" thickTop="1" thickBot="1">
      <c r="A25" s="659" t="s">
        <v>80</v>
      </c>
      <c r="B25" s="660" t="s">
        <v>1882</v>
      </c>
      <c r="C25" s="661" t="s">
        <v>81</v>
      </c>
      <c r="D25" s="662">
        <v>557497.61647561705</v>
      </c>
    </row>
    <row r="26" spans="1:4" ht="16.5" thickTop="1" thickBot="1">
      <c r="A26" s="659" t="s">
        <v>82</v>
      </c>
      <c r="B26" s="660" t="s">
        <v>1882</v>
      </c>
      <c r="C26" s="661" t="s">
        <v>83</v>
      </c>
      <c r="D26" s="662">
        <v>577020.87930939358</v>
      </c>
    </row>
    <row r="27" spans="1:4" ht="16.5" thickTop="1" thickBot="1">
      <c r="A27" s="659" t="s">
        <v>104</v>
      </c>
      <c r="B27" s="660" t="s">
        <v>1882</v>
      </c>
      <c r="C27" s="661" t="s">
        <v>105</v>
      </c>
      <c r="D27" s="662">
        <v>145339.84554033595</v>
      </c>
    </row>
    <row r="28" spans="1:4" ht="16.5" thickTop="1" thickBot="1">
      <c r="A28" s="659" t="s">
        <v>4</v>
      </c>
      <c r="B28" s="660" t="s">
        <v>1882</v>
      </c>
      <c r="C28" s="661" t="s">
        <v>5</v>
      </c>
      <c r="D28" s="662">
        <v>162693.85694813728</v>
      </c>
    </row>
    <row r="29" spans="1:4" ht="16.5" customHeight="1" thickTop="1" thickBot="1">
      <c r="A29" s="659" t="s">
        <v>45</v>
      </c>
      <c r="B29" s="660" t="s">
        <v>1882</v>
      </c>
      <c r="C29" s="661" t="s">
        <v>2226</v>
      </c>
      <c r="D29" s="662">
        <f>$D$43+$D$64</f>
        <v>160817.24361440798</v>
      </c>
    </row>
    <row r="30" spans="1:4" ht="16.5" thickTop="1" thickBot="1">
      <c r="A30" s="659" t="s">
        <v>66</v>
      </c>
      <c r="B30" s="660" t="s">
        <v>1882</v>
      </c>
      <c r="C30" s="661" t="s">
        <v>67</v>
      </c>
      <c r="D30" s="662">
        <v>160029.36542161196</v>
      </c>
    </row>
    <row r="31" spans="1:4" ht="16.5" thickTop="1" thickBot="1">
      <c r="A31" s="659" t="s">
        <v>23</v>
      </c>
      <c r="B31" s="660" t="s">
        <v>1882</v>
      </c>
      <c r="C31" s="661" t="s">
        <v>24</v>
      </c>
      <c r="D31" s="662">
        <f>$D$64*10</f>
        <v>541310</v>
      </c>
    </row>
    <row r="32" spans="1:4" ht="16.5" thickTop="1" thickBot="1">
      <c r="A32" s="659" t="s">
        <v>7</v>
      </c>
      <c r="B32" s="660" t="s">
        <v>1882</v>
      </c>
      <c r="C32" s="661" t="s">
        <v>8</v>
      </c>
      <c r="D32" s="662">
        <f>$D$64*2</f>
        <v>108262</v>
      </c>
    </row>
    <row r="33" spans="1:4" ht="16.5" thickTop="1" thickBot="1">
      <c r="A33" s="659" t="s">
        <v>9</v>
      </c>
      <c r="B33" s="660" t="s">
        <v>1882</v>
      </c>
      <c r="C33" s="661" t="s">
        <v>10</v>
      </c>
      <c r="D33" s="662">
        <f>$D$64*3</f>
        <v>162393</v>
      </c>
    </row>
    <row r="34" spans="1:4" ht="16.5" thickTop="1" thickBot="1">
      <c r="A34" s="659" t="s">
        <v>11</v>
      </c>
      <c r="B34" s="660" t="s">
        <v>1882</v>
      </c>
      <c r="C34" s="661" t="s">
        <v>12</v>
      </c>
      <c r="D34" s="662">
        <f>$D$64*4</f>
        <v>216524</v>
      </c>
    </row>
    <row r="35" spans="1:4" ht="16.5" thickTop="1" thickBot="1">
      <c r="A35" s="659" t="s">
        <v>13</v>
      </c>
      <c r="B35" s="660" t="s">
        <v>1882</v>
      </c>
      <c r="C35" s="661" t="s">
        <v>14</v>
      </c>
      <c r="D35" s="662">
        <f>$D$64*5</f>
        <v>270655</v>
      </c>
    </row>
    <row r="36" spans="1:4" ht="16.5" thickTop="1" thickBot="1">
      <c r="A36" s="659" t="s">
        <v>15</v>
      </c>
      <c r="B36" s="660" t="s">
        <v>1882</v>
      </c>
      <c r="C36" s="661" t="s">
        <v>16</v>
      </c>
      <c r="D36" s="662">
        <f>$D$64*6</f>
        <v>324786</v>
      </c>
    </row>
    <row r="37" spans="1:4" ht="16.5" thickTop="1" thickBot="1">
      <c r="A37" s="659" t="s">
        <v>17</v>
      </c>
      <c r="B37" s="660" t="s">
        <v>1882</v>
      </c>
      <c r="C37" s="661" t="s">
        <v>18</v>
      </c>
      <c r="D37" s="662">
        <f>$D$64*7</f>
        <v>378917</v>
      </c>
    </row>
    <row r="38" spans="1:4" ht="16.5" thickTop="1" thickBot="1">
      <c r="A38" s="659" t="s">
        <v>19</v>
      </c>
      <c r="B38" s="660" t="s">
        <v>1882</v>
      </c>
      <c r="C38" s="661" t="s">
        <v>20</v>
      </c>
      <c r="D38" s="662">
        <f>$D$64*8</f>
        <v>433048</v>
      </c>
    </row>
    <row r="39" spans="1:4" ht="16.5" thickTop="1" thickBot="1">
      <c r="A39" s="659" t="s">
        <v>21</v>
      </c>
      <c r="B39" s="660" t="s">
        <v>1882</v>
      </c>
      <c r="C39" s="661" t="s">
        <v>22</v>
      </c>
      <c r="D39" s="662">
        <f>$D$64*9</f>
        <v>487179</v>
      </c>
    </row>
    <row r="40" spans="1:4" ht="16.5" thickTop="1" thickBot="1">
      <c r="A40" s="659" t="s">
        <v>72</v>
      </c>
      <c r="B40" s="660" t="s">
        <v>1882</v>
      </c>
      <c r="C40" s="661" t="s">
        <v>73</v>
      </c>
      <c r="D40" s="662">
        <v>58677.433987924393</v>
      </c>
    </row>
    <row r="41" spans="1:4" ht="16.5" thickTop="1" thickBot="1">
      <c r="A41" s="659" t="s">
        <v>27</v>
      </c>
      <c r="B41" s="660" t="s">
        <v>1882</v>
      </c>
      <c r="C41" s="661" t="s">
        <v>28</v>
      </c>
      <c r="D41" s="662">
        <v>117354.86797584879</v>
      </c>
    </row>
    <row r="42" spans="1:4" ht="16.5" thickTop="1" thickBot="1">
      <c r="A42" s="659" t="s">
        <v>25</v>
      </c>
      <c r="B42" s="660" t="s">
        <v>1882</v>
      </c>
      <c r="C42" s="661" t="s">
        <v>26</v>
      </c>
      <c r="D42" s="662">
        <v>117354.86797584879</v>
      </c>
    </row>
    <row r="43" spans="1:4" ht="16.5" thickTop="1" thickBot="1">
      <c r="A43" s="659" t="s">
        <v>30</v>
      </c>
      <c r="B43" s="660" t="s">
        <v>1882</v>
      </c>
      <c r="C43" s="661" t="s">
        <v>31</v>
      </c>
      <c r="D43" s="662">
        <v>106686.24361440798</v>
      </c>
    </row>
    <row r="44" spans="1:4" ht="17.25" customHeight="1" thickTop="1" thickBot="1">
      <c r="A44" s="659" t="s">
        <v>40</v>
      </c>
      <c r="B44" s="660" t="s">
        <v>1882</v>
      </c>
      <c r="C44" s="661" t="s">
        <v>2225</v>
      </c>
      <c r="D44" s="662">
        <v>266715.60903601995</v>
      </c>
    </row>
    <row r="45" spans="1:4" ht="16.5" thickTop="1" thickBot="1">
      <c r="A45" s="659" t="s">
        <v>32</v>
      </c>
      <c r="B45" s="660" t="s">
        <v>1882</v>
      </c>
      <c r="C45" s="661" t="s">
        <v>33</v>
      </c>
      <c r="D45" s="662">
        <f>D43*2</f>
        <v>213372.48722881597</v>
      </c>
    </row>
    <row r="46" spans="1:4" ht="16.5" thickTop="1" thickBot="1">
      <c r="A46" s="659" t="s">
        <v>34</v>
      </c>
      <c r="B46" s="660" t="s">
        <v>1882</v>
      </c>
      <c r="C46" s="661" t="s">
        <v>35</v>
      </c>
      <c r="D46" s="662">
        <f>D43*3</f>
        <v>320058.73084322398</v>
      </c>
    </row>
    <row r="47" spans="1:4" ht="16.5" thickTop="1" thickBot="1">
      <c r="A47" s="659" t="s">
        <v>70</v>
      </c>
      <c r="B47" s="660" t="s">
        <v>1882</v>
      </c>
      <c r="C47" s="661" t="s">
        <v>71</v>
      </c>
      <c r="D47" s="662">
        <f>D43+(3*D8)</f>
        <v>282718.54557818116</v>
      </c>
    </row>
    <row r="48" spans="1:4" ht="16.5" thickTop="1" thickBot="1">
      <c r="A48" s="659" t="s">
        <v>36</v>
      </c>
      <c r="B48" s="660" t="s">
        <v>1882</v>
      </c>
      <c r="C48" s="661" t="s">
        <v>37</v>
      </c>
      <c r="D48" s="662">
        <v>117354.86797584879</v>
      </c>
    </row>
    <row r="49" spans="1:4" ht="16.5" thickTop="1" thickBot="1">
      <c r="A49" s="659" t="s">
        <v>38</v>
      </c>
      <c r="B49" s="660" t="s">
        <v>1882</v>
      </c>
      <c r="C49" s="661" t="s">
        <v>39</v>
      </c>
      <c r="D49" s="662">
        <v>128023.49233728957</v>
      </c>
    </row>
    <row r="50" spans="1:4" ht="16.5" thickTop="1" thickBot="1">
      <c r="A50" s="659" t="s">
        <v>89</v>
      </c>
      <c r="B50" s="660" t="s">
        <v>1882</v>
      </c>
      <c r="C50" s="661" t="s">
        <v>90</v>
      </c>
      <c r="D50" s="662">
        <v>133357.80451800997</v>
      </c>
    </row>
    <row r="51" spans="1:4" ht="16.5" thickTop="1" thickBot="1">
      <c r="A51" s="659" t="s">
        <v>46</v>
      </c>
      <c r="B51" s="660" t="s">
        <v>1882</v>
      </c>
      <c r="C51" s="661" t="s">
        <v>47</v>
      </c>
      <c r="D51" s="662">
        <f>$D$6*1.85</f>
        <v>54131</v>
      </c>
    </row>
    <row r="52" spans="1:4" ht="16.5" thickTop="1" thickBot="1">
      <c r="A52" s="659" t="s">
        <v>48</v>
      </c>
      <c r="B52" s="660" t="s">
        <v>1882</v>
      </c>
      <c r="C52" s="661" t="s">
        <v>49</v>
      </c>
      <c r="D52" s="662">
        <f>D51*2</f>
        <v>108262</v>
      </c>
    </row>
    <row r="53" spans="1:4" ht="16.5" thickTop="1" thickBot="1">
      <c r="A53" s="659" t="s">
        <v>50</v>
      </c>
      <c r="B53" s="660" t="s">
        <v>1882</v>
      </c>
      <c r="C53" s="661" t="s">
        <v>51</v>
      </c>
      <c r="D53" s="662">
        <v>106686.24361440798</v>
      </c>
    </row>
    <row r="54" spans="1:4" ht="16.5" thickTop="1" thickBot="1">
      <c r="A54" s="659" t="s">
        <v>68</v>
      </c>
      <c r="B54" s="660" t="s">
        <v>1882</v>
      </c>
      <c r="C54" s="661" t="s">
        <v>69</v>
      </c>
      <c r="D54" s="662">
        <v>213372.48722881597</v>
      </c>
    </row>
    <row r="55" spans="1:4" ht="46.5" thickTop="1" thickBot="1">
      <c r="A55" s="659" t="s">
        <v>29</v>
      </c>
      <c r="B55" s="660" t="s">
        <v>1882</v>
      </c>
      <c r="C55" s="661" t="s">
        <v>1883</v>
      </c>
      <c r="D55" s="663">
        <v>800146.82710805978</v>
      </c>
    </row>
    <row r="56" spans="1:4" ht="16.5" thickTop="1" thickBot="1">
      <c r="A56" s="659" t="s">
        <v>52</v>
      </c>
      <c r="B56" s="660" t="s">
        <v>1882</v>
      </c>
      <c r="C56" s="661" t="s">
        <v>53</v>
      </c>
      <c r="D56" s="662">
        <v>80014.682710805981</v>
      </c>
    </row>
    <row r="57" spans="1:4" ht="16.5" thickTop="1" thickBot="1">
      <c r="A57" s="659" t="s">
        <v>54</v>
      </c>
      <c r="B57" s="660" t="s">
        <v>1882</v>
      </c>
      <c r="C57" s="661" t="s">
        <v>55</v>
      </c>
      <c r="D57" s="662">
        <v>160029.36542161196</v>
      </c>
    </row>
    <row r="58" spans="1:4" ht="16.5" thickTop="1" thickBot="1">
      <c r="A58" s="659" t="s">
        <v>56</v>
      </c>
      <c r="B58" s="660" t="s">
        <v>1882</v>
      </c>
      <c r="C58" s="661" t="s">
        <v>57</v>
      </c>
      <c r="D58" s="662">
        <v>106686.24361440798</v>
      </c>
    </row>
    <row r="59" spans="1:4" ht="16.5" thickTop="1" thickBot="1">
      <c r="A59" s="659" t="s">
        <v>2</v>
      </c>
      <c r="B59" s="660" t="s">
        <v>1882</v>
      </c>
      <c r="C59" s="661" t="s">
        <v>3</v>
      </c>
      <c r="D59" s="662">
        <v>213372.48722881597</v>
      </c>
    </row>
    <row r="60" spans="1:4" ht="16.5" thickTop="1" thickBot="1">
      <c r="A60" s="659" t="s">
        <v>58</v>
      </c>
      <c r="B60" s="660" t="s">
        <v>1882</v>
      </c>
      <c r="C60" s="661" t="s">
        <v>59</v>
      </c>
      <c r="D60" s="662">
        <v>133357.80451800997</v>
      </c>
    </row>
    <row r="61" spans="1:4" ht="16.5" thickTop="1" thickBot="1">
      <c r="A61" s="659" t="s">
        <v>86</v>
      </c>
      <c r="B61" s="660" t="s">
        <v>1882</v>
      </c>
      <c r="C61" s="661" t="s">
        <v>87</v>
      </c>
      <c r="D61" s="662">
        <v>160029.36542161196</v>
      </c>
    </row>
    <row r="62" spans="1:4" ht="16.5" thickTop="1" thickBot="1">
      <c r="A62" s="659" t="s">
        <v>88</v>
      </c>
      <c r="B62" s="660" t="s">
        <v>1882</v>
      </c>
      <c r="C62" s="661" t="s">
        <v>87</v>
      </c>
      <c r="D62" s="662">
        <v>160029.36542161196</v>
      </c>
    </row>
    <row r="63" spans="1:4" ht="16.5" thickTop="1" thickBot="1">
      <c r="A63" s="659" t="s">
        <v>60</v>
      </c>
      <c r="B63" s="660" t="s">
        <v>1882</v>
      </c>
      <c r="C63" s="661" t="s">
        <v>61</v>
      </c>
      <c r="D63" s="662">
        <v>160029.36542161196</v>
      </c>
    </row>
    <row r="64" spans="1:4" ht="17.25" customHeight="1" thickTop="1" thickBot="1">
      <c r="A64" s="659" t="s">
        <v>6</v>
      </c>
      <c r="B64" s="660" t="s">
        <v>1882</v>
      </c>
      <c r="C64" s="661" t="s">
        <v>2224</v>
      </c>
      <c r="D64" s="662">
        <f>$D$6*1.85</f>
        <v>54131</v>
      </c>
    </row>
    <row r="65" spans="1:4" ht="16.5" thickTop="1" thickBot="1">
      <c r="A65" s="659" t="s">
        <v>91</v>
      </c>
      <c r="B65" s="660" t="s">
        <v>92</v>
      </c>
      <c r="C65" s="661" t="s">
        <v>93</v>
      </c>
      <c r="D65" s="662">
        <v>533431.21807203989</v>
      </c>
    </row>
    <row r="66" spans="1:4" ht="16.5" thickTop="1" thickBot="1">
      <c r="A66" s="659" t="s">
        <v>94</v>
      </c>
      <c r="B66" s="660" t="s">
        <v>92</v>
      </c>
      <c r="C66" s="661" t="s">
        <v>95</v>
      </c>
      <c r="D66" s="662">
        <v>266715.60903601995</v>
      </c>
    </row>
    <row r="67" spans="1:4" ht="16.5" thickTop="1" thickBot="1">
      <c r="A67" s="659" t="s">
        <v>2228</v>
      </c>
      <c r="B67" s="660" t="s">
        <v>1882</v>
      </c>
      <c r="C67" s="661" t="s">
        <v>2227</v>
      </c>
      <c r="D67" s="662">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6"/>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1" t="s">
        <v>1850</v>
      </c>
      <c r="B1" s="682"/>
      <c r="C1" s="682"/>
      <c r="D1" s="683"/>
    </row>
    <row r="2" spans="1:4" ht="89.25" customHeight="1" thickBot="1">
      <c r="A2" s="684"/>
      <c r="B2" s="685"/>
      <c r="C2" s="685"/>
      <c r="D2" s="686"/>
    </row>
    <row r="3" spans="1:4" ht="40.5" customHeight="1" thickTop="1" thickBot="1">
      <c r="A3" s="678" t="s">
        <v>110</v>
      </c>
      <c r="B3" s="679"/>
      <c r="C3" s="679"/>
      <c r="D3" s="680"/>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9">
        <v>42452.532587958376</v>
      </c>
    </row>
    <row r="8" spans="1:4" ht="30" customHeight="1" thickTop="1" thickBot="1">
      <c r="A8" s="10" t="s">
        <v>112</v>
      </c>
      <c r="B8" s="8" t="s">
        <v>113</v>
      </c>
      <c r="C8" s="11" t="s">
        <v>114</v>
      </c>
      <c r="D8" s="649">
        <v>2672.0723649398401</v>
      </c>
    </row>
    <row r="9" spans="1:4" ht="30" customHeight="1" thickTop="1" thickBot="1">
      <c r="A9" s="10" t="s">
        <v>117</v>
      </c>
      <c r="B9" s="8" t="s">
        <v>113</v>
      </c>
      <c r="C9" s="11" t="s">
        <v>118</v>
      </c>
      <c r="D9" s="649">
        <v>76417.373023764274</v>
      </c>
    </row>
    <row r="10" spans="1:4" ht="30" customHeight="1" thickTop="1" thickBot="1">
      <c r="A10" s="10" t="s">
        <v>119</v>
      </c>
      <c r="B10" s="8" t="s">
        <v>113</v>
      </c>
      <c r="C10" s="11" t="s">
        <v>120</v>
      </c>
      <c r="D10" s="649">
        <v>50682.338358676272</v>
      </c>
    </row>
    <row r="11" spans="1:4" ht="30" customHeight="1" thickTop="1" thickBot="1">
      <c r="A11" s="10" t="s">
        <v>123</v>
      </c>
      <c r="B11" s="8" t="s">
        <v>113</v>
      </c>
      <c r="C11" s="11" t="s">
        <v>124</v>
      </c>
      <c r="D11" s="649">
        <v>21539.448476794158</v>
      </c>
    </row>
    <row r="12" spans="1:4" ht="30" customHeight="1" thickTop="1" thickBot="1">
      <c r="A12" s="10" t="s">
        <v>121</v>
      </c>
      <c r="B12" s="8" t="s">
        <v>113</v>
      </c>
      <c r="C12" s="11" t="s">
        <v>122</v>
      </c>
      <c r="D12" s="649">
        <v>42659.641212603281</v>
      </c>
    </row>
    <row r="13" spans="1:4" ht="30" customHeight="1" thickTop="1" thickBot="1">
      <c r="A13" s="10" t="s">
        <v>125</v>
      </c>
      <c r="B13" s="8" t="s">
        <v>113</v>
      </c>
      <c r="C13" s="11" t="s">
        <v>126</v>
      </c>
      <c r="D13" s="649">
        <v>56431.290848318218</v>
      </c>
    </row>
    <row r="14" spans="1:4" ht="30" customHeight="1" thickTop="1" thickBot="1">
      <c r="A14" s="10" t="s">
        <v>131</v>
      </c>
      <c r="B14" s="8" t="s">
        <v>113</v>
      </c>
      <c r="C14" s="11" t="s">
        <v>132</v>
      </c>
      <c r="D14" s="649">
        <v>229252.11907129281</v>
      </c>
    </row>
    <row r="15" spans="1:4" ht="30" customHeight="1" thickTop="1" thickBot="1">
      <c r="A15" s="10" t="s">
        <v>129</v>
      </c>
      <c r="B15" s="8" t="s">
        <v>113</v>
      </c>
      <c r="C15" s="11" t="s">
        <v>130</v>
      </c>
      <c r="D15" s="649">
        <v>217495.60014455981</v>
      </c>
    </row>
    <row r="16" spans="1:4" ht="30" customHeight="1" thickTop="1" thickBot="1">
      <c r="A16" s="10" t="s">
        <v>127</v>
      </c>
      <c r="B16" s="8" t="s">
        <v>113</v>
      </c>
      <c r="C16" s="11" t="s">
        <v>128</v>
      </c>
      <c r="D16" s="649">
        <v>132582.107920068</v>
      </c>
    </row>
    <row r="17" spans="1:4" ht="30" customHeight="1" thickTop="1" thickBot="1">
      <c r="A17" s="10" t="s">
        <v>1711</v>
      </c>
      <c r="B17" s="8" t="s">
        <v>113</v>
      </c>
      <c r="C17" s="11" t="s">
        <v>1712</v>
      </c>
      <c r="D17" s="649">
        <v>40085.978553798093</v>
      </c>
    </row>
    <row r="18" spans="1:4" ht="30" customHeight="1" thickTop="1" thickBot="1">
      <c r="A18" s="10" t="s">
        <v>133</v>
      </c>
      <c r="B18" s="8" t="s">
        <v>113</v>
      </c>
      <c r="C18" s="11" t="s">
        <v>134</v>
      </c>
      <c r="D18" s="649">
        <v>66200.392460048723</v>
      </c>
    </row>
    <row r="19" spans="1:4" ht="30" customHeight="1" thickTop="1" thickBot="1">
      <c r="A19" s="10" t="s">
        <v>146</v>
      </c>
      <c r="B19" s="8" t="s">
        <v>113</v>
      </c>
      <c r="C19" s="11" t="s">
        <v>147</v>
      </c>
      <c r="D19" s="649">
        <v>146956.48658416205</v>
      </c>
    </row>
    <row r="20" spans="1:4" ht="30" customHeight="1" thickTop="1" thickBot="1">
      <c r="A20" s="10" t="s">
        <v>135</v>
      </c>
      <c r="B20" s="8" t="s">
        <v>113</v>
      </c>
      <c r="C20" s="11" t="s">
        <v>1884</v>
      </c>
      <c r="D20" s="649">
        <v>58782.594633664819</v>
      </c>
    </row>
    <row r="21" spans="1:4" ht="30" customHeight="1" thickTop="1" thickBot="1">
      <c r="A21" s="10" t="s">
        <v>136</v>
      </c>
      <c r="B21" s="8" t="s">
        <v>113</v>
      </c>
      <c r="C21" s="11" t="s">
        <v>137</v>
      </c>
      <c r="D21" s="649">
        <v>159136.02044424007</v>
      </c>
    </row>
    <row r="22" spans="1:4" ht="30" customHeight="1" thickTop="1" thickBot="1">
      <c r="A22" s="10" t="s">
        <v>138</v>
      </c>
      <c r="B22" s="8" t="s">
        <v>113</v>
      </c>
      <c r="C22" s="11" t="s">
        <v>139</v>
      </c>
      <c r="D22" s="649">
        <v>52904.335170298335</v>
      </c>
    </row>
    <row r="23" spans="1:4" ht="30" customHeight="1" thickTop="1" thickBot="1">
      <c r="A23" s="10" t="s">
        <v>143</v>
      </c>
      <c r="B23" s="8" t="s">
        <v>144</v>
      </c>
      <c r="C23" s="11" t="s">
        <v>145</v>
      </c>
      <c r="D23" s="649">
        <v>23172.078870219004</v>
      </c>
    </row>
    <row r="24" spans="1:4" ht="30" customHeight="1" thickTop="1" thickBot="1">
      <c r="A24" s="10" t="s">
        <v>140</v>
      </c>
      <c r="B24" s="8" t="s">
        <v>998</v>
      </c>
      <c r="C24" s="11" t="s">
        <v>142</v>
      </c>
      <c r="D24" s="649">
        <v>23978.853877400921</v>
      </c>
    </row>
    <row r="25" spans="1:4" ht="30" customHeight="1" thickTop="1" thickBot="1">
      <c r="A25" s="10" t="s">
        <v>148</v>
      </c>
      <c r="B25" s="8" t="s">
        <v>113</v>
      </c>
      <c r="C25" s="11" t="s">
        <v>149</v>
      </c>
      <c r="D25" s="649">
        <v>158713.00551089505</v>
      </c>
    </row>
    <row r="26" spans="1:4" ht="30" customHeight="1" thickTop="1" thickBot="1">
      <c r="A26" s="10" t="s">
        <v>150</v>
      </c>
      <c r="B26" s="8" t="s">
        <v>113</v>
      </c>
      <c r="C26" s="11" t="s">
        <v>151</v>
      </c>
      <c r="D26" s="649">
        <v>164591.26497426149</v>
      </c>
    </row>
    <row r="27" spans="1:4" ht="30" customHeight="1" thickTop="1" thickBot="1">
      <c r="A27" s="10" t="s">
        <v>152</v>
      </c>
      <c r="B27" s="8" t="s">
        <v>113</v>
      </c>
      <c r="C27" s="11" t="s">
        <v>153</v>
      </c>
      <c r="D27" s="649">
        <v>71271.774687209472</v>
      </c>
    </row>
    <row r="28" spans="1:4" ht="30" customHeight="1" thickTop="1" thickBot="1">
      <c r="A28" s="10" t="s">
        <v>154</v>
      </c>
      <c r="B28" s="8" t="s">
        <v>113</v>
      </c>
      <c r="C28" s="11" t="s">
        <v>155</v>
      </c>
      <c r="D28" s="649">
        <v>111686.92980396315</v>
      </c>
    </row>
    <row r="29" spans="1:4" ht="30" customHeight="1" thickTop="1" thickBot="1">
      <c r="A29" s="10" t="s">
        <v>156</v>
      </c>
      <c r="B29" s="8" t="s">
        <v>113</v>
      </c>
      <c r="C29" s="11" t="s">
        <v>157</v>
      </c>
      <c r="D29" s="649">
        <v>687.33368203619375</v>
      </c>
    </row>
    <row r="30" spans="1:4" ht="30" customHeight="1" thickTop="1" thickBot="1">
      <c r="A30" s="10" t="s">
        <v>166</v>
      </c>
      <c r="B30" s="8" t="s">
        <v>113</v>
      </c>
      <c r="C30" s="11" t="s">
        <v>167</v>
      </c>
      <c r="D30" s="649">
        <v>107369.14669146994</v>
      </c>
    </row>
    <row r="31" spans="1:4" ht="30" customHeight="1" thickTop="1" thickBot="1">
      <c r="A31" s="10" t="s">
        <v>162</v>
      </c>
      <c r="B31" s="8" t="s">
        <v>113</v>
      </c>
      <c r="C31" s="11" t="s">
        <v>163</v>
      </c>
      <c r="D31" s="649">
        <v>7723.5338312449148</v>
      </c>
    </row>
    <row r="32" spans="1:4" ht="30" customHeight="1" thickTop="1" thickBot="1">
      <c r="A32" s="10" t="s">
        <v>164</v>
      </c>
      <c r="B32" s="8" t="s">
        <v>113</v>
      </c>
      <c r="C32" s="11" t="s">
        <v>165</v>
      </c>
      <c r="D32" s="649">
        <v>23084.375159120355</v>
      </c>
    </row>
    <row r="33" spans="1:4" ht="30" customHeight="1" thickTop="1" thickBot="1">
      <c r="A33" s="10" t="s">
        <v>171</v>
      </c>
      <c r="B33" s="8" t="s">
        <v>113</v>
      </c>
      <c r="C33" s="11" t="s">
        <v>172</v>
      </c>
      <c r="D33" s="649">
        <v>11199.827226790956</v>
      </c>
    </row>
    <row r="34" spans="1:4" ht="30" customHeight="1" thickTop="1" thickBot="1">
      <c r="A34" s="10" t="s">
        <v>160</v>
      </c>
      <c r="B34" s="8" t="s">
        <v>113</v>
      </c>
      <c r="C34" s="11" t="s">
        <v>161</v>
      </c>
      <c r="D34" s="649">
        <v>7792.2331519223835</v>
      </c>
    </row>
    <row r="35" spans="1:4" ht="30" customHeight="1" thickTop="1" thickBot="1">
      <c r="A35" s="10" t="s">
        <v>173</v>
      </c>
      <c r="B35" s="8" t="s">
        <v>113</v>
      </c>
      <c r="C35" s="11" t="s">
        <v>1886</v>
      </c>
      <c r="D35" s="649">
        <v>164591.26497426149</v>
      </c>
    </row>
    <row r="36" spans="1:4" ht="30" customHeight="1" thickTop="1" thickBot="1">
      <c r="A36" s="10" t="s">
        <v>170</v>
      </c>
      <c r="B36" s="8" t="s">
        <v>113</v>
      </c>
      <c r="C36" s="11" t="s">
        <v>1885</v>
      </c>
      <c r="D36" s="649">
        <v>90735.506614439451</v>
      </c>
    </row>
    <row r="37" spans="1:4" ht="30" customHeight="1" thickTop="1" thickBot="1">
      <c r="A37" s="10" t="s">
        <v>168</v>
      </c>
      <c r="B37" s="8" t="s">
        <v>113</v>
      </c>
      <c r="C37" s="11" t="s">
        <v>169</v>
      </c>
      <c r="D37" s="649">
        <v>95294.305013792546</v>
      </c>
    </row>
    <row r="38" spans="1:4" ht="30" customHeight="1" thickTop="1" thickBot="1">
      <c r="A38" s="10" t="s">
        <v>174</v>
      </c>
      <c r="B38" s="8" t="s">
        <v>113</v>
      </c>
      <c r="C38" s="11" t="s">
        <v>175</v>
      </c>
      <c r="D38" s="649">
        <v>75973.960304808657</v>
      </c>
    </row>
    <row r="39" spans="1:4" ht="30" customHeight="1" thickTop="1" thickBot="1">
      <c r="A39" s="10" t="s">
        <v>176</v>
      </c>
      <c r="B39" s="8" t="s">
        <v>113</v>
      </c>
      <c r="C39" s="11" t="s">
        <v>177</v>
      </c>
      <c r="D39" s="649">
        <v>63857.068977689669</v>
      </c>
    </row>
    <row r="40" spans="1:4" ht="30" customHeight="1" thickTop="1" thickBot="1">
      <c r="A40" s="10" t="s">
        <v>180</v>
      </c>
      <c r="B40" s="8" t="s">
        <v>113</v>
      </c>
      <c r="C40" s="11" t="s">
        <v>181</v>
      </c>
      <c r="D40" s="649">
        <v>87516.897833572628</v>
      </c>
    </row>
    <row r="41" spans="1:4" ht="30" customHeight="1" thickTop="1" thickBot="1">
      <c r="A41" s="10" t="s">
        <v>178</v>
      </c>
      <c r="B41" s="8" t="s">
        <v>113</v>
      </c>
      <c r="C41" s="11" t="s">
        <v>179</v>
      </c>
      <c r="D41" s="649">
        <v>78704.110514720771</v>
      </c>
    </row>
    <row r="42" spans="1:4" ht="30" customHeight="1" thickTop="1" thickBot="1">
      <c r="A42" s="10" t="s">
        <v>182</v>
      </c>
      <c r="B42" s="8" t="s">
        <v>113</v>
      </c>
      <c r="C42" s="11" t="s">
        <v>183</v>
      </c>
      <c r="D42" s="649">
        <v>73738.576160969256</v>
      </c>
    </row>
    <row r="43" spans="1:4" ht="30" customHeight="1" thickTop="1" thickBot="1">
      <c r="A43" s="10" t="s">
        <v>1672</v>
      </c>
      <c r="B43" s="8" t="s">
        <v>113</v>
      </c>
      <c r="C43" s="11" t="s">
        <v>1671</v>
      </c>
      <c r="D43" s="649">
        <v>6115.6424584979859</v>
      </c>
    </row>
    <row r="44" spans="1:4" ht="30" customHeight="1" thickTop="1" thickBot="1">
      <c r="A44" s="10" t="s">
        <v>184</v>
      </c>
      <c r="B44" s="8" t="s">
        <v>113</v>
      </c>
      <c r="C44" s="11" t="s">
        <v>185</v>
      </c>
      <c r="D44" s="649">
        <v>21096.201013784106</v>
      </c>
    </row>
    <row r="45" spans="1:4" ht="30" customHeight="1" thickTop="1" thickBot="1">
      <c r="A45" s="10" t="s">
        <v>1603</v>
      </c>
      <c r="B45" s="8" t="s">
        <v>113</v>
      </c>
      <c r="C45" s="11" t="s">
        <v>1604</v>
      </c>
      <c r="D45" s="649">
        <v>2051.7236655377374</v>
      </c>
    </row>
    <row r="46" spans="1:4" ht="30" customHeight="1" thickTop="1" thickBot="1">
      <c r="A46" s="10" t="s">
        <v>188</v>
      </c>
      <c r="B46" s="8" t="s">
        <v>113</v>
      </c>
      <c r="C46" s="11" t="s">
        <v>189</v>
      </c>
      <c r="D46" s="649">
        <v>2332.4904176623177</v>
      </c>
    </row>
    <row r="47" spans="1:4" ht="30" customHeight="1" thickTop="1" thickBot="1">
      <c r="A47" s="10" t="s">
        <v>186</v>
      </c>
      <c r="B47" s="8" t="s">
        <v>113</v>
      </c>
      <c r="C47" s="11" t="s">
        <v>187</v>
      </c>
      <c r="D47" s="649">
        <v>3878.0769150177744</v>
      </c>
    </row>
    <row r="48" spans="1:4" ht="30" customHeight="1" thickTop="1" thickBot="1">
      <c r="A48" s="10" t="s">
        <v>190</v>
      </c>
      <c r="B48" s="8" t="s">
        <v>113</v>
      </c>
      <c r="C48" s="11" t="s">
        <v>191</v>
      </c>
      <c r="D48" s="649">
        <v>5224.3287523110666</v>
      </c>
    </row>
    <row r="49" spans="1:4" ht="30" customHeight="1" thickTop="1" thickBot="1">
      <c r="A49" s="10" t="s">
        <v>201</v>
      </c>
      <c r="B49" s="8" t="s">
        <v>113</v>
      </c>
      <c r="C49" s="11" t="s">
        <v>1888</v>
      </c>
      <c r="D49" s="649">
        <v>73433.757043032849</v>
      </c>
    </row>
    <row r="50" spans="1:4" ht="30" customHeight="1" thickTop="1" thickBot="1">
      <c r="A50" s="10" t="s">
        <v>192</v>
      </c>
      <c r="B50" s="8" t="s">
        <v>113</v>
      </c>
      <c r="C50" s="11" t="s">
        <v>193</v>
      </c>
      <c r="D50" s="649">
        <v>29954.433297979253</v>
      </c>
    </row>
    <row r="51" spans="1:4" ht="30" customHeight="1" thickTop="1" thickBot="1">
      <c r="A51" s="10" t="s">
        <v>194</v>
      </c>
      <c r="B51" s="8" t="s">
        <v>113</v>
      </c>
      <c r="C51" s="11" t="s">
        <v>1887</v>
      </c>
      <c r="D51" s="649">
        <v>1769.501847636395</v>
      </c>
    </row>
    <row r="52" spans="1:4" ht="30" customHeight="1" thickTop="1" thickBot="1">
      <c r="A52" s="10" t="s">
        <v>224</v>
      </c>
      <c r="B52" s="8" t="s">
        <v>92</v>
      </c>
      <c r="C52" s="11" t="s">
        <v>1891</v>
      </c>
      <c r="D52" s="649">
        <v>116644.04554128382</v>
      </c>
    </row>
    <row r="53" spans="1:4" ht="30" customHeight="1" thickTop="1" thickBot="1">
      <c r="A53" s="10" t="s">
        <v>195</v>
      </c>
      <c r="B53" s="8" t="s">
        <v>113</v>
      </c>
      <c r="C53" s="11" t="s">
        <v>196</v>
      </c>
      <c r="D53" s="649">
        <v>9309.7152244038971</v>
      </c>
    </row>
    <row r="54" spans="1:4" ht="30" customHeight="1" thickTop="1" thickBot="1">
      <c r="A54" s="10" t="s">
        <v>214</v>
      </c>
      <c r="B54" s="8" t="s">
        <v>113</v>
      </c>
      <c r="C54" s="11" t="s">
        <v>215</v>
      </c>
      <c r="D54" s="649">
        <v>8375.0470812301664</v>
      </c>
    </row>
    <row r="55" spans="1:4" ht="30" customHeight="1" thickTop="1" thickBot="1">
      <c r="A55" s="10" t="s">
        <v>197</v>
      </c>
      <c r="B55" s="8" t="s">
        <v>113</v>
      </c>
      <c r="C55" s="11" t="s">
        <v>198</v>
      </c>
      <c r="D55" s="649">
        <v>158713.00551089505</v>
      </c>
    </row>
    <row r="56" spans="1:4" ht="30" customHeight="1" thickTop="1" thickBot="1">
      <c r="A56" s="10" t="s">
        <v>199</v>
      </c>
      <c r="B56" s="8" t="s">
        <v>113</v>
      </c>
      <c r="C56" s="11" t="s">
        <v>200</v>
      </c>
      <c r="D56" s="649">
        <v>13499.167082538826</v>
      </c>
    </row>
    <row r="57" spans="1:4" ht="30" customHeight="1" thickTop="1" thickBot="1">
      <c r="A57" s="10" t="s">
        <v>202</v>
      </c>
      <c r="B57" s="8" t="s">
        <v>113</v>
      </c>
      <c r="C57" s="11" t="s">
        <v>203</v>
      </c>
      <c r="D57" s="649">
        <v>58818.914235697906</v>
      </c>
    </row>
    <row r="58" spans="1:4" ht="30" customHeight="1" thickTop="1" thickBot="1">
      <c r="A58" s="10" t="s">
        <v>212</v>
      </c>
      <c r="B58" s="8" t="s">
        <v>113</v>
      </c>
      <c r="C58" s="11" t="s">
        <v>213</v>
      </c>
      <c r="D58" s="649">
        <v>36492.514955917126</v>
      </c>
    </row>
    <row r="59" spans="1:4" ht="30" customHeight="1" thickTop="1" thickBot="1">
      <c r="A59" s="10" t="s">
        <v>206</v>
      </c>
      <c r="B59" s="8" t="s">
        <v>113</v>
      </c>
      <c r="C59" s="11" t="s">
        <v>207</v>
      </c>
      <c r="D59" s="649">
        <v>6451.7932012228239</v>
      </c>
    </row>
    <row r="60" spans="1:4" ht="30" customHeight="1" thickTop="1" thickBot="1">
      <c r="A60" s="10" t="s">
        <v>204</v>
      </c>
      <c r="B60" s="8" t="s">
        <v>113</v>
      </c>
      <c r="C60" s="11" t="s">
        <v>205</v>
      </c>
      <c r="D60" s="649">
        <v>9275.5991223388355</v>
      </c>
    </row>
    <row r="61" spans="1:4" ht="30" customHeight="1" thickTop="1" thickBot="1">
      <c r="A61" s="10" t="s">
        <v>208</v>
      </c>
      <c r="B61" s="8" t="s">
        <v>113</v>
      </c>
      <c r="C61" s="11" t="s">
        <v>209</v>
      </c>
      <c r="D61" s="649">
        <v>10279.008130151085</v>
      </c>
    </row>
    <row r="62" spans="1:4" ht="30" customHeight="1" thickTop="1" thickBot="1">
      <c r="A62" s="10" t="s">
        <v>210</v>
      </c>
      <c r="B62" s="8" t="s">
        <v>113</v>
      </c>
      <c r="C62" s="11" t="s">
        <v>211</v>
      </c>
      <c r="D62" s="649">
        <v>11871.984541288795</v>
      </c>
    </row>
    <row r="63" spans="1:4" ht="30" customHeight="1" thickTop="1" thickBot="1">
      <c r="A63" s="10" t="s">
        <v>217</v>
      </c>
      <c r="B63" s="8" t="s">
        <v>113</v>
      </c>
      <c r="C63" s="11" t="s">
        <v>218</v>
      </c>
      <c r="D63" s="649">
        <v>28650.422264138328</v>
      </c>
    </row>
    <row r="64" spans="1:4" ht="30" customHeight="1" thickTop="1" thickBot="1">
      <c r="A64" s="10" t="s">
        <v>219</v>
      </c>
      <c r="B64" s="8" t="s">
        <v>113</v>
      </c>
      <c r="C64" s="11" t="s">
        <v>220</v>
      </c>
      <c r="D64" s="649">
        <v>14687.510396225311</v>
      </c>
    </row>
    <row r="65" spans="1:4" ht="30" customHeight="1" thickTop="1" thickBot="1">
      <c r="A65" s="10" t="s">
        <v>216</v>
      </c>
      <c r="B65" s="8" t="s">
        <v>113</v>
      </c>
      <c r="C65" s="11" t="s">
        <v>1889</v>
      </c>
      <c r="D65" s="649">
        <v>16158.267905836765</v>
      </c>
    </row>
    <row r="66" spans="1:4" ht="30" customHeight="1" thickTop="1" thickBot="1">
      <c r="A66" s="10" t="s">
        <v>221</v>
      </c>
      <c r="B66" s="8" t="s">
        <v>113</v>
      </c>
      <c r="C66" s="11" t="s">
        <v>1890</v>
      </c>
      <c r="D66" s="649">
        <v>54290.721434073144</v>
      </c>
    </row>
    <row r="67" spans="1:4" ht="30" customHeight="1" thickTop="1" thickBot="1">
      <c r="A67" s="10" t="s">
        <v>222</v>
      </c>
      <c r="B67" s="8" t="s">
        <v>113</v>
      </c>
      <c r="C67" s="11" t="s">
        <v>223</v>
      </c>
      <c r="D67" s="649">
        <v>22939.285812408194</v>
      </c>
    </row>
    <row r="68" spans="1:4" ht="30" customHeight="1" thickTop="1" thickBot="1">
      <c r="A68" s="10" t="s">
        <v>225</v>
      </c>
      <c r="B68" s="8" t="s">
        <v>113</v>
      </c>
      <c r="C68" s="11" t="s">
        <v>226</v>
      </c>
      <c r="D68" s="649">
        <v>78322.806544359366</v>
      </c>
    </row>
    <row r="69" spans="1:4" ht="30" customHeight="1" thickTop="1" thickBot="1">
      <c r="A69" s="10" t="s">
        <v>227</v>
      </c>
      <c r="B69" s="8" t="s">
        <v>113</v>
      </c>
      <c r="C69" s="11" t="s">
        <v>1892</v>
      </c>
      <c r="D69" s="649">
        <v>13670.434341402844</v>
      </c>
    </row>
    <row r="70" spans="1:4" ht="30" customHeight="1" thickTop="1" thickBot="1">
      <c r="A70" s="10" t="s">
        <v>232</v>
      </c>
      <c r="B70" s="8" t="s">
        <v>233</v>
      </c>
      <c r="C70" s="11" t="s">
        <v>1895</v>
      </c>
      <c r="D70" s="649">
        <v>4421.3923176435064</v>
      </c>
    </row>
    <row r="71" spans="1:4" ht="30" customHeight="1" thickTop="1" thickBot="1">
      <c r="A71" s="10" t="s">
        <v>228</v>
      </c>
      <c r="B71" s="8" t="s">
        <v>113</v>
      </c>
      <c r="C71" s="11" t="s">
        <v>1893</v>
      </c>
      <c r="D71" s="649">
        <v>2739.1262459936033</v>
      </c>
    </row>
    <row r="72" spans="1:4" ht="30" customHeight="1" thickTop="1" thickBot="1">
      <c r="A72" s="10" t="s">
        <v>229</v>
      </c>
      <c r="B72" s="8" t="s">
        <v>113</v>
      </c>
      <c r="C72" s="11" t="s">
        <v>1894</v>
      </c>
      <c r="D72" s="649">
        <v>9186.4672398670555</v>
      </c>
    </row>
    <row r="73" spans="1:4" ht="30" customHeight="1" thickTop="1" thickBot="1">
      <c r="A73" s="10" t="s">
        <v>230</v>
      </c>
      <c r="B73" s="8" t="s">
        <v>113</v>
      </c>
      <c r="C73" s="11" t="s">
        <v>231</v>
      </c>
      <c r="D73" s="649">
        <v>4279.7231994338163</v>
      </c>
    </row>
    <row r="74" spans="1:4" ht="30" customHeight="1" thickTop="1" thickBot="1">
      <c r="A74" s="10" t="s">
        <v>234</v>
      </c>
      <c r="B74" s="8" t="s">
        <v>113</v>
      </c>
      <c r="C74" s="11" t="s">
        <v>235</v>
      </c>
      <c r="D74" s="649">
        <v>10322.515026063875</v>
      </c>
    </row>
    <row r="75" spans="1:4" ht="30" customHeight="1" thickTop="1" thickBot="1">
      <c r="A75" s="10" t="s">
        <v>236</v>
      </c>
      <c r="B75" s="8" t="s">
        <v>113</v>
      </c>
      <c r="C75" s="11" t="s">
        <v>237</v>
      </c>
      <c r="D75" s="649">
        <v>376208.6056554548</v>
      </c>
    </row>
    <row r="76" spans="1:4" ht="30" customHeight="1" thickTop="1" thickBot="1">
      <c r="A76" s="10" t="s">
        <v>238</v>
      </c>
      <c r="B76" s="8" t="s">
        <v>113</v>
      </c>
      <c r="C76" s="11" t="s">
        <v>239</v>
      </c>
      <c r="D76" s="649">
        <v>529043.35170298337</v>
      </c>
    </row>
    <row r="77" spans="1:4" ht="30" customHeight="1" thickTop="1" thickBot="1">
      <c r="A77" s="10" t="s">
        <v>240</v>
      </c>
      <c r="B77" s="8" t="s">
        <v>113</v>
      </c>
      <c r="C77" s="11" t="s">
        <v>1896</v>
      </c>
      <c r="D77" s="649">
        <v>170469.52443762793</v>
      </c>
    </row>
    <row r="78" spans="1:4" ht="30" customHeight="1" thickTop="1" thickBot="1">
      <c r="A78" s="10" t="s">
        <v>241</v>
      </c>
      <c r="B78" s="8" t="s">
        <v>113</v>
      </c>
      <c r="C78" s="11" t="s">
        <v>1897</v>
      </c>
      <c r="D78" s="649">
        <v>150275.61403926089</v>
      </c>
    </row>
    <row r="79" spans="1:4" ht="30" customHeight="1" thickTop="1" thickBot="1">
      <c r="A79" s="10" t="s">
        <v>246</v>
      </c>
      <c r="B79" s="8" t="s">
        <v>113</v>
      </c>
      <c r="C79" s="11" t="s">
        <v>1902</v>
      </c>
      <c r="D79" s="649">
        <v>89074.524477866828</v>
      </c>
    </row>
    <row r="80" spans="1:4" ht="30" customHeight="1" thickTop="1" thickBot="1">
      <c r="A80" s="10" t="s">
        <v>243</v>
      </c>
      <c r="B80" s="8" t="s">
        <v>113</v>
      </c>
      <c r="C80" s="11" t="s">
        <v>1899</v>
      </c>
      <c r="D80" s="649">
        <v>174311.47693320006</v>
      </c>
    </row>
    <row r="81" spans="1:4" ht="30" customHeight="1" thickTop="1" thickBot="1">
      <c r="A81" s="10" t="s">
        <v>244</v>
      </c>
      <c r="B81" s="8" t="s">
        <v>113</v>
      </c>
      <c r="C81" s="11" t="s">
        <v>1900</v>
      </c>
      <c r="D81" s="649">
        <v>220829.05807155353</v>
      </c>
    </row>
    <row r="82" spans="1:4" ht="30" customHeight="1" thickTop="1" thickBot="1">
      <c r="A82" s="10" t="s">
        <v>245</v>
      </c>
      <c r="B82" s="8" t="s">
        <v>113</v>
      </c>
      <c r="C82" s="11" t="s">
        <v>1901</v>
      </c>
      <c r="D82" s="649">
        <v>241008.63799802578</v>
      </c>
    </row>
    <row r="83" spans="1:4" ht="30" customHeight="1" thickTop="1" thickBot="1">
      <c r="A83" s="10" t="s">
        <v>247</v>
      </c>
      <c r="B83" s="8" t="s">
        <v>113</v>
      </c>
      <c r="C83" s="11" t="s">
        <v>1903</v>
      </c>
      <c r="D83" s="649">
        <v>168875.4014252882</v>
      </c>
    </row>
    <row r="84" spans="1:4" ht="30" customHeight="1" thickTop="1" thickBot="1">
      <c r="A84" s="10" t="s">
        <v>242</v>
      </c>
      <c r="B84" s="8" t="s">
        <v>113</v>
      </c>
      <c r="C84" s="11" t="s">
        <v>1898</v>
      </c>
      <c r="D84" s="649">
        <v>177695.12121656834</v>
      </c>
    </row>
    <row r="85" spans="1:4" ht="30" customHeight="1" thickTop="1" thickBot="1">
      <c r="A85" s="10" t="s">
        <v>248</v>
      </c>
      <c r="B85" s="8" t="s">
        <v>113</v>
      </c>
      <c r="C85" s="11" t="s">
        <v>1904</v>
      </c>
      <c r="D85" s="649">
        <v>302958.32596442493</v>
      </c>
    </row>
    <row r="86" spans="1:4" ht="30" customHeight="1" thickTop="1" thickBot="1">
      <c r="A86" s="10" t="s">
        <v>249</v>
      </c>
      <c r="B86" s="8" t="s">
        <v>113</v>
      </c>
      <c r="C86" s="11" t="s">
        <v>250</v>
      </c>
      <c r="D86" s="649">
        <v>3575.1084548176323</v>
      </c>
    </row>
    <row r="87" spans="1:4" ht="30" customHeight="1" thickTop="1" thickBot="1">
      <c r="A87" s="10" t="s">
        <v>255</v>
      </c>
      <c r="B87" s="8" t="s">
        <v>113</v>
      </c>
      <c r="C87" s="11" t="s">
        <v>256</v>
      </c>
      <c r="D87" s="649">
        <v>1112461.1718971306</v>
      </c>
    </row>
    <row r="88" spans="1:4" ht="30" customHeight="1" thickTop="1" thickBot="1">
      <c r="A88" s="10" t="s">
        <v>253</v>
      </c>
      <c r="B88" s="8" t="s">
        <v>113</v>
      </c>
      <c r="C88" s="11" t="s">
        <v>254</v>
      </c>
      <c r="D88" s="649">
        <v>15870.256659247239</v>
      </c>
    </row>
    <row r="89" spans="1:4" ht="30" customHeight="1" thickTop="1" thickBot="1">
      <c r="A89" s="10" t="s">
        <v>251</v>
      </c>
      <c r="B89" s="8" t="s">
        <v>113</v>
      </c>
      <c r="C89" s="11" t="s">
        <v>252</v>
      </c>
      <c r="D89" s="649">
        <v>17422.120633664566</v>
      </c>
    </row>
    <row r="90" spans="1:4" ht="30" customHeight="1" thickTop="1" thickBot="1">
      <c r="A90" s="10" t="s">
        <v>257</v>
      </c>
      <c r="B90" s="8" t="s">
        <v>113</v>
      </c>
      <c r="C90" s="11" t="s">
        <v>258</v>
      </c>
      <c r="D90" s="649">
        <v>4797.0342199713104</v>
      </c>
    </row>
    <row r="91" spans="1:4" ht="30" customHeight="1" thickTop="1" thickBot="1">
      <c r="A91" s="10" t="s">
        <v>259</v>
      </c>
      <c r="B91" s="8" t="s">
        <v>113</v>
      </c>
      <c r="C91" s="11" t="s">
        <v>260</v>
      </c>
      <c r="D91" s="649">
        <v>88173.891950497244</v>
      </c>
    </row>
    <row r="92" spans="1:4" ht="30" customHeight="1" thickTop="1" thickBot="1">
      <c r="A92" s="10" t="s">
        <v>261</v>
      </c>
      <c r="B92" s="8" t="s">
        <v>113</v>
      </c>
      <c r="C92" s="11" t="s">
        <v>262</v>
      </c>
      <c r="D92" s="649">
        <v>9436.4398825058906</v>
      </c>
    </row>
    <row r="93" spans="1:4" ht="30" customHeight="1" thickTop="1" thickBot="1">
      <c r="A93" s="10" t="s">
        <v>263</v>
      </c>
      <c r="B93" s="8" t="s">
        <v>113</v>
      </c>
      <c r="C93" s="11" t="s">
        <v>264</v>
      </c>
      <c r="D93" s="649">
        <v>9659.7535608407834</v>
      </c>
    </row>
    <row r="94" spans="1:4" ht="30" customHeight="1" thickTop="1" thickBot="1">
      <c r="A94" s="10" t="s">
        <v>265</v>
      </c>
      <c r="B94" s="8" t="s">
        <v>113</v>
      </c>
      <c r="C94" s="11" t="s">
        <v>266</v>
      </c>
      <c r="D94" s="649">
        <v>22983.527749979119</v>
      </c>
    </row>
    <row r="95" spans="1:4" ht="30" customHeight="1" thickTop="1" thickBot="1">
      <c r="A95" s="10" t="s">
        <v>267</v>
      </c>
      <c r="B95" s="8" t="s">
        <v>113</v>
      </c>
      <c r="C95" s="11" t="s">
        <v>268</v>
      </c>
      <c r="D95" s="649">
        <v>77276.957307856166</v>
      </c>
    </row>
    <row r="96" spans="1:4" ht="30" customHeight="1" thickTop="1" thickBot="1">
      <c r="A96" s="10" t="s">
        <v>269</v>
      </c>
      <c r="B96" s="8" t="s">
        <v>113</v>
      </c>
      <c r="C96" s="11" t="s">
        <v>270</v>
      </c>
      <c r="D96" s="649">
        <v>217495.60014455981</v>
      </c>
    </row>
    <row r="97" spans="1:4" ht="30" customHeight="1" thickTop="1" thickBot="1">
      <c r="A97" s="10" t="s">
        <v>271</v>
      </c>
      <c r="B97" s="8" t="s">
        <v>113</v>
      </c>
      <c r="C97" s="11" t="s">
        <v>272</v>
      </c>
      <c r="D97" s="649">
        <v>176347.78390099449</v>
      </c>
    </row>
    <row r="98" spans="1:4" ht="30" customHeight="1" thickTop="1" thickBot="1">
      <c r="A98" s="10" t="s">
        <v>273</v>
      </c>
      <c r="B98" s="8" t="s">
        <v>113</v>
      </c>
      <c r="C98" s="11" t="s">
        <v>274</v>
      </c>
      <c r="D98" s="649">
        <v>7106.9026335336157</v>
      </c>
    </row>
    <row r="99" spans="1:4" ht="30" customHeight="1" thickTop="1" thickBot="1">
      <c r="A99" s="10" t="s">
        <v>275</v>
      </c>
      <c r="B99" s="8" t="s">
        <v>113</v>
      </c>
      <c r="C99" s="11" t="s">
        <v>276</v>
      </c>
      <c r="D99" s="649">
        <v>16411.236417296404</v>
      </c>
    </row>
    <row r="100" spans="1:4" ht="30" customHeight="1" thickTop="1" thickBot="1">
      <c r="A100" s="10" t="s">
        <v>277</v>
      </c>
      <c r="B100" s="8" t="s">
        <v>113</v>
      </c>
      <c r="C100" s="11" t="s">
        <v>278</v>
      </c>
      <c r="D100" s="649">
        <v>440869.45975248615</v>
      </c>
    </row>
    <row r="101" spans="1:4" ht="30" customHeight="1" thickTop="1" thickBot="1">
      <c r="A101" s="10" t="s">
        <v>279</v>
      </c>
      <c r="B101" s="8" t="s">
        <v>113</v>
      </c>
      <c r="C101" s="11" t="s">
        <v>1905</v>
      </c>
      <c r="D101" s="649">
        <v>440869.45975248615</v>
      </c>
    </row>
    <row r="102" spans="1:4" ht="30" customHeight="1" thickTop="1" thickBot="1">
      <c r="A102" s="10" t="s">
        <v>280</v>
      </c>
      <c r="B102" s="8" t="s">
        <v>113</v>
      </c>
      <c r="C102" s="11" t="s">
        <v>281</v>
      </c>
      <c r="D102" s="649">
        <v>505064.1539424393</v>
      </c>
    </row>
    <row r="103" spans="1:4" ht="30" customHeight="1" thickTop="1" thickBot="1">
      <c r="A103" s="10" t="s">
        <v>282</v>
      </c>
      <c r="B103" s="8" t="s">
        <v>113</v>
      </c>
      <c r="C103" s="11" t="s">
        <v>283</v>
      </c>
      <c r="D103" s="649">
        <v>534041.32925097307</v>
      </c>
    </row>
    <row r="104" spans="1:4" ht="30" customHeight="1" thickTop="1" thickBot="1">
      <c r="A104" s="10" t="s">
        <v>284</v>
      </c>
      <c r="B104" s="8" t="s">
        <v>113</v>
      </c>
      <c r="C104" s="11" t="s">
        <v>285</v>
      </c>
      <c r="D104" s="649">
        <v>617217.24365348055</v>
      </c>
    </row>
    <row r="105" spans="1:4" ht="30" customHeight="1" thickTop="1" thickBot="1">
      <c r="A105" s="10" t="s">
        <v>286</v>
      </c>
      <c r="B105" s="8" t="s">
        <v>113</v>
      </c>
      <c r="C105" s="11" t="s">
        <v>287</v>
      </c>
      <c r="D105" s="649">
        <v>239901.61466611701</v>
      </c>
    </row>
    <row r="106" spans="1:4" ht="30" customHeight="1" thickTop="1" thickBot="1">
      <c r="A106" s="10" t="s">
        <v>288</v>
      </c>
      <c r="B106" s="8" t="s">
        <v>113</v>
      </c>
      <c r="C106" s="11" t="s">
        <v>289</v>
      </c>
      <c r="D106" s="649">
        <v>13543.837276211088</v>
      </c>
    </row>
    <row r="107" spans="1:4" ht="30" customHeight="1" thickTop="1" thickBot="1">
      <c r="A107" s="10" t="s">
        <v>290</v>
      </c>
      <c r="B107" s="8" t="s">
        <v>113</v>
      </c>
      <c r="C107" s="11" t="s">
        <v>291</v>
      </c>
      <c r="D107" s="649">
        <v>529043.35170298337</v>
      </c>
    </row>
    <row r="108" spans="1:4" ht="30" customHeight="1" thickTop="1" thickBot="1">
      <c r="A108" s="10" t="s">
        <v>292</v>
      </c>
      <c r="B108" s="8" t="s">
        <v>113</v>
      </c>
      <c r="C108" s="11" t="s">
        <v>293</v>
      </c>
      <c r="D108" s="649">
        <v>8763.318093697002</v>
      </c>
    </row>
    <row r="109" spans="1:4" ht="30" customHeight="1" thickTop="1" thickBot="1">
      <c r="A109" s="10" t="s">
        <v>294</v>
      </c>
      <c r="B109" s="8" t="s">
        <v>113</v>
      </c>
      <c r="C109" s="11" t="s">
        <v>1906</v>
      </c>
      <c r="D109" s="649">
        <v>508776.62193164689</v>
      </c>
    </row>
    <row r="110" spans="1:4" ht="30" customHeight="1" thickTop="1" thickBot="1">
      <c r="A110" s="10" t="s">
        <v>295</v>
      </c>
      <c r="B110" s="8" t="s">
        <v>113</v>
      </c>
      <c r="C110" s="11" t="s">
        <v>296</v>
      </c>
      <c r="D110" s="649">
        <v>3689.3867551760545</v>
      </c>
    </row>
    <row r="111" spans="1:4" ht="30" customHeight="1" thickTop="1" thickBot="1">
      <c r="A111" s="10" t="s">
        <v>297</v>
      </c>
      <c r="B111" s="8" t="s">
        <v>113</v>
      </c>
      <c r="C111" s="11" t="s">
        <v>298</v>
      </c>
      <c r="D111" s="649">
        <v>146956.48658416205</v>
      </c>
    </row>
    <row r="112" spans="1:4" ht="30" customHeight="1" thickTop="1" thickBot="1">
      <c r="A112" s="10" t="s">
        <v>299</v>
      </c>
      <c r="B112" s="8" t="s">
        <v>113</v>
      </c>
      <c r="C112" s="11" t="s">
        <v>300</v>
      </c>
      <c r="D112" s="649">
        <v>529043.35170298337</v>
      </c>
    </row>
    <row r="113" spans="1:4" ht="30" customHeight="1" thickTop="1" thickBot="1">
      <c r="A113" s="10" t="s">
        <v>301</v>
      </c>
      <c r="B113" s="8" t="s">
        <v>113</v>
      </c>
      <c r="C113" s="11" t="s">
        <v>302</v>
      </c>
      <c r="D113" s="649">
        <v>5314.5065427173995</v>
      </c>
    </row>
    <row r="114" spans="1:4" ht="30" customHeight="1" thickTop="1" thickBot="1">
      <c r="A114" s="10" t="s">
        <v>305</v>
      </c>
      <c r="B114" s="8" t="s">
        <v>113</v>
      </c>
      <c r="C114" s="11" t="s">
        <v>306</v>
      </c>
      <c r="D114" s="649">
        <v>115182.21310885744</v>
      </c>
    </row>
    <row r="115" spans="1:4" ht="30" customHeight="1" thickTop="1" thickBot="1">
      <c r="A115" s="10" t="s">
        <v>303</v>
      </c>
      <c r="B115" s="8" t="s">
        <v>113</v>
      </c>
      <c r="C115" s="11" t="s">
        <v>304</v>
      </c>
      <c r="D115" s="649">
        <v>117309.05772643763</v>
      </c>
    </row>
    <row r="116" spans="1:4" ht="30" customHeight="1" thickTop="1" thickBot="1">
      <c r="A116" s="10" t="s">
        <v>309</v>
      </c>
      <c r="B116" s="8" t="s">
        <v>113</v>
      </c>
      <c r="C116" s="11" t="s">
        <v>1907</v>
      </c>
      <c r="D116" s="649">
        <v>119371.68173385186</v>
      </c>
    </row>
    <row r="117" spans="1:4" ht="30" customHeight="1" thickTop="1" thickBot="1">
      <c r="A117" s="10" t="s">
        <v>310</v>
      </c>
      <c r="B117" s="8" t="s">
        <v>113</v>
      </c>
      <c r="C117" s="11" t="s">
        <v>311</v>
      </c>
      <c r="D117" s="649">
        <v>158713.00551089505</v>
      </c>
    </row>
    <row r="118" spans="1:4" ht="30" customHeight="1" thickTop="1" thickBot="1">
      <c r="A118" s="10" t="s">
        <v>313</v>
      </c>
      <c r="B118" s="8" t="s">
        <v>113</v>
      </c>
      <c r="C118" s="11" t="s">
        <v>1909</v>
      </c>
      <c r="D118" s="649">
        <v>235130.37853465928</v>
      </c>
    </row>
    <row r="119" spans="1:4" ht="30" customHeight="1" thickTop="1" thickBot="1">
      <c r="A119" s="10" t="s">
        <v>318</v>
      </c>
      <c r="B119" s="8" t="s">
        <v>113</v>
      </c>
      <c r="C119" s="11" t="s">
        <v>319</v>
      </c>
      <c r="D119" s="649">
        <v>176687.69928932286</v>
      </c>
    </row>
    <row r="120" spans="1:4" ht="30" customHeight="1" thickTop="1" thickBot="1">
      <c r="A120" s="10" t="s">
        <v>314</v>
      </c>
      <c r="B120" s="8" t="s">
        <v>113</v>
      </c>
      <c r="C120" s="11" t="s">
        <v>315</v>
      </c>
      <c r="D120" s="649">
        <v>205739.0812178269</v>
      </c>
    </row>
    <row r="121" spans="1:4" ht="30" customHeight="1" thickTop="1" thickBot="1">
      <c r="A121" s="10" t="s">
        <v>1648</v>
      </c>
      <c r="B121" s="8" t="s">
        <v>113</v>
      </c>
      <c r="C121" s="11" t="s">
        <v>1649</v>
      </c>
      <c r="D121" s="649">
        <v>110872.89875536921</v>
      </c>
    </row>
    <row r="122" spans="1:4" ht="30" customHeight="1" thickTop="1" thickBot="1">
      <c r="A122" s="10" t="s">
        <v>322</v>
      </c>
      <c r="B122" s="8" t="s">
        <v>113</v>
      </c>
      <c r="C122" s="11" t="s">
        <v>323</v>
      </c>
      <c r="D122" s="649">
        <v>118555.77978562086</v>
      </c>
    </row>
    <row r="123" spans="1:4" ht="30" customHeight="1" thickTop="1" thickBot="1">
      <c r="A123" s="10" t="s">
        <v>320</v>
      </c>
      <c r="B123" s="8" t="s">
        <v>113</v>
      </c>
      <c r="C123" s="11" t="s">
        <v>321</v>
      </c>
      <c r="D123" s="649">
        <v>158713.00551089505</v>
      </c>
    </row>
    <row r="124" spans="1:4" ht="30" customHeight="1" thickTop="1" thickBot="1">
      <c r="A124" s="10" t="s">
        <v>312</v>
      </c>
      <c r="B124" s="8" t="s">
        <v>113</v>
      </c>
      <c r="C124" s="11" t="s">
        <v>1908</v>
      </c>
      <c r="D124" s="649">
        <v>205739.0812178269</v>
      </c>
    </row>
    <row r="125" spans="1:4" ht="30" customHeight="1" thickTop="1" thickBot="1">
      <c r="A125" s="10" t="s">
        <v>316</v>
      </c>
      <c r="B125" s="8" t="s">
        <v>113</v>
      </c>
      <c r="C125" s="11" t="s">
        <v>317</v>
      </c>
      <c r="D125" s="649">
        <v>205739.0812178269</v>
      </c>
    </row>
    <row r="126" spans="1:4" ht="30" customHeight="1" thickTop="1" thickBot="1">
      <c r="A126" s="10" t="s">
        <v>307</v>
      </c>
      <c r="B126" s="8" t="s">
        <v>113</v>
      </c>
      <c r="C126" s="11" t="s">
        <v>308</v>
      </c>
      <c r="D126" s="649">
        <v>119826.10590419376</v>
      </c>
    </row>
    <row r="127" spans="1:4" ht="30" customHeight="1" thickTop="1" thickBot="1">
      <c r="A127" s="10" t="s">
        <v>324</v>
      </c>
      <c r="B127" s="8" t="s">
        <v>113</v>
      </c>
      <c r="C127" s="11" t="s">
        <v>325</v>
      </c>
      <c r="D127" s="649">
        <v>3472.5493311061018</v>
      </c>
    </row>
    <row r="128" spans="1:4" ht="30" customHeight="1" thickTop="1" thickBot="1">
      <c r="A128" s="10" t="s">
        <v>326</v>
      </c>
      <c r="B128" s="8" t="s">
        <v>113</v>
      </c>
      <c r="C128" s="11" t="s">
        <v>327</v>
      </c>
      <c r="D128" s="649">
        <v>73908.937550573115</v>
      </c>
    </row>
    <row r="129" spans="1:4" ht="30" customHeight="1" thickTop="1" thickBot="1">
      <c r="A129" s="10" t="s">
        <v>328</v>
      </c>
      <c r="B129" s="8" t="s">
        <v>113</v>
      </c>
      <c r="C129" s="11" t="s">
        <v>329</v>
      </c>
      <c r="D129" s="649">
        <v>48.217415215494754</v>
      </c>
    </row>
    <row r="130" spans="1:4" ht="30" customHeight="1" thickTop="1" thickBot="1">
      <c r="A130" s="10" t="s">
        <v>330</v>
      </c>
      <c r="B130" s="8" t="s">
        <v>113</v>
      </c>
      <c r="C130" s="11" t="s">
        <v>331</v>
      </c>
      <c r="D130" s="649">
        <v>1823.9082812276356</v>
      </c>
    </row>
    <row r="131" spans="1:4" ht="30" customHeight="1" thickTop="1" thickBot="1">
      <c r="A131" s="10" t="s">
        <v>332</v>
      </c>
      <c r="B131" s="8" t="s">
        <v>113</v>
      </c>
      <c r="C131" s="11" t="s">
        <v>333</v>
      </c>
      <c r="D131" s="649">
        <v>1615.9551460974794</v>
      </c>
    </row>
    <row r="132" spans="1:4" ht="30" customHeight="1" thickTop="1" thickBot="1">
      <c r="A132" s="10" t="s">
        <v>334</v>
      </c>
      <c r="B132" s="8" t="s">
        <v>113</v>
      </c>
      <c r="C132" s="11" t="s">
        <v>1676</v>
      </c>
      <c r="D132" s="649">
        <v>3106.9209234165869</v>
      </c>
    </row>
    <row r="133" spans="1:4" ht="30" customHeight="1" thickTop="1" thickBot="1">
      <c r="A133" s="10" t="s">
        <v>335</v>
      </c>
      <c r="B133" s="8" t="s">
        <v>92</v>
      </c>
      <c r="C133" s="11" t="s">
        <v>1910</v>
      </c>
      <c r="D133" s="649">
        <v>198973.2935547895</v>
      </c>
    </row>
    <row r="134" spans="1:4" ht="30" customHeight="1" thickTop="1" thickBot="1">
      <c r="A134" s="10" t="s">
        <v>336</v>
      </c>
      <c r="B134" s="8" t="s">
        <v>113</v>
      </c>
      <c r="C134" s="11" t="s">
        <v>337</v>
      </c>
      <c r="D134" s="649">
        <v>37315.815226720719</v>
      </c>
    </row>
    <row r="135" spans="1:4" ht="30" customHeight="1" thickTop="1" thickBot="1">
      <c r="A135" s="10" t="s">
        <v>338</v>
      </c>
      <c r="B135" s="8" t="s">
        <v>339</v>
      </c>
      <c r="C135" s="11" t="s">
        <v>340</v>
      </c>
      <c r="D135" s="649">
        <v>895.91271814009281</v>
      </c>
    </row>
    <row r="136" spans="1:4" ht="30" customHeight="1" thickTop="1" thickBot="1">
      <c r="A136" s="10" t="s">
        <v>352</v>
      </c>
      <c r="B136" s="8" t="s">
        <v>339</v>
      </c>
      <c r="C136" s="11" t="s">
        <v>353</v>
      </c>
      <c r="D136" s="649">
        <v>949.54852053692457</v>
      </c>
    </row>
    <row r="137" spans="1:4" ht="30" customHeight="1" thickTop="1" thickBot="1">
      <c r="A137" s="10" t="s">
        <v>343</v>
      </c>
      <c r="B137" s="8" t="s">
        <v>344</v>
      </c>
      <c r="C137" s="11" t="s">
        <v>345</v>
      </c>
      <c r="D137" s="649">
        <v>0.26321191046445369</v>
      </c>
    </row>
    <row r="138" spans="1:4" ht="30" customHeight="1" thickTop="1" thickBot="1">
      <c r="A138" s="10" t="s">
        <v>346</v>
      </c>
      <c r="B138" s="8" t="s">
        <v>344</v>
      </c>
      <c r="C138" s="11" t="s">
        <v>347</v>
      </c>
      <c r="D138" s="649">
        <v>0.31891710569773835</v>
      </c>
    </row>
    <row r="139" spans="1:4" ht="30" customHeight="1" thickTop="1" thickBot="1">
      <c r="A139" s="10" t="s">
        <v>350</v>
      </c>
      <c r="B139" s="8" t="s">
        <v>339</v>
      </c>
      <c r="C139" s="11" t="s">
        <v>351</v>
      </c>
      <c r="D139" s="649">
        <v>1006.9955987652379</v>
      </c>
    </row>
    <row r="140" spans="1:4" ht="30" customHeight="1" thickTop="1" thickBot="1">
      <c r="A140" s="10" t="s">
        <v>348</v>
      </c>
      <c r="B140" s="8" t="s">
        <v>339</v>
      </c>
      <c r="C140" s="11" t="s">
        <v>349</v>
      </c>
      <c r="D140" s="649">
        <v>907.07007692864966</v>
      </c>
    </row>
    <row r="141" spans="1:4" ht="30" customHeight="1" thickTop="1" thickBot="1">
      <c r="A141" s="10" t="s">
        <v>356</v>
      </c>
      <c r="B141" s="8" t="s">
        <v>113</v>
      </c>
      <c r="C141" s="11" t="s">
        <v>357</v>
      </c>
      <c r="D141" s="649">
        <v>43402.122625630858</v>
      </c>
    </row>
    <row r="142" spans="1:4" ht="30" customHeight="1" thickTop="1" thickBot="1">
      <c r="A142" s="10" t="s">
        <v>341</v>
      </c>
      <c r="B142" s="8" t="s">
        <v>339</v>
      </c>
      <c r="C142" s="11" t="s">
        <v>342</v>
      </c>
      <c r="D142" s="649">
        <v>860.39206007004941</v>
      </c>
    </row>
    <row r="143" spans="1:4" ht="30" customHeight="1" thickTop="1" thickBot="1">
      <c r="A143" s="10" t="s">
        <v>354</v>
      </c>
      <c r="B143" s="8" t="s">
        <v>113</v>
      </c>
      <c r="C143" s="11" t="s">
        <v>355</v>
      </c>
      <c r="D143" s="649">
        <v>39237.009751284786</v>
      </c>
    </row>
    <row r="144" spans="1:4" ht="30" customHeight="1" thickTop="1" thickBot="1">
      <c r="A144" s="10" t="s">
        <v>359</v>
      </c>
      <c r="B144" s="8" t="s">
        <v>113</v>
      </c>
      <c r="C144" s="11" t="s">
        <v>360</v>
      </c>
      <c r="D144" s="649">
        <v>162516.10605228075</v>
      </c>
    </row>
    <row r="145" spans="1:4" ht="68.25" customHeight="1" thickTop="1" thickBot="1">
      <c r="A145" s="10" t="s">
        <v>358</v>
      </c>
      <c r="B145" s="8" t="s">
        <v>113</v>
      </c>
      <c r="C145" s="11" t="s">
        <v>2197</v>
      </c>
      <c r="D145" s="649">
        <v>264521.67585149169</v>
      </c>
    </row>
    <row r="146" spans="1:4" ht="30" customHeight="1" thickTop="1" thickBot="1">
      <c r="A146" s="10" t="s">
        <v>361</v>
      </c>
      <c r="B146" s="8" t="s">
        <v>113</v>
      </c>
      <c r="C146" s="11" t="s">
        <v>1911</v>
      </c>
      <c r="D146" s="649">
        <v>115950.81143408257</v>
      </c>
    </row>
    <row r="147" spans="1:4" ht="30" customHeight="1" thickTop="1" thickBot="1">
      <c r="A147" s="10" t="s">
        <v>362</v>
      </c>
      <c r="B147" s="8" t="s">
        <v>113</v>
      </c>
      <c r="C147" s="11" t="s">
        <v>1912</v>
      </c>
      <c r="D147" s="649">
        <v>127853.84635678952</v>
      </c>
    </row>
    <row r="148" spans="1:4" ht="30" customHeight="1" thickTop="1" thickBot="1">
      <c r="A148" s="10" t="s">
        <v>367</v>
      </c>
      <c r="B148" s="8" t="s">
        <v>113</v>
      </c>
      <c r="C148" s="11" t="s">
        <v>368</v>
      </c>
      <c r="D148" s="649">
        <v>8771.2216207322817</v>
      </c>
    </row>
    <row r="149" spans="1:4" ht="30" customHeight="1" thickTop="1" thickBot="1">
      <c r="A149" s="10" t="s">
        <v>363</v>
      </c>
      <c r="B149" s="8" t="s">
        <v>113</v>
      </c>
      <c r="C149" s="11" t="s">
        <v>364</v>
      </c>
      <c r="D149" s="649">
        <v>7370.039969373086</v>
      </c>
    </row>
    <row r="150" spans="1:4" ht="30" customHeight="1" thickTop="1" thickBot="1">
      <c r="A150" s="10" t="s">
        <v>158</v>
      </c>
      <c r="B150" s="8" t="s">
        <v>113</v>
      </c>
      <c r="C150" s="11" t="s">
        <v>159</v>
      </c>
      <c r="D150" s="649">
        <v>55365.858286875882</v>
      </c>
    </row>
    <row r="151" spans="1:4" ht="30" customHeight="1" thickTop="1" thickBot="1">
      <c r="A151" s="10" t="s">
        <v>369</v>
      </c>
      <c r="B151" s="8" t="s">
        <v>113</v>
      </c>
      <c r="C151" s="11" t="s">
        <v>370</v>
      </c>
      <c r="D151" s="649">
        <v>117703.73282953299</v>
      </c>
    </row>
    <row r="152" spans="1:4" ht="30" customHeight="1" thickTop="1" thickBot="1">
      <c r="A152" s="10" t="s">
        <v>371</v>
      </c>
      <c r="B152" s="8" t="s">
        <v>113</v>
      </c>
      <c r="C152" s="11" t="s">
        <v>372</v>
      </c>
      <c r="D152" s="649">
        <v>121616.97944893215</v>
      </c>
    </row>
    <row r="153" spans="1:4" ht="30" customHeight="1" thickTop="1" thickBot="1">
      <c r="A153" s="10" t="s">
        <v>365</v>
      </c>
      <c r="B153" s="8" t="s">
        <v>113</v>
      </c>
      <c r="C153" s="11" t="s">
        <v>366</v>
      </c>
      <c r="D153" s="649">
        <v>124403.56735512638</v>
      </c>
    </row>
    <row r="154" spans="1:4" ht="30" customHeight="1" thickTop="1" thickBot="1">
      <c r="A154" s="10" t="s">
        <v>373</v>
      </c>
      <c r="B154" s="8" t="s">
        <v>113</v>
      </c>
      <c r="C154" s="11" t="s">
        <v>374</v>
      </c>
      <c r="D154" s="649">
        <v>49097.736778012368</v>
      </c>
    </row>
    <row r="155" spans="1:4" ht="16.5" thickTop="1" thickBot="1">
      <c r="D155" s="646"/>
    </row>
    <row r="156"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col min="3" max="3" width="77.42578125" style="198" customWidth="1"/>
    <col min="4" max="4" width="18" style="183" customWidth="1"/>
  </cols>
  <sheetData>
    <row r="1" spans="1:4" ht="81.75" customHeight="1" thickTop="1" thickBot="1">
      <c r="A1" s="688" t="s">
        <v>1850</v>
      </c>
      <c r="B1" s="689"/>
      <c r="C1" s="689"/>
      <c r="D1" s="690"/>
    </row>
    <row r="2" spans="1:4" ht="60.75" customHeight="1" thickTop="1" thickBot="1">
      <c r="A2" s="687" t="s">
        <v>375</v>
      </c>
      <c r="B2" s="687"/>
      <c r="C2" s="687"/>
      <c r="D2" s="687"/>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4" t="s">
        <v>742</v>
      </c>
      <c r="B6" s="664" t="s">
        <v>377</v>
      </c>
      <c r="C6" s="665" t="s">
        <v>2239</v>
      </c>
      <c r="D6" s="648">
        <v>2550.8966495303939</v>
      </c>
    </row>
    <row r="7" spans="1:4" ht="16.5" thickTop="1" thickBot="1">
      <c r="A7" s="664" t="s">
        <v>747</v>
      </c>
      <c r="B7" s="664" t="s">
        <v>377</v>
      </c>
      <c r="C7" s="665" t="s">
        <v>748</v>
      </c>
      <c r="D7" s="648">
        <v>3454.4391077933315</v>
      </c>
    </row>
    <row r="8" spans="1:4" ht="16.5" thickTop="1" thickBot="1">
      <c r="A8" s="664" t="s">
        <v>743</v>
      </c>
      <c r="B8" s="664" t="s">
        <v>377</v>
      </c>
      <c r="C8" s="665" t="s">
        <v>744</v>
      </c>
      <c r="D8" s="648">
        <v>2333.7280943053024</v>
      </c>
    </row>
    <row r="9" spans="1:4" ht="16.5" thickTop="1" thickBot="1">
      <c r="A9" s="664" t="s">
        <v>745</v>
      </c>
      <c r="B9" s="664" t="s">
        <v>377</v>
      </c>
      <c r="C9" s="665" t="s">
        <v>746</v>
      </c>
      <c r="D9" s="648">
        <v>4079.5738967421612</v>
      </c>
    </row>
    <row r="10" spans="1:4" ht="16.5" thickTop="1" thickBot="1">
      <c r="A10" s="664" t="s">
        <v>1668</v>
      </c>
      <c r="B10" s="664" t="s">
        <v>377</v>
      </c>
      <c r="C10" s="665" t="s">
        <v>1667</v>
      </c>
      <c r="D10" s="648">
        <v>3293.5319863390459</v>
      </c>
    </row>
    <row r="11" spans="1:4" ht="16.5" thickTop="1" thickBot="1">
      <c r="A11" s="664" t="s">
        <v>751</v>
      </c>
      <c r="B11" s="664" t="s">
        <v>377</v>
      </c>
      <c r="C11" s="665" t="s">
        <v>752</v>
      </c>
      <c r="D11" s="648">
        <v>8678.6569492960662</v>
      </c>
    </row>
    <row r="12" spans="1:4" ht="16.5" thickTop="1" thickBot="1">
      <c r="A12" s="664" t="s">
        <v>749</v>
      </c>
      <c r="B12" s="664" t="s">
        <v>377</v>
      </c>
      <c r="C12" s="665" t="s">
        <v>750</v>
      </c>
      <c r="D12" s="648">
        <v>5002.5535176417734</v>
      </c>
    </row>
    <row r="13" spans="1:4" ht="16.5" thickTop="1" thickBot="1">
      <c r="A13" s="664" t="s">
        <v>753</v>
      </c>
      <c r="B13" s="664" t="s">
        <v>92</v>
      </c>
      <c r="C13" s="665" t="s">
        <v>1935</v>
      </c>
      <c r="D13" s="648">
        <v>1084.2325484916375</v>
      </c>
    </row>
    <row r="14" spans="1:4" ht="16.5" thickTop="1" thickBot="1">
      <c r="A14" s="664" t="s">
        <v>755</v>
      </c>
      <c r="B14" s="664" t="s">
        <v>233</v>
      </c>
      <c r="C14" s="665" t="s">
        <v>1937</v>
      </c>
      <c r="D14" s="648">
        <v>34371.549293167387</v>
      </c>
    </row>
    <row r="15" spans="1:4" ht="16.5" thickTop="1" thickBot="1">
      <c r="A15" s="664" t="s">
        <v>756</v>
      </c>
      <c r="B15" s="664" t="s">
        <v>92</v>
      </c>
      <c r="C15" s="665" t="s">
        <v>1938</v>
      </c>
      <c r="D15" s="648">
        <v>1019.8934741855403</v>
      </c>
    </row>
    <row r="16" spans="1:4" ht="16.5" thickTop="1" thickBot="1">
      <c r="A16" s="664" t="s">
        <v>754</v>
      </c>
      <c r="B16" s="664" t="s">
        <v>233</v>
      </c>
      <c r="C16" s="665" t="s">
        <v>1936</v>
      </c>
      <c r="D16" s="648">
        <v>61193.608451132422</v>
      </c>
    </row>
    <row r="17" spans="1:4" ht="16.5" thickTop="1" thickBot="1">
      <c r="A17" s="664" t="s">
        <v>776</v>
      </c>
      <c r="B17" s="664" t="s">
        <v>422</v>
      </c>
      <c r="C17" s="665" t="s">
        <v>777</v>
      </c>
      <c r="D17" s="648">
        <v>8143.6978836050876</v>
      </c>
    </row>
    <row r="18" spans="1:4" ht="16.5" thickTop="1" thickBot="1">
      <c r="A18" s="664" t="s">
        <v>757</v>
      </c>
      <c r="B18" s="664" t="s">
        <v>387</v>
      </c>
      <c r="C18" s="665" t="s">
        <v>1939</v>
      </c>
      <c r="D18" s="648">
        <v>43775.075051072956</v>
      </c>
    </row>
    <row r="19" spans="1:4" ht="16.5" thickTop="1" thickBot="1">
      <c r="A19" s="664" t="s">
        <v>758</v>
      </c>
      <c r="B19" s="664" t="s">
        <v>387</v>
      </c>
      <c r="C19" s="665" t="s">
        <v>2240</v>
      </c>
      <c r="D19" s="648">
        <v>45137.263808789008</v>
      </c>
    </row>
    <row r="20" spans="1:4" ht="16.5" thickTop="1" thickBot="1">
      <c r="A20" s="664" t="s">
        <v>761</v>
      </c>
      <c r="B20" s="664" t="s">
        <v>387</v>
      </c>
      <c r="C20" s="665" t="s">
        <v>762</v>
      </c>
      <c r="D20" s="648">
        <v>45019.661726945189</v>
      </c>
    </row>
    <row r="21" spans="1:4" ht="16.5" thickTop="1" thickBot="1">
      <c r="A21" s="664" t="s">
        <v>759</v>
      </c>
      <c r="B21" s="664" t="s">
        <v>387</v>
      </c>
      <c r="C21" s="665" t="s">
        <v>2241</v>
      </c>
      <c r="D21" s="648">
        <v>42208.311851087528</v>
      </c>
    </row>
    <row r="22" spans="1:4" ht="16.5" thickTop="1" thickBot="1">
      <c r="A22" s="664" t="s">
        <v>760</v>
      </c>
      <c r="B22" s="664" t="s">
        <v>387</v>
      </c>
      <c r="C22" s="665" t="s">
        <v>2242</v>
      </c>
      <c r="D22" s="648">
        <v>43330.236363766518</v>
      </c>
    </row>
    <row r="23" spans="1:4" ht="16.5" thickTop="1" thickBot="1">
      <c r="A23" s="664" t="s">
        <v>763</v>
      </c>
      <c r="B23" s="664" t="s">
        <v>387</v>
      </c>
      <c r="C23" s="665" t="s">
        <v>764</v>
      </c>
      <c r="D23" s="648">
        <v>49346.408222571161</v>
      </c>
    </row>
    <row r="24" spans="1:4" ht="16.5" thickTop="1" thickBot="1">
      <c r="A24" s="664" t="s">
        <v>772</v>
      </c>
      <c r="B24" s="664" t="s">
        <v>387</v>
      </c>
      <c r="C24" s="665" t="s">
        <v>773</v>
      </c>
      <c r="D24" s="648">
        <v>19162.982076939923</v>
      </c>
    </row>
    <row r="25" spans="1:4" ht="16.5" thickTop="1" thickBot="1">
      <c r="A25" s="664" t="s">
        <v>765</v>
      </c>
      <c r="B25" s="664" t="s">
        <v>387</v>
      </c>
      <c r="C25" s="665" t="s">
        <v>766</v>
      </c>
      <c r="D25" s="648">
        <v>41123.868712715033</v>
      </c>
    </row>
    <row r="26" spans="1:4" ht="16.5" thickTop="1" thickBot="1">
      <c r="A26" s="664" t="s">
        <v>768</v>
      </c>
      <c r="B26" s="664" t="s">
        <v>387</v>
      </c>
      <c r="C26" s="665" t="s">
        <v>2002</v>
      </c>
      <c r="D26" s="648">
        <v>39081.956146725941</v>
      </c>
    </row>
    <row r="27" spans="1:4" ht="16.5" thickTop="1" thickBot="1">
      <c r="A27" s="664" t="s">
        <v>767</v>
      </c>
      <c r="B27" s="664" t="s">
        <v>387</v>
      </c>
      <c r="C27" s="665" t="s">
        <v>2004</v>
      </c>
      <c r="D27" s="648">
        <v>40602.908520225945</v>
      </c>
    </row>
    <row r="28" spans="1:4" ht="16.5" thickTop="1" thickBot="1">
      <c r="A28" s="664" t="s">
        <v>770</v>
      </c>
      <c r="B28" s="664" t="s">
        <v>387</v>
      </c>
      <c r="C28" s="665" t="s">
        <v>2003</v>
      </c>
      <c r="D28" s="648">
        <v>41057.51683420554</v>
      </c>
    </row>
    <row r="29" spans="1:4" ht="16.5" thickTop="1" thickBot="1">
      <c r="A29" s="664" t="s">
        <v>769</v>
      </c>
      <c r="B29" s="664" t="s">
        <v>387</v>
      </c>
      <c r="C29" s="665" t="s">
        <v>2001</v>
      </c>
      <c r="D29" s="648">
        <v>41987.280415344649</v>
      </c>
    </row>
    <row r="30" spans="1:4" ht="16.5" thickTop="1" thickBot="1">
      <c r="A30" s="664" t="s">
        <v>771</v>
      </c>
      <c r="B30" s="664" t="s">
        <v>387</v>
      </c>
      <c r="C30" s="665" t="s">
        <v>2243</v>
      </c>
      <c r="D30" s="648">
        <v>50731.33728736177</v>
      </c>
    </row>
    <row r="31" spans="1:4" ht="16.5" thickTop="1" thickBot="1">
      <c r="A31" s="664" t="s">
        <v>774</v>
      </c>
      <c r="B31" s="664" t="s">
        <v>422</v>
      </c>
      <c r="C31" s="665" t="s">
        <v>775</v>
      </c>
      <c r="D31" s="648">
        <v>40.460415686445522</v>
      </c>
    </row>
    <row r="32" spans="1:4" ht="16.5" thickTop="1" thickBot="1">
      <c r="A32" s="664" t="s">
        <v>779</v>
      </c>
      <c r="B32" s="664" t="s">
        <v>144</v>
      </c>
      <c r="C32" s="665" t="s">
        <v>1941</v>
      </c>
      <c r="D32" s="648">
        <v>352.49364314637086</v>
      </c>
    </row>
    <row r="33" spans="1:4" ht="16.5" thickTop="1" thickBot="1">
      <c r="A33" s="664" t="s">
        <v>780</v>
      </c>
      <c r="B33" s="664" t="s">
        <v>377</v>
      </c>
      <c r="C33" s="665" t="s">
        <v>781</v>
      </c>
      <c r="D33" s="648">
        <v>4044.1077307585406</v>
      </c>
    </row>
    <row r="34" spans="1:4" ht="16.5" thickTop="1" thickBot="1">
      <c r="A34" s="664" t="s">
        <v>786</v>
      </c>
      <c r="B34" s="664" t="s">
        <v>377</v>
      </c>
      <c r="C34" s="665" t="s">
        <v>787</v>
      </c>
      <c r="D34" s="648">
        <v>4012.3218873491228</v>
      </c>
    </row>
    <row r="35" spans="1:4" ht="16.5" thickTop="1" thickBot="1">
      <c r="A35" s="664" t="s">
        <v>782</v>
      </c>
      <c r="B35" s="664" t="s">
        <v>377</v>
      </c>
      <c r="C35" s="665" t="s">
        <v>783</v>
      </c>
      <c r="D35" s="648">
        <v>3932.7658457339076</v>
      </c>
    </row>
    <row r="36" spans="1:4" ht="16.5" thickTop="1" thickBot="1">
      <c r="A36" s="664" t="s">
        <v>784</v>
      </c>
      <c r="B36" s="664" t="s">
        <v>377</v>
      </c>
      <c r="C36" s="665" t="s">
        <v>785</v>
      </c>
      <c r="D36" s="648">
        <v>4313.7061221000313</v>
      </c>
    </row>
    <row r="37" spans="1:4" ht="16.5" thickTop="1" thickBot="1">
      <c r="A37" s="664" t="s">
        <v>898</v>
      </c>
      <c r="B37" s="664" t="s">
        <v>377</v>
      </c>
      <c r="C37" s="665" t="s">
        <v>899</v>
      </c>
      <c r="D37" s="648">
        <v>4908.8330766874142</v>
      </c>
    </row>
    <row r="38" spans="1:4" ht="16.5" thickTop="1" thickBot="1">
      <c r="A38" s="664" t="s">
        <v>788</v>
      </c>
      <c r="B38" s="664" t="s">
        <v>377</v>
      </c>
      <c r="C38" s="665" t="s">
        <v>789</v>
      </c>
      <c r="D38" s="648">
        <v>4908.8330766874142</v>
      </c>
    </row>
    <row r="39" spans="1:4" ht="16.5" thickTop="1" thickBot="1">
      <c r="A39" s="664" t="s">
        <v>917</v>
      </c>
      <c r="B39" s="664" t="s">
        <v>92</v>
      </c>
      <c r="C39" s="665" t="s">
        <v>2244</v>
      </c>
      <c r="D39" s="648">
        <v>407957.38967421616</v>
      </c>
    </row>
    <row r="40" spans="1:4" ht="16.5" thickTop="1" thickBot="1">
      <c r="A40" s="664" t="s">
        <v>896</v>
      </c>
      <c r="B40" s="664" t="s">
        <v>92</v>
      </c>
      <c r="C40" s="665" t="s">
        <v>897</v>
      </c>
      <c r="D40" s="648">
        <v>31871.671068298136</v>
      </c>
    </row>
    <row r="41" spans="1:4" ht="16.5" thickTop="1" thickBot="1">
      <c r="A41" s="664" t="s">
        <v>827</v>
      </c>
      <c r="B41" s="664" t="s">
        <v>92</v>
      </c>
      <c r="C41" s="665" t="s">
        <v>828</v>
      </c>
      <c r="D41" s="648">
        <v>717.83015265060465</v>
      </c>
    </row>
    <row r="42" spans="1:4" ht="16.5" thickTop="1" thickBot="1">
      <c r="A42" s="664" t="s">
        <v>432</v>
      </c>
      <c r="B42" s="664" t="s">
        <v>92</v>
      </c>
      <c r="C42" s="665" t="s">
        <v>433</v>
      </c>
      <c r="D42" s="648">
        <v>11125.372049746762</v>
      </c>
    </row>
    <row r="43" spans="1:4" ht="16.5" thickTop="1" thickBot="1">
      <c r="A43" s="664" t="s">
        <v>376</v>
      </c>
      <c r="B43" s="664" t="s">
        <v>377</v>
      </c>
      <c r="C43" s="665" t="s">
        <v>378</v>
      </c>
      <c r="D43" s="648">
        <v>3857.9999597837905</v>
      </c>
    </row>
    <row r="44" spans="1:4" ht="16.5" thickTop="1" thickBot="1">
      <c r="A44" s="664" t="s">
        <v>379</v>
      </c>
      <c r="B44" s="664" t="s">
        <v>144</v>
      </c>
      <c r="C44" s="665" t="s">
        <v>2245</v>
      </c>
      <c r="D44" s="648">
        <v>8015.5541686001625</v>
      </c>
    </row>
    <row r="45" spans="1:4" ht="16.5" thickTop="1" thickBot="1">
      <c r="A45" s="664" t="s">
        <v>778</v>
      </c>
      <c r="B45" s="664" t="s">
        <v>377</v>
      </c>
      <c r="C45" s="665" t="s">
        <v>1940</v>
      </c>
      <c r="D45" s="648">
        <v>4647.8216035622208</v>
      </c>
    </row>
    <row r="46" spans="1:4" ht="16.5" thickTop="1" thickBot="1">
      <c r="A46" s="664" t="s">
        <v>913</v>
      </c>
      <c r="B46" s="664" t="s">
        <v>92</v>
      </c>
      <c r="C46" s="665" t="s">
        <v>1954</v>
      </c>
      <c r="D46" s="648">
        <v>630.01269673685022</v>
      </c>
    </row>
    <row r="47" spans="1:4" ht="16.5" thickTop="1" thickBot="1">
      <c r="A47" s="664" t="s">
        <v>914</v>
      </c>
      <c r="B47" s="664" t="s">
        <v>92</v>
      </c>
      <c r="C47" s="665" t="s">
        <v>1955</v>
      </c>
      <c r="D47" s="648">
        <v>20160.768080249447</v>
      </c>
    </row>
    <row r="48" spans="1:4" ht="16.5" thickTop="1" thickBot="1">
      <c r="A48" s="664" t="s">
        <v>797</v>
      </c>
      <c r="B48" s="664" t="s">
        <v>387</v>
      </c>
      <c r="C48" s="665" t="s">
        <v>798</v>
      </c>
      <c r="D48" s="648">
        <v>46773.315556193644</v>
      </c>
    </row>
    <row r="49" spans="1:4" ht="16.5" thickTop="1" thickBot="1">
      <c r="A49" s="664" t="s">
        <v>800</v>
      </c>
      <c r="B49" s="664" t="s">
        <v>387</v>
      </c>
      <c r="C49" s="665" t="s">
        <v>801</v>
      </c>
      <c r="D49" s="648">
        <v>41666.69939923194</v>
      </c>
    </row>
    <row r="50" spans="1:4" ht="16.5" thickTop="1" thickBot="1">
      <c r="A50" s="664" t="s">
        <v>799</v>
      </c>
      <c r="B50" s="664" t="s">
        <v>387</v>
      </c>
      <c r="C50" s="665" t="s">
        <v>1943</v>
      </c>
      <c r="D50" s="648">
        <v>54569.066726282421</v>
      </c>
    </row>
    <row r="51" spans="1:4" ht="16.5" thickTop="1" thickBot="1">
      <c r="A51" s="664" t="s">
        <v>796</v>
      </c>
      <c r="B51" s="664" t="s">
        <v>387</v>
      </c>
      <c r="C51" s="665" t="s">
        <v>1942</v>
      </c>
      <c r="D51" s="648">
        <v>59246.755721203488</v>
      </c>
    </row>
    <row r="52" spans="1:4" ht="16.5" thickTop="1" thickBot="1">
      <c r="A52" s="664" t="s">
        <v>802</v>
      </c>
      <c r="B52" s="664" t="s">
        <v>387</v>
      </c>
      <c r="C52" s="665" t="s">
        <v>803</v>
      </c>
      <c r="D52" s="648">
        <v>45698.614722414022</v>
      </c>
    </row>
    <row r="53" spans="1:4" ht="16.5" thickTop="1" thickBot="1">
      <c r="A53" s="664" t="s">
        <v>380</v>
      </c>
      <c r="B53" s="664" t="s">
        <v>144</v>
      </c>
      <c r="C53" s="665" t="s">
        <v>381</v>
      </c>
      <c r="D53" s="648">
        <v>3190.1870053325365</v>
      </c>
    </row>
    <row r="54" spans="1:4" ht="16.5" thickTop="1" thickBot="1">
      <c r="A54" s="664" t="s">
        <v>794</v>
      </c>
      <c r="B54" s="664" t="s">
        <v>377</v>
      </c>
      <c r="C54" s="665" t="s">
        <v>795</v>
      </c>
      <c r="D54" s="648">
        <v>2078.7187349855508</v>
      </c>
    </row>
    <row r="55" spans="1:4" ht="16.5" thickTop="1" thickBot="1">
      <c r="A55" s="664" t="s">
        <v>790</v>
      </c>
      <c r="B55" s="664" t="s">
        <v>422</v>
      </c>
      <c r="C55" s="665" t="s">
        <v>791</v>
      </c>
      <c r="D55" s="648">
        <v>2212.9256545443432</v>
      </c>
    </row>
    <row r="56" spans="1:4" ht="16.5" thickTop="1" thickBot="1">
      <c r="A56" s="664" t="s">
        <v>792</v>
      </c>
      <c r="B56" s="664" t="s">
        <v>606</v>
      </c>
      <c r="C56" s="665" t="s">
        <v>793</v>
      </c>
      <c r="D56" s="648">
        <v>5709.5756002341495</v>
      </c>
    </row>
    <row r="57" spans="1:4" ht="16.5" thickTop="1" thickBot="1">
      <c r="A57" s="664" t="s">
        <v>382</v>
      </c>
      <c r="B57" s="664" t="s">
        <v>377</v>
      </c>
      <c r="C57" s="665" t="s">
        <v>383</v>
      </c>
      <c r="D57" s="648">
        <v>3212.9483012354794</v>
      </c>
    </row>
    <row r="58" spans="1:4" ht="16.5" thickTop="1" thickBot="1">
      <c r="A58" s="664" t="s">
        <v>384</v>
      </c>
      <c r="B58" s="664" t="s">
        <v>377</v>
      </c>
      <c r="C58" s="665" t="s">
        <v>385</v>
      </c>
      <c r="D58" s="648">
        <v>3550.1528140460805</v>
      </c>
    </row>
    <row r="59" spans="1:4" ht="16.5" thickTop="1" thickBot="1">
      <c r="A59" s="664" t="s">
        <v>386</v>
      </c>
      <c r="B59" s="664" t="s">
        <v>387</v>
      </c>
      <c r="C59" s="665" t="s">
        <v>2246</v>
      </c>
      <c r="D59" s="648">
        <v>22455.91810657446</v>
      </c>
    </row>
    <row r="60" spans="1:4" ht="16.5" thickTop="1" thickBot="1">
      <c r="A60" s="664" t="s">
        <v>388</v>
      </c>
      <c r="B60" s="664" t="s">
        <v>377</v>
      </c>
      <c r="C60" s="665" t="s">
        <v>389</v>
      </c>
      <c r="D60" s="648">
        <v>9723.5404705936853</v>
      </c>
    </row>
    <row r="61" spans="1:4" ht="16.5" thickTop="1" thickBot="1">
      <c r="A61" s="664" t="s">
        <v>390</v>
      </c>
      <c r="B61" s="664" t="s">
        <v>233</v>
      </c>
      <c r="C61" s="665" t="s">
        <v>391</v>
      </c>
      <c r="D61" s="648">
        <v>100864.47599881771</v>
      </c>
    </row>
    <row r="62" spans="1:4" ht="16.5" thickTop="1" thickBot="1">
      <c r="A62" s="664" t="s">
        <v>398</v>
      </c>
      <c r="B62" s="664" t="s">
        <v>233</v>
      </c>
      <c r="C62" s="665" t="s">
        <v>399</v>
      </c>
      <c r="D62" s="648">
        <v>3799.1595066569321</v>
      </c>
    </row>
    <row r="63" spans="1:4" ht="16.5" thickTop="1" thickBot="1">
      <c r="A63" s="664" t="s">
        <v>392</v>
      </c>
      <c r="B63" s="664" t="s">
        <v>387</v>
      </c>
      <c r="C63" s="665" t="s">
        <v>393</v>
      </c>
      <c r="D63" s="648">
        <v>26745.698609069419</v>
      </c>
    </row>
    <row r="64" spans="1:4" ht="16.5" thickTop="1" thickBot="1">
      <c r="A64" s="664" t="s">
        <v>400</v>
      </c>
      <c r="B64" s="664" t="s">
        <v>92</v>
      </c>
      <c r="C64" s="665" t="s">
        <v>401</v>
      </c>
      <c r="D64" s="648">
        <v>24134.671384035599</v>
      </c>
    </row>
    <row r="65" spans="1:4" ht="16.5" thickTop="1" thickBot="1">
      <c r="A65" s="664" t="s">
        <v>394</v>
      </c>
      <c r="B65" s="664" t="s">
        <v>92</v>
      </c>
      <c r="C65" s="665" t="s">
        <v>395</v>
      </c>
      <c r="D65" s="648">
        <v>42587.676640191574</v>
      </c>
    </row>
    <row r="66" spans="1:4" ht="16.5" thickTop="1" thickBot="1">
      <c r="A66" s="664" t="s">
        <v>396</v>
      </c>
      <c r="B66" s="664" t="s">
        <v>92</v>
      </c>
      <c r="C66" s="665" t="s">
        <v>397</v>
      </c>
      <c r="D66" s="648">
        <v>79193.933591055364</v>
      </c>
    </row>
    <row r="67" spans="1:4" ht="16.5" thickTop="1" thickBot="1">
      <c r="A67" s="664" t="s">
        <v>918</v>
      </c>
      <c r="B67" s="664" t="s">
        <v>144</v>
      </c>
      <c r="C67" s="665" t="s">
        <v>919</v>
      </c>
      <c r="D67" s="648">
        <v>11693.031022963662</v>
      </c>
    </row>
    <row r="68" spans="1:4" ht="16.5" thickTop="1" thickBot="1">
      <c r="A68" s="664" t="s">
        <v>402</v>
      </c>
      <c r="B68" s="664" t="s">
        <v>377</v>
      </c>
      <c r="C68" s="665" t="s">
        <v>403</v>
      </c>
      <c r="D68" s="648">
        <v>733.44984844669671</v>
      </c>
    </row>
    <row r="69" spans="1:4" ht="16.5" thickTop="1" thickBot="1">
      <c r="A69" s="664" t="s">
        <v>404</v>
      </c>
      <c r="B69" s="664" t="s">
        <v>377</v>
      </c>
      <c r="C69" s="665" t="s">
        <v>405</v>
      </c>
      <c r="D69" s="648">
        <v>9528.1403189973935</v>
      </c>
    </row>
    <row r="70" spans="1:4" ht="16.5" thickTop="1" thickBot="1">
      <c r="A70" s="664" t="s">
        <v>406</v>
      </c>
      <c r="B70" s="664" t="s">
        <v>144</v>
      </c>
      <c r="C70" s="665" t="s">
        <v>407</v>
      </c>
      <c r="D70" s="648">
        <v>32488.564724201216</v>
      </c>
    </row>
    <row r="71" spans="1:4" ht="16.5" thickTop="1" thickBot="1">
      <c r="A71" s="664" t="s">
        <v>408</v>
      </c>
      <c r="B71" s="664" t="s">
        <v>92</v>
      </c>
      <c r="C71" s="665" t="s">
        <v>409</v>
      </c>
      <c r="D71" s="648">
        <v>13979.451089508111</v>
      </c>
    </row>
    <row r="72" spans="1:4" ht="16.5" thickTop="1" thickBot="1">
      <c r="A72" s="664" t="s">
        <v>410</v>
      </c>
      <c r="B72" s="664" t="s">
        <v>92</v>
      </c>
      <c r="C72" s="665" t="s">
        <v>411</v>
      </c>
      <c r="D72" s="648">
        <v>13051516.289404988</v>
      </c>
    </row>
    <row r="73" spans="1:4" ht="16.5" thickTop="1" thickBot="1">
      <c r="A73" s="664" t="s">
        <v>810</v>
      </c>
      <c r="B73" s="664" t="s">
        <v>377</v>
      </c>
      <c r="C73" s="665" t="s">
        <v>811</v>
      </c>
      <c r="D73" s="648">
        <v>1156.8542784483482</v>
      </c>
    </row>
    <row r="74" spans="1:4" ht="16.5" thickTop="1" thickBot="1">
      <c r="A74" s="664" t="s">
        <v>805</v>
      </c>
      <c r="B74" s="664" t="s">
        <v>377</v>
      </c>
      <c r="C74" s="665" t="s">
        <v>806</v>
      </c>
      <c r="D74" s="648">
        <v>1650.3503937886499</v>
      </c>
    </row>
    <row r="75" spans="1:4" ht="16.5" thickTop="1" thickBot="1">
      <c r="A75" s="664" t="s">
        <v>808</v>
      </c>
      <c r="B75" s="664" t="s">
        <v>377</v>
      </c>
      <c r="C75" s="665" t="s">
        <v>809</v>
      </c>
      <c r="D75" s="648">
        <v>2107.7004156941834</v>
      </c>
    </row>
    <row r="76" spans="1:4" ht="16.5" thickTop="1" thickBot="1">
      <c r="A76" s="664" t="s">
        <v>822</v>
      </c>
      <c r="B76" s="664" t="s">
        <v>377</v>
      </c>
      <c r="C76" s="665" t="s">
        <v>823</v>
      </c>
      <c r="D76" s="648">
        <v>1793.0794849424547</v>
      </c>
    </row>
    <row r="77" spans="1:4" ht="16.5" thickTop="1" thickBot="1">
      <c r="A77" s="664" t="s">
        <v>807</v>
      </c>
      <c r="B77" s="664" t="s">
        <v>377</v>
      </c>
      <c r="C77" s="665" t="s">
        <v>2037</v>
      </c>
      <c r="D77" s="648">
        <v>1118.7275488242954</v>
      </c>
    </row>
    <row r="78" spans="1:4" ht="16.5" thickTop="1" thickBot="1">
      <c r="A78" s="664" t="s">
        <v>817</v>
      </c>
      <c r="B78" s="664" t="s">
        <v>377</v>
      </c>
      <c r="C78" s="665" t="s">
        <v>818</v>
      </c>
      <c r="D78" s="648">
        <v>1720.5909155761219</v>
      </c>
    </row>
    <row r="79" spans="1:4" ht="16.5" thickTop="1" thickBot="1">
      <c r="A79" s="664" t="s">
        <v>819</v>
      </c>
      <c r="B79" s="664" t="s">
        <v>377</v>
      </c>
      <c r="C79" s="665" t="s">
        <v>2023</v>
      </c>
      <c r="D79" s="648">
        <v>1744.7026744484306</v>
      </c>
    </row>
    <row r="80" spans="1:4" ht="16.5" thickTop="1" thickBot="1">
      <c r="A80" s="664" t="s">
        <v>820</v>
      </c>
      <c r="B80" s="664" t="s">
        <v>377</v>
      </c>
      <c r="C80" s="665" t="s">
        <v>2024</v>
      </c>
      <c r="D80" s="648">
        <v>1796.5939476069068</v>
      </c>
    </row>
    <row r="81" spans="1:4" ht="16.5" thickTop="1" thickBot="1">
      <c r="A81" s="664" t="s">
        <v>812</v>
      </c>
      <c r="B81" s="664" t="s">
        <v>377</v>
      </c>
      <c r="C81" s="665" t="s">
        <v>2247</v>
      </c>
      <c r="D81" s="648">
        <v>3387.3331157821158</v>
      </c>
    </row>
    <row r="82" spans="1:4" ht="16.5" thickTop="1" thickBot="1">
      <c r="A82" s="664" t="s">
        <v>813</v>
      </c>
      <c r="B82" s="664" t="s">
        <v>377</v>
      </c>
      <c r="C82" s="665" t="s">
        <v>2248</v>
      </c>
      <c r="D82" s="648">
        <v>3545.7978728693556</v>
      </c>
    </row>
    <row r="83" spans="1:4" ht="16.5" thickTop="1" thickBot="1">
      <c r="A83" s="664" t="s">
        <v>814</v>
      </c>
      <c r="B83" s="664" t="s">
        <v>377</v>
      </c>
      <c r="C83" s="665" t="s">
        <v>2249</v>
      </c>
      <c r="D83" s="648">
        <v>2820.302410158034</v>
      </c>
    </row>
    <row r="84" spans="1:4" ht="16.5" thickTop="1" thickBot="1">
      <c r="A84" s="664" t="s">
        <v>815</v>
      </c>
      <c r="B84" s="664" t="s">
        <v>377</v>
      </c>
      <c r="C84" s="665" t="s">
        <v>2250</v>
      </c>
      <c r="D84" s="648">
        <v>2919.3634178495527</v>
      </c>
    </row>
    <row r="85" spans="1:4" ht="16.5" thickTop="1" thickBot="1">
      <c r="A85" s="664" t="s">
        <v>821</v>
      </c>
      <c r="B85" s="664" t="s">
        <v>377</v>
      </c>
      <c r="C85" s="665" t="s">
        <v>1944</v>
      </c>
      <c r="D85" s="648">
        <v>2157.3535977036208</v>
      </c>
    </row>
    <row r="86" spans="1:4" ht="16.5" thickTop="1" thickBot="1">
      <c r="A86" s="664" t="s">
        <v>816</v>
      </c>
      <c r="B86" s="664" t="s">
        <v>377</v>
      </c>
      <c r="C86" s="665" t="s">
        <v>2251</v>
      </c>
      <c r="D86" s="648">
        <v>2099.4448758697836</v>
      </c>
    </row>
    <row r="87" spans="1:4" ht="16.5" thickTop="1" thickBot="1">
      <c r="A87" s="664" t="s">
        <v>804</v>
      </c>
      <c r="B87" s="664" t="s">
        <v>377</v>
      </c>
      <c r="C87" s="665" t="s">
        <v>2252</v>
      </c>
      <c r="D87" s="648">
        <v>548.22694910230189</v>
      </c>
    </row>
    <row r="88" spans="1:4" ht="16.5" thickTop="1" thickBot="1">
      <c r="A88" s="664" t="s">
        <v>826</v>
      </c>
      <c r="B88" s="664" t="s">
        <v>377</v>
      </c>
      <c r="C88" s="665" t="s">
        <v>1945</v>
      </c>
      <c r="D88" s="648">
        <v>529.54248013451172</v>
      </c>
    </row>
    <row r="89" spans="1:4" ht="16.5" thickTop="1" thickBot="1">
      <c r="A89" s="664" t="s">
        <v>824</v>
      </c>
      <c r="B89" s="664" t="s">
        <v>377</v>
      </c>
      <c r="C89" s="665" t="s">
        <v>825</v>
      </c>
      <c r="D89" s="648">
        <v>460.67358851704489</v>
      </c>
    </row>
    <row r="90" spans="1:4" ht="16.5" thickTop="1" thickBot="1">
      <c r="A90" s="664" t="s">
        <v>915</v>
      </c>
      <c r="B90" s="664" t="s">
        <v>233</v>
      </c>
      <c r="C90" s="665" t="s">
        <v>916</v>
      </c>
      <c r="D90" s="648">
        <v>5047.4182318362282</v>
      </c>
    </row>
    <row r="91" spans="1:4" ht="16.5" thickTop="1" thickBot="1">
      <c r="A91" s="664" t="s">
        <v>412</v>
      </c>
      <c r="B91" s="664" t="s">
        <v>377</v>
      </c>
      <c r="C91" s="665" t="s">
        <v>2253</v>
      </c>
      <c r="D91" s="648">
        <v>14000.152081395931</v>
      </c>
    </row>
    <row r="92" spans="1:4" ht="16.5" thickTop="1" thickBot="1">
      <c r="A92" s="664" t="s">
        <v>413</v>
      </c>
      <c r="B92" s="664" t="s">
        <v>144</v>
      </c>
      <c r="C92" s="665" t="s">
        <v>414</v>
      </c>
      <c r="D92" s="648">
        <v>39278.344955386245</v>
      </c>
    </row>
    <row r="93" spans="1:4" ht="16.5" thickTop="1" thickBot="1">
      <c r="A93" s="664" t="s">
        <v>415</v>
      </c>
      <c r="B93" s="664" t="s">
        <v>144</v>
      </c>
      <c r="C93" s="665" t="s">
        <v>416</v>
      </c>
      <c r="D93" s="648">
        <v>710.55136320863187</v>
      </c>
    </row>
    <row r="94" spans="1:4" ht="16.5" thickTop="1" thickBot="1">
      <c r="A94" s="664" t="s">
        <v>417</v>
      </c>
      <c r="B94" s="664" t="s">
        <v>144</v>
      </c>
      <c r="C94" s="665" t="s">
        <v>418</v>
      </c>
      <c r="D94" s="648">
        <v>720.38522848818479</v>
      </c>
    </row>
    <row r="95" spans="1:4" ht="16.5" thickTop="1" thickBot="1">
      <c r="A95" s="664" t="s">
        <v>419</v>
      </c>
      <c r="B95" s="664" t="s">
        <v>377</v>
      </c>
      <c r="C95" s="665" t="s">
        <v>420</v>
      </c>
      <c r="D95" s="648">
        <v>5736.9007922936653</v>
      </c>
    </row>
    <row r="96" spans="1:4" ht="16.5" thickTop="1" thickBot="1">
      <c r="A96" s="664" t="s">
        <v>436</v>
      </c>
      <c r="B96" s="664" t="s">
        <v>377</v>
      </c>
      <c r="C96" s="665" t="s">
        <v>437</v>
      </c>
      <c r="D96" s="648">
        <v>3986.3347699696474</v>
      </c>
    </row>
    <row r="97" spans="1:4" ht="16.5" thickTop="1" thickBot="1">
      <c r="A97" s="664" t="s">
        <v>434</v>
      </c>
      <c r="B97" s="664" t="s">
        <v>377</v>
      </c>
      <c r="C97" s="665" t="s">
        <v>435</v>
      </c>
      <c r="D97" s="648">
        <v>5953.7473019919917</v>
      </c>
    </row>
    <row r="98" spans="1:4" ht="16.5" thickTop="1" thickBot="1">
      <c r="A98" s="664" t="s">
        <v>421</v>
      </c>
      <c r="B98" s="664" t="s">
        <v>422</v>
      </c>
      <c r="C98" s="665" t="s">
        <v>423</v>
      </c>
      <c r="D98" s="648">
        <v>3918.984496312702</v>
      </c>
    </row>
    <row r="99" spans="1:4" ht="16.5" thickTop="1" thickBot="1">
      <c r="A99" s="664" t="s">
        <v>835</v>
      </c>
      <c r="B99" s="664" t="s">
        <v>387</v>
      </c>
      <c r="C99" s="665" t="s">
        <v>2254</v>
      </c>
      <c r="D99" s="648">
        <v>276072.52215197997</v>
      </c>
    </row>
    <row r="100" spans="1:4" ht="16.5" thickTop="1" thickBot="1">
      <c r="A100" s="664" t="s">
        <v>836</v>
      </c>
      <c r="B100" s="664" t="s">
        <v>387</v>
      </c>
      <c r="C100" s="665" t="s">
        <v>2255</v>
      </c>
      <c r="D100" s="648">
        <v>307068.3848668891</v>
      </c>
    </row>
    <row r="101" spans="1:4" ht="16.5" thickTop="1" thickBot="1">
      <c r="A101" s="664" t="s">
        <v>837</v>
      </c>
      <c r="B101" s="664" t="s">
        <v>387</v>
      </c>
      <c r="C101" s="665" t="s">
        <v>2256</v>
      </c>
      <c r="D101" s="648">
        <v>414024.27957750403</v>
      </c>
    </row>
    <row r="102" spans="1:4" ht="16.5" thickTop="1" thickBot="1">
      <c r="A102" s="664" t="s">
        <v>838</v>
      </c>
      <c r="B102" s="664" t="s">
        <v>387</v>
      </c>
      <c r="C102" s="665" t="s">
        <v>2257</v>
      </c>
      <c r="D102" s="648">
        <v>357607.71011895093</v>
      </c>
    </row>
    <row r="103" spans="1:4" ht="16.5" thickTop="1" thickBot="1">
      <c r="A103" s="664" t="s">
        <v>839</v>
      </c>
      <c r="B103" s="664" t="s">
        <v>387</v>
      </c>
      <c r="C103" s="665" t="s">
        <v>2258</v>
      </c>
      <c r="D103" s="648">
        <v>363973.5957955941</v>
      </c>
    </row>
    <row r="104" spans="1:4" ht="16.5" thickTop="1" thickBot="1">
      <c r="A104" s="664" t="s">
        <v>833</v>
      </c>
      <c r="B104" s="664" t="s">
        <v>387</v>
      </c>
      <c r="C104" s="665" t="s">
        <v>2006</v>
      </c>
      <c r="D104" s="648">
        <v>402759.47870081913</v>
      </c>
    </row>
    <row r="105" spans="1:4" ht="16.5" thickTop="1" thickBot="1">
      <c r="A105" s="664" t="s">
        <v>832</v>
      </c>
      <c r="B105" s="664" t="s">
        <v>387</v>
      </c>
      <c r="C105" s="665" t="s">
        <v>2007</v>
      </c>
      <c r="D105" s="648">
        <v>440823.11240823439</v>
      </c>
    </row>
    <row r="106" spans="1:4" ht="16.5" thickTop="1" thickBot="1">
      <c r="A106" s="664" t="s">
        <v>1661</v>
      </c>
      <c r="B106" s="664" t="s">
        <v>387</v>
      </c>
      <c r="C106" s="665" t="s">
        <v>2005</v>
      </c>
      <c r="D106" s="648">
        <v>481956.98073832353</v>
      </c>
    </row>
    <row r="107" spans="1:4" ht="16.5" thickTop="1" thickBot="1">
      <c r="A107" s="664" t="s">
        <v>829</v>
      </c>
      <c r="B107" s="664" t="s">
        <v>387</v>
      </c>
      <c r="C107" s="665" t="s">
        <v>2005</v>
      </c>
      <c r="D107" s="648">
        <v>476889.52324140893</v>
      </c>
    </row>
    <row r="108" spans="1:4" ht="16.5" thickTop="1" thickBot="1">
      <c r="A108" s="664" t="s">
        <v>831</v>
      </c>
      <c r="B108" s="664" t="s">
        <v>387</v>
      </c>
      <c r="C108" s="665" t="s">
        <v>2008</v>
      </c>
      <c r="D108" s="648">
        <v>348762.43337261077</v>
      </c>
    </row>
    <row r="109" spans="1:4" ht="16.5" thickTop="1" thickBot="1">
      <c r="A109" s="664" t="s">
        <v>830</v>
      </c>
      <c r="B109" s="664" t="s">
        <v>387</v>
      </c>
      <c r="C109" s="665" t="s">
        <v>2009</v>
      </c>
      <c r="D109" s="648">
        <v>356945.43971458793</v>
      </c>
    </row>
    <row r="110" spans="1:4" ht="16.5" thickTop="1" thickBot="1">
      <c r="A110" s="664" t="s">
        <v>834</v>
      </c>
      <c r="B110" s="664" t="s">
        <v>387</v>
      </c>
      <c r="C110" s="665" t="s">
        <v>2010</v>
      </c>
      <c r="D110" s="648">
        <v>379933.39042231609</v>
      </c>
    </row>
    <row r="111" spans="1:4" ht="16.5" thickTop="1" thickBot="1">
      <c r="A111" s="664" t="s">
        <v>424</v>
      </c>
      <c r="B111" s="664" t="s">
        <v>144</v>
      </c>
      <c r="C111" s="665" t="s">
        <v>425</v>
      </c>
      <c r="D111" s="648">
        <v>1438.6871125495404</v>
      </c>
    </row>
    <row r="112" spans="1:4" ht="16.5" thickTop="1" thickBot="1">
      <c r="A112" s="664" t="s">
        <v>426</v>
      </c>
      <c r="B112" s="664" t="s">
        <v>233</v>
      </c>
      <c r="C112" s="665" t="s">
        <v>427</v>
      </c>
      <c r="D112" s="648">
        <v>788.68544815073471</v>
      </c>
    </row>
    <row r="113" spans="1:4" ht="16.5" thickTop="1" thickBot="1">
      <c r="A113" s="664" t="s">
        <v>428</v>
      </c>
      <c r="B113" s="664" t="s">
        <v>92</v>
      </c>
      <c r="C113" s="665" t="s">
        <v>427</v>
      </c>
      <c r="D113" s="648">
        <v>509.28554968715764</v>
      </c>
    </row>
    <row r="114" spans="1:4" ht="16.5" thickTop="1" thickBot="1">
      <c r="A114" s="664" t="s">
        <v>429</v>
      </c>
      <c r="B114" s="664" t="s">
        <v>144</v>
      </c>
      <c r="C114" s="665" t="s">
        <v>2259</v>
      </c>
      <c r="D114" s="648">
        <v>33865.861267245215</v>
      </c>
    </row>
    <row r="115" spans="1:4" ht="16.5" thickTop="1" thickBot="1">
      <c r="A115" s="664" t="s">
        <v>430</v>
      </c>
      <c r="B115" s="664" t="s">
        <v>92</v>
      </c>
      <c r="C115" s="665" t="s">
        <v>431</v>
      </c>
      <c r="D115" s="648">
        <v>30950.553457286944</v>
      </c>
    </row>
    <row r="116" spans="1:4" ht="16.5" thickTop="1" thickBot="1">
      <c r="A116" s="664" t="s">
        <v>438</v>
      </c>
      <c r="B116" s="664" t="s">
        <v>92</v>
      </c>
      <c r="C116" s="665" t="s">
        <v>1913</v>
      </c>
      <c r="D116" s="648">
        <v>414331.72388787579</v>
      </c>
    </row>
    <row r="117" spans="1:4" ht="16.5" thickTop="1" thickBot="1">
      <c r="A117" s="664" t="s">
        <v>440</v>
      </c>
      <c r="B117" s="664" t="s">
        <v>92</v>
      </c>
      <c r="C117" s="665" t="s">
        <v>441</v>
      </c>
      <c r="D117" s="648">
        <v>26565.949637038608</v>
      </c>
    </row>
    <row r="118" spans="1:4" ht="16.5" thickTop="1" thickBot="1">
      <c r="A118" s="664" t="s">
        <v>439</v>
      </c>
      <c r="B118" s="664" t="s">
        <v>92</v>
      </c>
      <c r="C118" s="665" t="s">
        <v>2260</v>
      </c>
      <c r="D118" s="648">
        <v>24978.409094514951</v>
      </c>
    </row>
    <row r="119" spans="1:4" ht="16.5" thickTop="1" thickBot="1">
      <c r="A119" s="664" t="s">
        <v>443</v>
      </c>
      <c r="B119" s="664" t="s">
        <v>387</v>
      </c>
      <c r="C119" s="665" t="s">
        <v>2261</v>
      </c>
      <c r="D119" s="648">
        <v>3319.1671675125731</v>
      </c>
    </row>
    <row r="120" spans="1:4" ht="16.5" thickTop="1" thickBot="1">
      <c r="A120" s="664" t="s">
        <v>442</v>
      </c>
      <c r="B120" s="664" t="s">
        <v>387</v>
      </c>
      <c r="C120" s="665" t="s">
        <v>2262</v>
      </c>
      <c r="D120" s="648">
        <v>3160.0837352741005</v>
      </c>
    </row>
    <row r="121" spans="1:4" ht="16.5" thickTop="1" thickBot="1">
      <c r="A121" s="664" t="s">
        <v>840</v>
      </c>
      <c r="B121" s="664" t="s">
        <v>606</v>
      </c>
      <c r="C121" s="665" t="s">
        <v>2263</v>
      </c>
      <c r="D121" s="648">
        <v>20526.112751847912</v>
      </c>
    </row>
    <row r="122" spans="1:4" ht="16.5" thickTop="1" thickBot="1">
      <c r="A122" s="664" t="s">
        <v>841</v>
      </c>
      <c r="B122" s="664" t="s">
        <v>606</v>
      </c>
      <c r="C122" s="665" t="s">
        <v>1946</v>
      </c>
      <c r="D122" s="648">
        <v>22822.515283046592</v>
      </c>
    </row>
    <row r="123" spans="1:4" ht="16.5" thickTop="1" thickBot="1">
      <c r="A123" s="664" t="s">
        <v>444</v>
      </c>
      <c r="B123" s="664" t="s">
        <v>387</v>
      </c>
      <c r="C123" s="665" t="s">
        <v>1914</v>
      </c>
      <c r="D123" s="648">
        <v>2238.4635270392255</v>
      </c>
    </row>
    <row r="124" spans="1:4" ht="16.5" thickTop="1" thickBot="1">
      <c r="A124" s="664" t="s">
        <v>445</v>
      </c>
      <c r="B124" s="664" t="s">
        <v>144</v>
      </c>
      <c r="C124" s="665" t="s">
        <v>446</v>
      </c>
      <c r="D124" s="648">
        <v>16014.36640319652</v>
      </c>
    </row>
    <row r="125" spans="1:4" ht="16.5" thickTop="1" thickBot="1">
      <c r="A125" s="664" t="s">
        <v>865</v>
      </c>
      <c r="B125" s="664" t="s">
        <v>422</v>
      </c>
      <c r="C125" s="665" t="s">
        <v>1947</v>
      </c>
      <c r="D125" s="648">
        <v>1991.1830372349611</v>
      </c>
    </row>
    <row r="126" spans="1:4" ht="16.5" thickTop="1" thickBot="1">
      <c r="A126" s="664" t="s">
        <v>866</v>
      </c>
      <c r="B126" s="664" t="s">
        <v>422</v>
      </c>
      <c r="C126" s="665" t="s">
        <v>1948</v>
      </c>
      <c r="D126" s="648">
        <v>1718.1160994202635</v>
      </c>
    </row>
    <row r="127" spans="1:4" ht="16.5" thickTop="1" thickBot="1">
      <c r="A127" s="664" t="s">
        <v>864</v>
      </c>
      <c r="B127" s="664" t="s">
        <v>422</v>
      </c>
      <c r="C127" s="665" t="s">
        <v>2264</v>
      </c>
      <c r="D127" s="648">
        <v>1670.1875530536354</v>
      </c>
    </row>
    <row r="128" spans="1:4" ht="16.5" thickTop="1" thickBot="1">
      <c r="A128" s="664" t="s">
        <v>846</v>
      </c>
      <c r="B128" s="664" t="s">
        <v>422</v>
      </c>
      <c r="C128" s="665" t="s">
        <v>847</v>
      </c>
      <c r="D128" s="648">
        <v>1908.7359523605512</v>
      </c>
    </row>
    <row r="129" spans="1:4" ht="16.5" thickTop="1" thickBot="1">
      <c r="A129" s="664" t="s">
        <v>848</v>
      </c>
      <c r="B129" s="664" t="s">
        <v>422</v>
      </c>
      <c r="C129" s="665" t="s">
        <v>849</v>
      </c>
      <c r="D129" s="648">
        <v>1907.8071482041098</v>
      </c>
    </row>
    <row r="130" spans="1:4" ht="16.5" thickTop="1" thickBot="1">
      <c r="A130" s="664" t="s">
        <v>850</v>
      </c>
      <c r="B130" s="664" t="s">
        <v>422</v>
      </c>
      <c r="C130" s="665" t="s">
        <v>851</v>
      </c>
      <c r="D130" s="648">
        <v>1906.3228743965344</v>
      </c>
    </row>
    <row r="131" spans="1:4" ht="16.5" thickTop="1" thickBot="1">
      <c r="A131" s="664" t="s">
        <v>852</v>
      </c>
      <c r="B131" s="664" t="s">
        <v>422</v>
      </c>
      <c r="C131" s="665" t="s">
        <v>853</v>
      </c>
      <c r="D131" s="648">
        <v>2343.8775297848238</v>
      </c>
    </row>
    <row r="132" spans="1:4" ht="16.5" thickTop="1" thickBot="1">
      <c r="A132" s="664" t="s">
        <v>854</v>
      </c>
      <c r="B132" s="664" t="s">
        <v>422</v>
      </c>
      <c r="C132" s="665" t="s">
        <v>855</v>
      </c>
      <c r="D132" s="648">
        <v>1923.1324861420405</v>
      </c>
    </row>
    <row r="133" spans="1:4" ht="16.5" thickTop="1" thickBot="1">
      <c r="A133" s="664" t="s">
        <v>858</v>
      </c>
      <c r="B133" s="664" t="s">
        <v>422</v>
      </c>
      <c r="C133" s="665" t="s">
        <v>859</v>
      </c>
      <c r="D133" s="648">
        <v>1920.207564110359</v>
      </c>
    </row>
    <row r="134" spans="1:4" ht="16.5" thickTop="1" thickBot="1">
      <c r="A134" s="664" t="s">
        <v>856</v>
      </c>
      <c r="B134" s="664" t="s">
        <v>422</v>
      </c>
      <c r="C134" s="665" t="s">
        <v>857</v>
      </c>
      <c r="D134" s="648">
        <v>2047.2807178730204</v>
      </c>
    </row>
    <row r="135" spans="1:4" ht="16.5" thickTop="1" thickBot="1">
      <c r="A135" s="664" t="s">
        <v>860</v>
      </c>
      <c r="B135" s="664" t="s">
        <v>422</v>
      </c>
      <c r="C135" s="665" t="s">
        <v>861</v>
      </c>
      <c r="D135" s="648">
        <v>1994.1363001745833</v>
      </c>
    </row>
    <row r="136" spans="1:4" ht="16.5" thickTop="1" thickBot="1">
      <c r="A136" s="664" t="s">
        <v>862</v>
      </c>
      <c r="B136" s="664" t="s">
        <v>422</v>
      </c>
      <c r="C136" s="665" t="s">
        <v>863</v>
      </c>
      <c r="D136" s="648">
        <v>2123.82041273085</v>
      </c>
    </row>
    <row r="137" spans="1:4" ht="16.5" thickTop="1" thickBot="1">
      <c r="A137" s="664" t="s">
        <v>845</v>
      </c>
      <c r="B137" s="664" t="s">
        <v>377</v>
      </c>
      <c r="C137" s="665" t="s">
        <v>2265</v>
      </c>
      <c r="D137" s="648">
        <v>5396.5992076152079</v>
      </c>
    </row>
    <row r="138" spans="1:4" ht="31.5" thickTop="1" thickBot="1">
      <c r="A138" s="664" t="s">
        <v>842</v>
      </c>
      <c r="B138" s="664" t="s">
        <v>843</v>
      </c>
      <c r="C138" s="665" t="s">
        <v>844</v>
      </c>
      <c r="D138" s="648">
        <v>2.2111066405344909E-2</v>
      </c>
    </row>
    <row r="139" spans="1:4" ht="16.5" thickTop="1" thickBot="1">
      <c r="A139" s="664" t="s">
        <v>447</v>
      </c>
      <c r="B139" s="664" t="s">
        <v>377</v>
      </c>
      <c r="C139" s="665" t="s">
        <v>448</v>
      </c>
      <c r="D139" s="648">
        <v>4881.6702481521061</v>
      </c>
    </row>
    <row r="140" spans="1:4" ht="16.5" thickTop="1" thickBot="1">
      <c r="A140" s="664" t="s">
        <v>449</v>
      </c>
      <c r="B140" s="664" t="s">
        <v>450</v>
      </c>
      <c r="C140" s="665" t="s">
        <v>2266</v>
      </c>
      <c r="D140" s="648">
        <v>572.15552542596311</v>
      </c>
    </row>
    <row r="141" spans="1:4" ht="16.5" thickTop="1" thickBot="1">
      <c r="A141" s="664" t="s">
        <v>451</v>
      </c>
      <c r="B141" s="664" t="s">
        <v>144</v>
      </c>
      <c r="C141" s="665" t="s">
        <v>2267</v>
      </c>
      <c r="D141" s="648">
        <v>6374.3342136596275</v>
      </c>
    </row>
    <row r="142" spans="1:4" ht="16.5" thickTop="1" thickBot="1">
      <c r="A142" s="664" t="s">
        <v>452</v>
      </c>
      <c r="B142" s="664" t="s">
        <v>92</v>
      </c>
      <c r="C142" s="665" t="s">
        <v>2268</v>
      </c>
      <c r="D142" s="648">
        <v>2178.8486867700785</v>
      </c>
    </row>
    <row r="143" spans="1:4" ht="16.5" thickTop="1" thickBot="1">
      <c r="A143" s="664" t="s">
        <v>453</v>
      </c>
      <c r="B143" s="664" t="s">
        <v>454</v>
      </c>
      <c r="C143" s="665" t="s">
        <v>455</v>
      </c>
      <c r="D143" s="648">
        <v>7206.2740701496841</v>
      </c>
    </row>
    <row r="144" spans="1:4" ht="16.5" thickTop="1" thickBot="1">
      <c r="A144" s="664" t="s">
        <v>456</v>
      </c>
      <c r="B144" s="664" t="s">
        <v>422</v>
      </c>
      <c r="C144" s="665" t="s">
        <v>457</v>
      </c>
      <c r="D144" s="648">
        <v>18283.147855645813</v>
      </c>
    </row>
    <row r="145" spans="1:4" ht="16.5" thickTop="1" thickBot="1">
      <c r="A145" s="664" t="s">
        <v>873</v>
      </c>
      <c r="B145" s="664" t="s">
        <v>233</v>
      </c>
      <c r="C145" s="665" t="s">
        <v>875</v>
      </c>
      <c r="D145" s="648">
        <v>11127.154151110484</v>
      </c>
    </row>
    <row r="146" spans="1:4" ht="31.5" thickTop="1" thickBot="1">
      <c r="A146" s="664" t="s">
        <v>867</v>
      </c>
      <c r="B146" s="664" t="s">
        <v>233</v>
      </c>
      <c r="C146" s="665" t="s">
        <v>2269</v>
      </c>
      <c r="D146" s="648">
        <v>4841.9020276082483</v>
      </c>
    </row>
    <row r="147" spans="1:4" ht="16.5" thickTop="1" thickBot="1">
      <c r="A147" s="664" t="s">
        <v>868</v>
      </c>
      <c r="B147" s="664" t="s">
        <v>233</v>
      </c>
      <c r="C147" s="665" t="s">
        <v>2270</v>
      </c>
      <c r="D147" s="648">
        <v>15991.247198074829</v>
      </c>
    </row>
    <row r="148" spans="1:4" ht="16.5" thickTop="1" thickBot="1">
      <c r="A148" s="664" t="s">
        <v>1691</v>
      </c>
      <c r="B148" s="664" t="s">
        <v>233</v>
      </c>
      <c r="C148" s="665" t="s">
        <v>1949</v>
      </c>
      <c r="D148" s="648">
        <v>9296.1275922017885</v>
      </c>
    </row>
    <row r="149" spans="1:4" ht="16.5" thickTop="1" thickBot="1">
      <c r="A149" s="664" t="s">
        <v>869</v>
      </c>
      <c r="B149" s="664" t="s">
        <v>144</v>
      </c>
      <c r="C149" s="665" t="s">
        <v>2271</v>
      </c>
      <c r="D149" s="648">
        <v>27482.314290106213</v>
      </c>
    </row>
    <row r="150" spans="1:4" ht="16.5" thickTop="1" thickBot="1">
      <c r="A150" s="664" t="s">
        <v>870</v>
      </c>
      <c r="B150" s="664" t="s">
        <v>233</v>
      </c>
      <c r="C150" s="665" t="s">
        <v>871</v>
      </c>
      <c r="D150" s="648">
        <v>5899.5442028546622</v>
      </c>
    </row>
    <row r="151" spans="1:4" ht="16.5" thickTop="1" thickBot="1">
      <c r="A151" s="664" t="s">
        <v>872</v>
      </c>
      <c r="B151" s="664" t="s">
        <v>450</v>
      </c>
      <c r="C151" s="665" t="s">
        <v>2272</v>
      </c>
      <c r="D151" s="648">
        <v>124591.48848545598</v>
      </c>
    </row>
    <row r="152" spans="1:4" ht="16.5" thickTop="1" thickBot="1">
      <c r="A152" s="664" t="s">
        <v>458</v>
      </c>
      <c r="B152" s="664" t="s">
        <v>92</v>
      </c>
      <c r="C152" s="665" t="s">
        <v>459</v>
      </c>
      <c r="D152" s="648">
        <v>1343.97177439403</v>
      </c>
    </row>
    <row r="153" spans="1:4" ht="16.5" thickTop="1" thickBot="1">
      <c r="A153" s="664" t="s">
        <v>460</v>
      </c>
      <c r="B153" s="664" t="s">
        <v>377</v>
      </c>
      <c r="C153" s="665" t="s">
        <v>461</v>
      </c>
      <c r="D153" s="648">
        <v>23329.14385829914</v>
      </c>
    </row>
    <row r="154" spans="1:4" ht="16.5" thickTop="1" thickBot="1">
      <c r="A154" s="664" t="s">
        <v>462</v>
      </c>
      <c r="B154" s="664" t="s">
        <v>377</v>
      </c>
      <c r="C154" s="665" t="s">
        <v>463</v>
      </c>
      <c r="D154" s="648">
        <v>3775.7113668954612</v>
      </c>
    </row>
    <row r="155" spans="1:4" ht="16.5" thickTop="1" thickBot="1">
      <c r="A155" s="664" t="s">
        <v>909</v>
      </c>
      <c r="B155" s="664" t="s">
        <v>144</v>
      </c>
      <c r="C155" s="665" t="s">
        <v>2273</v>
      </c>
      <c r="D155" s="648">
        <v>68548.517815790547</v>
      </c>
    </row>
    <row r="156" spans="1:4" ht="16.5" thickTop="1" thickBot="1">
      <c r="A156" s="664" t="s">
        <v>910</v>
      </c>
      <c r="B156" s="664" t="s">
        <v>144</v>
      </c>
      <c r="C156" s="665" t="s">
        <v>2274</v>
      </c>
      <c r="D156" s="648">
        <v>13259.741253763081</v>
      </c>
    </row>
    <row r="157" spans="1:4" ht="16.5" thickTop="1" thickBot="1">
      <c r="A157" s="664" t="s">
        <v>911</v>
      </c>
      <c r="B157" s="664" t="s">
        <v>144</v>
      </c>
      <c r="C157" s="665" t="s">
        <v>2275</v>
      </c>
      <c r="D157" s="648">
        <v>24498.356168678198</v>
      </c>
    </row>
    <row r="158" spans="1:4" ht="16.5" thickTop="1" thickBot="1">
      <c r="A158" s="664" t="s">
        <v>912</v>
      </c>
      <c r="B158" s="664" t="s">
        <v>144</v>
      </c>
      <c r="C158" s="665" t="s">
        <v>2276</v>
      </c>
      <c r="D158" s="648">
        <v>44797.661455705587</v>
      </c>
    </row>
    <row r="159" spans="1:4" ht="16.5" thickTop="1" thickBot="1">
      <c r="A159" s="664" t="s">
        <v>466</v>
      </c>
      <c r="B159" s="664" t="s">
        <v>233</v>
      </c>
      <c r="C159" s="665" t="s">
        <v>467</v>
      </c>
      <c r="D159" s="648">
        <v>6020.831764003764</v>
      </c>
    </row>
    <row r="160" spans="1:4" ht="16.5" thickTop="1" thickBot="1">
      <c r="A160" s="664" t="s">
        <v>902</v>
      </c>
      <c r="B160" s="664" t="s">
        <v>233</v>
      </c>
      <c r="C160" s="665" t="s">
        <v>467</v>
      </c>
      <c r="D160" s="648">
        <v>5588.0150471896941</v>
      </c>
    </row>
    <row r="161" spans="1:4" ht="16.5" thickTop="1" thickBot="1">
      <c r="A161" s="664" t="s">
        <v>468</v>
      </c>
      <c r="B161" s="664" t="s">
        <v>233</v>
      </c>
      <c r="C161" s="665" t="s">
        <v>469</v>
      </c>
      <c r="D161" s="648">
        <v>7553.061681339289</v>
      </c>
    </row>
    <row r="162" spans="1:4" ht="16.5" thickTop="1" thickBot="1">
      <c r="A162" s="664" t="s">
        <v>903</v>
      </c>
      <c r="B162" s="664" t="s">
        <v>233</v>
      </c>
      <c r="C162" s="665" t="s">
        <v>469</v>
      </c>
      <c r="D162" s="648">
        <v>7075.3648327559349</v>
      </c>
    </row>
    <row r="163" spans="1:4" ht="16.5" thickTop="1" thickBot="1">
      <c r="A163" s="664" t="s">
        <v>894</v>
      </c>
      <c r="B163" s="664" t="s">
        <v>233</v>
      </c>
      <c r="C163" s="665" t="s">
        <v>895</v>
      </c>
      <c r="D163" s="648">
        <v>6726.4494957804227</v>
      </c>
    </row>
    <row r="164" spans="1:4" ht="16.5" thickTop="1" thickBot="1">
      <c r="A164" s="664" t="s">
        <v>900</v>
      </c>
      <c r="B164" s="664" t="s">
        <v>233</v>
      </c>
      <c r="C164" s="665" t="s">
        <v>895</v>
      </c>
      <c r="D164" s="648">
        <v>6549.6873218482306</v>
      </c>
    </row>
    <row r="165" spans="1:4" ht="16.5" thickTop="1" thickBot="1">
      <c r="A165" s="664" t="s">
        <v>907</v>
      </c>
      <c r="B165" s="664" t="s">
        <v>874</v>
      </c>
      <c r="C165" s="665" t="s">
        <v>908</v>
      </c>
      <c r="D165" s="648">
        <v>9158.604129451287</v>
      </c>
    </row>
    <row r="166" spans="1:4" ht="16.5" thickTop="1" thickBot="1">
      <c r="A166" s="664" t="s">
        <v>905</v>
      </c>
      <c r="B166" s="664" t="s">
        <v>233</v>
      </c>
      <c r="C166" s="665" t="s">
        <v>906</v>
      </c>
      <c r="D166" s="648">
        <v>6049.5017223800778</v>
      </c>
    </row>
    <row r="167" spans="1:4" ht="16.5" thickTop="1" thickBot="1">
      <c r="A167" s="664" t="s">
        <v>470</v>
      </c>
      <c r="B167" s="664" t="s">
        <v>233</v>
      </c>
      <c r="C167" s="665" t="s">
        <v>471</v>
      </c>
      <c r="D167" s="648">
        <v>6675.8836776924873</v>
      </c>
    </row>
    <row r="168" spans="1:4" ht="16.5" thickTop="1" thickBot="1">
      <c r="A168" s="664" t="s">
        <v>904</v>
      </c>
      <c r="B168" s="664" t="s">
        <v>233</v>
      </c>
      <c r="C168" s="665" t="s">
        <v>471</v>
      </c>
      <c r="D168" s="648">
        <v>6813.3459708329638</v>
      </c>
    </row>
    <row r="169" spans="1:4" ht="16.5" thickTop="1" thickBot="1">
      <c r="A169" s="664" t="s">
        <v>464</v>
      </c>
      <c r="B169" s="664" t="s">
        <v>233</v>
      </c>
      <c r="C169" s="665" t="s">
        <v>465</v>
      </c>
      <c r="D169" s="648">
        <v>8998.9288451280936</v>
      </c>
    </row>
    <row r="170" spans="1:4" ht="16.5" thickTop="1" thickBot="1">
      <c r="A170" s="664" t="s">
        <v>901</v>
      </c>
      <c r="B170" s="664" t="s">
        <v>233</v>
      </c>
      <c r="C170" s="665" t="s">
        <v>465</v>
      </c>
      <c r="D170" s="648">
        <v>8477.4935101179399</v>
      </c>
    </row>
    <row r="171" spans="1:4" ht="16.5" thickTop="1" thickBot="1">
      <c r="A171" s="664" t="s">
        <v>877</v>
      </c>
      <c r="B171" s="664" t="s">
        <v>233</v>
      </c>
      <c r="C171" s="665" t="s">
        <v>878</v>
      </c>
      <c r="D171" s="648">
        <v>7501.4267294276879</v>
      </c>
    </row>
    <row r="172" spans="1:4" ht="16.5" thickTop="1" thickBot="1">
      <c r="A172" s="664" t="s">
        <v>890</v>
      </c>
      <c r="B172" s="664" t="s">
        <v>874</v>
      </c>
      <c r="C172" s="665" t="s">
        <v>891</v>
      </c>
      <c r="D172" s="648">
        <v>12708.815196435597</v>
      </c>
    </row>
    <row r="173" spans="1:4" ht="16.5" thickTop="1" thickBot="1">
      <c r="A173" s="664" t="s">
        <v>892</v>
      </c>
      <c r="B173" s="664" t="s">
        <v>874</v>
      </c>
      <c r="C173" s="665" t="s">
        <v>893</v>
      </c>
      <c r="D173" s="648">
        <v>4028.6801303280367</v>
      </c>
    </row>
    <row r="174" spans="1:4" ht="16.5" thickTop="1" thickBot="1">
      <c r="A174" s="664" t="s">
        <v>879</v>
      </c>
      <c r="B174" s="664" t="s">
        <v>233</v>
      </c>
      <c r="C174" s="665" t="s">
        <v>880</v>
      </c>
      <c r="D174" s="648">
        <v>5237.113389353588</v>
      </c>
    </row>
    <row r="175" spans="1:4" ht="16.5" thickTop="1" thickBot="1">
      <c r="A175" s="664" t="s">
        <v>881</v>
      </c>
      <c r="B175" s="664" t="s">
        <v>233</v>
      </c>
      <c r="C175" s="665" t="s">
        <v>882</v>
      </c>
      <c r="D175" s="648">
        <v>5067.565746507491</v>
      </c>
    </row>
    <row r="176" spans="1:4" ht="31.5" thickTop="1" thickBot="1">
      <c r="A176" s="664" t="s">
        <v>887</v>
      </c>
      <c r="B176" s="664" t="s">
        <v>233</v>
      </c>
      <c r="C176" s="665" t="s">
        <v>1952</v>
      </c>
      <c r="D176" s="648">
        <v>6374.3342136596275</v>
      </c>
    </row>
    <row r="177" spans="1:4" ht="31.5" thickTop="1" thickBot="1">
      <c r="A177" s="664" t="s">
        <v>883</v>
      </c>
      <c r="B177" s="664" t="s">
        <v>233</v>
      </c>
      <c r="C177" s="665" t="s">
        <v>1951</v>
      </c>
      <c r="D177" s="648">
        <v>6821.1333407853026</v>
      </c>
    </row>
    <row r="178" spans="1:4" ht="16.5" thickTop="1" thickBot="1">
      <c r="A178" s="664" t="s">
        <v>884</v>
      </c>
      <c r="B178" s="664" t="s">
        <v>233</v>
      </c>
      <c r="C178" s="665" t="s">
        <v>2277</v>
      </c>
      <c r="D178" s="648">
        <v>7394.2276878451676</v>
      </c>
    </row>
    <row r="179" spans="1:4" ht="31.5" thickTop="1" thickBot="1">
      <c r="A179" s="664" t="s">
        <v>889</v>
      </c>
      <c r="B179" s="664" t="s">
        <v>233</v>
      </c>
      <c r="C179" s="665" t="s">
        <v>1953</v>
      </c>
      <c r="D179" s="648">
        <v>5682.9776500073267</v>
      </c>
    </row>
    <row r="180" spans="1:4" ht="31.5" thickTop="1" thickBot="1">
      <c r="A180" s="664" t="s">
        <v>876</v>
      </c>
      <c r="B180" s="664" t="s">
        <v>233</v>
      </c>
      <c r="C180" s="665" t="s">
        <v>1950</v>
      </c>
      <c r="D180" s="648">
        <v>8286.6344777575159</v>
      </c>
    </row>
    <row r="181" spans="1:4" ht="16.5" thickTop="1" thickBot="1">
      <c r="A181" s="664" t="s">
        <v>885</v>
      </c>
      <c r="B181" s="664" t="s">
        <v>233</v>
      </c>
      <c r="C181" s="665" t="s">
        <v>886</v>
      </c>
      <c r="D181" s="648">
        <v>5706.1301543224608</v>
      </c>
    </row>
    <row r="182" spans="1:4" ht="16.5" thickTop="1" thickBot="1">
      <c r="A182" s="664" t="s">
        <v>888</v>
      </c>
      <c r="B182" s="664" t="s">
        <v>233</v>
      </c>
      <c r="C182" s="665" t="s">
        <v>886</v>
      </c>
      <c r="D182" s="648">
        <v>5758.8939516861865</v>
      </c>
    </row>
    <row r="183" spans="1:4" ht="16.5" thickTop="1" thickBot="1">
      <c r="A183" s="664" t="s">
        <v>472</v>
      </c>
      <c r="B183" s="664" t="s">
        <v>377</v>
      </c>
      <c r="C183" s="665" t="s">
        <v>473</v>
      </c>
      <c r="D183" s="648">
        <v>5736.9007922936653</v>
      </c>
    </row>
    <row r="184" spans="1:4" ht="16.5" thickTop="1" thickBot="1">
      <c r="A184" s="664" t="s">
        <v>476</v>
      </c>
      <c r="B184" s="664" t="s">
        <v>92</v>
      </c>
      <c r="C184" s="665" t="s">
        <v>477</v>
      </c>
      <c r="D184" s="648">
        <v>4545.1919618775983</v>
      </c>
    </row>
    <row r="185" spans="1:4" ht="16.5" thickTop="1" thickBot="1">
      <c r="A185" s="664" t="s">
        <v>474</v>
      </c>
      <c r="B185" s="664" t="s">
        <v>387</v>
      </c>
      <c r="C185" s="665" t="s">
        <v>475</v>
      </c>
      <c r="D185" s="648">
        <v>43309.131958266342</v>
      </c>
    </row>
    <row r="186" spans="1:4" ht="16.5" thickTop="1" thickBot="1">
      <c r="A186" s="664" t="s">
        <v>478</v>
      </c>
      <c r="B186" s="664" t="s">
        <v>144</v>
      </c>
      <c r="C186" s="665" t="s">
        <v>1915</v>
      </c>
      <c r="D186" s="648">
        <v>1476.340545164004</v>
      </c>
    </row>
    <row r="187" spans="1:4" ht="16.5" thickTop="1" thickBot="1">
      <c r="A187" s="664" t="s">
        <v>1455</v>
      </c>
      <c r="B187" s="664" t="s">
        <v>377</v>
      </c>
      <c r="C187" s="665" t="s">
        <v>1454</v>
      </c>
      <c r="D187" s="648">
        <v>7468.5562500839123</v>
      </c>
    </row>
    <row r="188" spans="1:4" ht="16.5" thickTop="1" thickBot="1">
      <c r="A188" s="664" t="s">
        <v>1709</v>
      </c>
      <c r="B188" s="664" t="s">
        <v>377</v>
      </c>
      <c r="C188" s="665" t="s">
        <v>1708</v>
      </c>
      <c r="D188" s="648">
        <v>7472.5857029655854</v>
      </c>
    </row>
    <row r="189" spans="1:4" ht="16.5" thickTop="1" thickBot="1">
      <c r="A189" s="664" t="s">
        <v>479</v>
      </c>
      <c r="B189" s="664" t="s">
        <v>377</v>
      </c>
      <c r="C189" s="665" t="s">
        <v>480</v>
      </c>
      <c r="D189" s="648">
        <v>32979.208653091446</v>
      </c>
    </row>
    <row r="190" spans="1:4" ht="16.5" thickTop="1" thickBot="1">
      <c r="A190" s="664" t="s">
        <v>1666</v>
      </c>
      <c r="B190" s="664" t="s">
        <v>144</v>
      </c>
      <c r="C190" s="665" t="s">
        <v>1665</v>
      </c>
      <c r="D190" s="648">
        <v>544003.37486235471</v>
      </c>
    </row>
    <row r="191" spans="1:4" ht="16.5" thickTop="1" thickBot="1">
      <c r="A191" s="664" t="s">
        <v>488</v>
      </c>
      <c r="B191" s="664" t="s">
        <v>92</v>
      </c>
      <c r="C191" s="665" t="s">
        <v>489</v>
      </c>
      <c r="D191" s="648">
        <v>525186.1351940874</v>
      </c>
    </row>
    <row r="192" spans="1:4" ht="16.5" thickTop="1" thickBot="1">
      <c r="A192" s="664" t="s">
        <v>490</v>
      </c>
      <c r="B192" s="664" t="s">
        <v>92</v>
      </c>
      <c r="C192" s="665" t="s">
        <v>491</v>
      </c>
      <c r="D192" s="648">
        <v>278763.57311917795</v>
      </c>
    </row>
    <row r="193" spans="1:4" ht="16.5" thickTop="1" thickBot="1">
      <c r="A193" s="664" t="s">
        <v>481</v>
      </c>
      <c r="B193" s="664" t="s">
        <v>233</v>
      </c>
      <c r="C193" s="665" t="s">
        <v>482</v>
      </c>
      <c r="D193" s="648">
        <v>1723.5989775037617</v>
      </c>
    </row>
    <row r="194" spans="1:4" ht="16.5" thickTop="1" thickBot="1">
      <c r="A194" s="664" t="s">
        <v>492</v>
      </c>
      <c r="B194" s="664" t="s">
        <v>92</v>
      </c>
      <c r="C194" s="665" t="s">
        <v>493</v>
      </c>
      <c r="D194" s="648">
        <v>780.80754658633793</v>
      </c>
    </row>
    <row r="195" spans="1:4" ht="16.5" thickTop="1" thickBot="1">
      <c r="A195" s="664" t="s">
        <v>483</v>
      </c>
      <c r="B195" s="664" t="s">
        <v>422</v>
      </c>
      <c r="C195" s="665" t="s">
        <v>2278</v>
      </c>
      <c r="D195" s="648">
        <v>799.30053507641969</v>
      </c>
    </row>
    <row r="196" spans="1:4" ht="16.5" thickTop="1" thickBot="1">
      <c r="A196" s="664" t="s">
        <v>484</v>
      </c>
      <c r="B196" s="664" t="s">
        <v>92</v>
      </c>
      <c r="C196" s="665" t="s">
        <v>485</v>
      </c>
      <c r="D196" s="648">
        <v>34302.445112851798</v>
      </c>
    </row>
    <row r="197" spans="1:4" ht="16.5" thickTop="1" thickBot="1">
      <c r="A197" s="664" t="s">
        <v>486</v>
      </c>
      <c r="B197" s="664" t="s">
        <v>144</v>
      </c>
      <c r="C197" s="665" t="s">
        <v>487</v>
      </c>
      <c r="D197" s="648">
        <v>1224.1923000223007</v>
      </c>
    </row>
    <row r="198" spans="1:4" ht="16.5" thickTop="1" thickBot="1">
      <c r="A198" s="664" t="s">
        <v>494</v>
      </c>
      <c r="B198" s="664" t="s">
        <v>92</v>
      </c>
      <c r="C198" s="665" t="s">
        <v>495</v>
      </c>
      <c r="D198" s="648">
        <v>23585.036590540622</v>
      </c>
    </row>
    <row r="199" spans="1:4" ht="16.5" thickTop="1" thickBot="1">
      <c r="A199" s="664" t="s">
        <v>925</v>
      </c>
      <c r="B199" s="664" t="s">
        <v>92</v>
      </c>
      <c r="C199" s="665" t="s">
        <v>926</v>
      </c>
      <c r="D199" s="648">
        <v>95437.228643934679</v>
      </c>
    </row>
    <row r="200" spans="1:4" ht="31.5" thickTop="1" thickBot="1">
      <c r="A200" s="664" t="s">
        <v>929</v>
      </c>
      <c r="B200" s="664" t="s">
        <v>92</v>
      </c>
      <c r="C200" s="665" t="s">
        <v>930</v>
      </c>
      <c r="D200" s="648">
        <v>108593.19564507189</v>
      </c>
    </row>
    <row r="201" spans="1:4" ht="16.5" thickTop="1" thickBot="1">
      <c r="A201" s="664" t="s">
        <v>927</v>
      </c>
      <c r="B201" s="664" t="s">
        <v>92</v>
      </c>
      <c r="C201" s="665" t="s">
        <v>928</v>
      </c>
      <c r="D201" s="648">
        <v>106981.25104640967</v>
      </c>
    </row>
    <row r="202" spans="1:4" ht="16.5" thickTop="1" thickBot="1">
      <c r="A202" s="664" t="s">
        <v>931</v>
      </c>
      <c r="B202" s="664" t="s">
        <v>233</v>
      </c>
      <c r="C202" s="665" t="s">
        <v>932</v>
      </c>
      <c r="D202" s="648">
        <v>5334.8949048845252</v>
      </c>
    </row>
    <row r="203" spans="1:4" ht="16.5" thickTop="1" thickBot="1">
      <c r="A203" s="664" t="s">
        <v>920</v>
      </c>
      <c r="B203" s="664" t="s">
        <v>233</v>
      </c>
      <c r="C203" s="665" t="s">
        <v>2279</v>
      </c>
      <c r="D203" s="648">
        <v>21417.397039613508</v>
      </c>
    </row>
    <row r="204" spans="1:4" ht="16.5" thickTop="1" thickBot="1">
      <c r="A204" s="664" t="s">
        <v>923</v>
      </c>
      <c r="B204" s="664" t="s">
        <v>92</v>
      </c>
      <c r="C204" s="665" t="s">
        <v>924</v>
      </c>
      <c r="D204" s="648">
        <v>75869.381762245466</v>
      </c>
    </row>
    <row r="205" spans="1:4" ht="16.5" thickTop="1" thickBot="1">
      <c r="A205" s="664" t="s">
        <v>921</v>
      </c>
      <c r="B205" s="664" t="s">
        <v>92</v>
      </c>
      <c r="C205" s="665" t="s">
        <v>922</v>
      </c>
      <c r="D205" s="648">
        <v>68643.474909523022</v>
      </c>
    </row>
    <row r="206" spans="1:4" ht="16.5" thickTop="1" thickBot="1">
      <c r="A206" s="664" t="s">
        <v>496</v>
      </c>
      <c r="B206" s="664" t="s">
        <v>144</v>
      </c>
      <c r="C206" s="665" t="s">
        <v>1916</v>
      </c>
      <c r="D206" s="648">
        <v>80734.624882539603</v>
      </c>
    </row>
    <row r="207" spans="1:4" ht="16.5" thickTop="1" thickBot="1">
      <c r="A207" s="664" t="s">
        <v>505</v>
      </c>
      <c r="B207" s="664" t="s">
        <v>144</v>
      </c>
      <c r="C207" s="665" t="s">
        <v>506</v>
      </c>
      <c r="D207" s="648">
        <v>78749.608081863684</v>
      </c>
    </row>
    <row r="208" spans="1:4" ht="16.5" thickTop="1" thickBot="1">
      <c r="A208" s="664" t="s">
        <v>507</v>
      </c>
      <c r="B208" s="664" t="s">
        <v>144</v>
      </c>
      <c r="C208" s="665" t="s">
        <v>508</v>
      </c>
      <c r="D208" s="648">
        <v>7104.6395418686679</v>
      </c>
    </row>
    <row r="209" spans="1:4" ht="16.5" thickTop="1" thickBot="1">
      <c r="A209" s="664" t="s">
        <v>509</v>
      </c>
      <c r="B209" s="664" t="s">
        <v>233</v>
      </c>
      <c r="C209" s="665" t="s">
        <v>510</v>
      </c>
      <c r="D209" s="648">
        <v>8956.5708181798527</v>
      </c>
    </row>
    <row r="210" spans="1:4" ht="16.5" thickTop="1" thickBot="1">
      <c r="A210" s="664" t="s">
        <v>512</v>
      </c>
      <c r="B210" s="664" t="s">
        <v>233</v>
      </c>
      <c r="C210" s="665" t="s">
        <v>1918</v>
      </c>
      <c r="D210" s="648">
        <v>7887.8769597375722</v>
      </c>
    </row>
    <row r="211" spans="1:4" ht="16.5" thickTop="1" thickBot="1">
      <c r="A211" s="664" t="s">
        <v>511</v>
      </c>
      <c r="B211" s="664" t="s">
        <v>233</v>
      </c>
      <c r="C211" s="665" t="s">
        <v>1917</v>
      </c>
      <c r="D211" s="648">
        <v>4081.0915091497895</v>
      </c>
    </row>
    <row r="212" spans="1:4" ht="16.5" thickTop="1" thickBot="1">
      <c r="A212" s="664" t="s">
        <v>519</v>
      </c>
      <c r="B212" s="664" t="s">
        <v>387</v>
      </c>
      <c r="C212" s="665" t="s">
        <v>520</v>
      </c>
      <c r="D212" s="648">
        <v>23585.036590540622</v>
      </c>
    </row>
    <row r="213" spans="1:4" ht="16.5" thickTop="1" thickBot="1">
      <c r="A213" s="664" t="s">
        <v>515</v>
      </c>
      <c r="B213" s="664" t="s">
        <v>387</v>
      </c>
      <c r="C213" s="665" t="s">
        <v>516</v>
      </c>
      <c r="D213" s="648">
        <v>32172.098732896902</v>
      </c>
    </row>
    <row r="214" spans="1:4" ht="16.5" thickTop="1" thickBot="1">
      <c r="A214" s="664" t="s">
        <v>513</v>
      </c>
      <c r="B214" s="664" t="s">
        <v>387</v>
      </c>
      <c r="C214" s="665" t="s">
        <v>514</v>
      </c>
      <c r="D214" s="648">
        <v>23585.036590540622</v>
      </c>
    </row>
    <row r="215" spans="1:4" ht="16.5" thickTop="1" thickBot="1">
      <c r="A215" s="664" t="s">
        <v>521</v>
      </c>
      <c r="B215" s="664" t="s">
        <v>387</v>
      </c>
      <c r="C215" s="665" t="s">
        <v>522</v>
      </c>
      <c r="D215" s="648">
        <v>35322.770242184364</v>
      </c>
    </row>
    <row r="216" spans="1:4" ht="16.5" thickTop="1" thickBot="1">
      <c r="A216" s="664" t="s">
        <v>525</v>
      </c>
      <c r="B216" s="664" t="s">
        <v>387</v>
      </c>
      <c r="C216" s="665" t="s">
        <v>526</v>
      </c>
      <c r="D216" s="648">
        <v>40036.210701705088</v>
      </c>
    </row>
    <row r="217" spans="1:4" ht="16.5" thickTop="1" thickBot="1">
      <c r="A217" s="664" t="s">
        <v>527</v>
      </c>
      <c r="B217" s="664" t="s">
        <v>387</v>
      </c>
      <c r="C217" s="665" t="s">
        <v>528</v>
      </c>
      <c r="D217" s="648">
        <v>37488.758341760244</v>
      </c>
    </row>
    <row r="218" spans="1:4" ht="16.5" thickTop="1" thickBot="1">
      <c r="A218" s="664" t="s">
        <v>529</v>
      </c>
      <c r="B218" s="664" t="s">
        <v>387</v>
      </c>
      <c r="C218" s="665" t="s">
        <v>530</v>
      </c>
      <c r="D218" s="648">
        <v>36467.199138612232</v>
      </c>
    </row>
    <row r="219" spans="1:4" ht="16.5" thickTop="1" thickBot="1">
      <c r="A219" s="664" t="s">
        <v>531</v>
      </c>
      <c r="B219" s="664" t="s">
        <v>387</v>
      </c>
      <c r="C219" s="665" t="s">
        <v>532</v>
      </c>
      <c r="D219" s="648">
        <v>32160.168067161063</v>
      </c>
    </row>
    <row r="220" spans="1:4" ht="16.5" thickTop="1" thickBot="1">
      <c r="A220" s="664" t="s">
        <v>523</v>
      </c>
      <c r="B220" s="664" t="s">
        <v>387</v>
      </c>
      <c r="C220" s="665" t="s">
        <v>524</v>
      </c>
      <c r="D220" s="648">
        <v>6805.7133820560994</v>
      </c>
    </row>
    <row r="221" spans="1:4" ht="16.5" thickTop="1" thickBot="1">
      <c r="A221" s="664" t="s">
        <v>533</v>
      </c>
      <c r="B221" s="664" t="s">
        <v>387</v>
      </c>
      <c r="C221" s="665" t="s">
        <v>534</v>
      </c>
      <c r="D221" s="648">
        <v>23585.036590540622</v>
      </c>
    </row>
    <row r="222" spans="1:4" ht="16.5" thickTop="1" thickBot="1">
      <c r="A222" s="664" t="s">
        <v>540</v>
      </c>
      <c r="B222" s="664" t="s">
        <v>387</v>
      </c>
      <c r="C222" s="665" t="s">
        <v>541</v>
      </c>
      <c r="D222" s="648">
        <v>16011.685181690766</v>
      </c>
    </row>
    <row r="223" spans="1:4" ht="16.5" thickTop="1" thickBot="1">
      <c r="A223" s="664" t="s">
        <v>551</v>
      </c>
      <c r="B223" s="664" t="s">
        <v>387</v>
      </c>
      <c r="C223" s="665" t="s">
        <v>1856</v>
      </c>
      <c r="D223" s="648">
        <v>4137.3125691323594</v>
      </c>
    </row>
    <row r="224" spans="1:4" ht="16.5" thickTop="1" thickBot="1">
      <c r="A224" s="664" t="s">
        <v>535</v>
      </c>
      <c r="B224" s="664" t="s">
        <v>387</v>
      </c>
      <c r="C224" s="665" t="s">
        <v>2280</v>
      </c>
      <c r="D224" s="648">
        <v>30987.585958469583</v>
      </c>
    </row>
    <row r="225" spans="1:4" ht="16.5" thickTop="1" thickBot="1">
      <c r="A225" s="664" t="s">
        <v>536</v>
      </c>
      <c r="B225" s="664" t="s">
        <v>387</v>
      </c>
      <c r="C225" s="665" t="s">
        <v>2281</v>
      </c>
      <c r="D225" s="648">
        <v>30845.310357651349</v>
      </c>
    </row>
    <row r="226" spans="1:4" ht="16.5" thickTop="1" thickBot="1">
      <c r="A226" s="664" t="s">
        <v>537</v>
      </c>
      <c r="B226" s="664" t="s">
        <v>387</v>
      </c>
      <c r="C226" s="665" t="s">
        <v>1919</v>
      </c>
      <c r="D226" s="648">
        <v>30396.317856849488</v>
      </c>
    </row>
    <row r="227" spans="1:4" ht="16.5" thickTop="1" thickBot="1">
      <c r="A227" s="664" t="s">
        <v>538</v>
      </c>
      <c r="B227" s="664" t="s">
        <v>387</v>
      </c>
      <c r="C227" s="665" t="s">
        <v>2282</v>
      </c>
      <c r="D227" s="648">
        <v>31970.300023895368</v>
      </c>
    </row>
    <row r="228" spans="1:4" ht="16.5" thickTop="1" thickBot="1">
      <c r="A228" s="664" t="s">
        <v>539</v>
      </c>
      <c r="B228" s="664" t="s">
        <v>387</v>
      </c>
      <c r="C228" s="665" t="s">
        <v>2283</v>
      </c>
      <c r="D228" s="648">
        <v>31778.88719908482</v>
      </c>
    </row>
    <row r="229" spans="1:4" ht="16.5" thickTop="1" thickBot="1">
      <c r="A229" s="664" t="s">
        <v>542</v>
      </c>
      <c r="B229" s="664" t="s">
        <v>387</v>
      </c>
      <c r="C229" s="665" t="s">
        <v>543</v>
      </c>
      <c r="D229" s="648">
        <v>35610.89643990597</v>
      </c>
    </row>
    <row r="230" spans="1:4" ht="16.5" thickTop="1" thickBot="1">
      <c r="A230" s="664" t="s">
        <v>544</v>
      </c>
      <c r="B230" s="664" t="s">
        <v>387</v>
      </c>
      <c r="C230" s="665" t="s">
        <v>545</v>
      </c>
      <c r="D230" s="648">
        <v>35386.175049436679</v>
      </c>
    </row>
    <row r="231" spans="1:4" ht="16.5" thickTop="1" thickBot="1">
      <c r="A231" s="664" t="s">
        <v>517</v>
      </c>
      <c r="B231" s="664" t="s">
        <v>387</v>
      </c>
      <c r="C231" s="665" t="s">
        <v>518</v>
      </c>
      <c r="D231" s="648">
        <v>34068.447219596062</v>
      </c>
    </row>
    <row r="232" spans="1:4" ht="16.5" thickTop="1" thickBot="1">
      <c r="A232" s="664" t="s">
        <v>546</v>
      </c>
      <c r="B232" s="664" t="s">
        <v>387</v>
      </c>
      <c r="C232" s="665" t="s">
        <v>547</v>
      </c>
      <c r="D232" s="648">
        <v>32414.518012045537</v>
      </c>
    </row>
    <row r="233" spans="1:4" ht="16.5" thickTop="1" thickBot="1">
      <c r="A233" s="664" t="s">
        <v>548</v>
      </c>
      <c r="B233" s="664" t="s">
        <v>387</v>
      </c>
      <c r="C233" s="665" t="s">
        <v>549</v>
      </c>
      <c r="D233" s="648">
        <v>24392.082767555301</v>
      </c>
    </row>
    <row r="234" spans="1:4" ht="16.5" thickTop="1" thickBot="1">
      <c r="A234" s="664" t="s">
        <v>550</v>
      </c>
      <c r="B234" s="664" t="s">
        <v>387</v>
      </c>
      <c r="C234" s="665" t="s">
        <v>2284</v>
      </c>
      <c r="D234" s="648">
        <v>23585.036590540622</v>
      </c>
    </row>
    <row r="235" spans="1:4" ht="16.5" thickTop="1" thickBot="1">
      <c r="A235" s="664" t="s">
        <v>552</v>
      </c>
      <c r="B235" s="664" t="s">
        <v>144</v>
      </c>
      <c r="C235" s="665" t="s">
        <v>553</v>
      </c>
      <c r="D235" s="648">
        <v>733.94191479265078</v>
      </c>
    </row>
    <row r="236" spans="1:4" ht="16.5" thickTop="1" thickBot="1">
      <c r="A236" s="664" t="s">
        <v>556</v>
      </c>
      <c r="B236" s="664" t="s">
        <v>387</v>
      </c>
      <c r="C236" s="665" t="s">
        <v>2285</v>
      </c>
      <c r="D236" s="648">
        <v>268319.09180831432</v>
      </c>
    </row>
    <row r="237" spans="1:4" ht="16.5" thickTop="1" thickBot="1">
      <c r="A237" s="664" t="s">
        <v>557</v>
      </c>
      <c r="B237" s="664" t="s">
        <v>387</v>
      </c>
      <c r="C237" s="665" t="s">
        <v>2286</v>
      </c>
      <c r="D237" s="648">
        <v>272901.15252081037</v>
      </c>
    </row>
    <row r="238" spans="1:4" ht="16.5" thickTop="1" thickBot="1">
      <c r="A238" s="664" t="s">
        <v>558</v>
      </c>
      <c r="B238" s="664" t="s">
        <v>387</v>
      </c>
      <c r="C238" s="665" t="s">
        <v>2287</v>
      </c>
      <c r="D238" s="648">
        <v>282509.64008628344</v>
      </c>
    </row>
    <row r="239" spans="1:4" ht="16.5" thickTop="1" thickBot="1">
      <c r="A239" s="664" t="s">
        <v>570</v>
      </c>
      <c r="B239" s="664" t="s">
        <v>571</v>
      </c>
      <c r="C239" s="665" t="s">
        <v>572</v>
      </c>
      <c r="D239" s="648">
        <v>332749.37095053558</v>
      </c>
    </row>
    <row r="240" spans="1:4" ht="16.5" thickTop="1" thickBot="1">
      <c r="A240" s="664" t="s">
        <v>559</v>
      </c>
      <c r="B240" s="664" t="s">
        <v>387</v>
      </c>
      <c r="C240" s="665" t="s">
        <v>1920</v>
      </c>
      <c r="D240" s="648">
        <v>338594.10249711981</v>
      </c>
    </row>
    <row r="241" spans="1:4" ht="16.5" thickTop="1" thickBot="1">
      <c r="A241" s="664" t="s">
        <v>560</v>
      </c>
      <c r="B241" s="664" t="s">
        <v>387</v>
      </c>
      <c r="C241" s="665" t="s">
        <v>2011</v>
      </c>
      <c r="D241" s="648">
        <v>401583.05546055647</v>
      </c>
    </row>
    <row r="242" spans="1:4" ht="16.5" thickTop="1" thickBot="1">
      <c r="A242" s="666" t="s">
        <v>2013</v>
      </c>
      <c r="B242" s="664" t="s">
        <v>387</v>
      </c>
      <c r="C242" s="665" t="s">
        <v>2012</v>
      </c>
      <c r="D242" s="648">
        <v>264030.60549568816</v>
      </c>
    </row>
    <row r="243" spans="1:4" ht="16.5" thickTop="1" thickBot="1">
      <c r="A243" s="664" t="s">
        <v>561</v>
      </c>
      <c r="B243" s="664" t="s">
        <v>387</v>
      </c>
      <c r="C243" s="665" t="s">
        <v>562</v>
      </c>
      <c r="D243" s="648">
        <v>310631.90313012229</v>
      </c>
    </row>
    <row r="244" spans="1:4" ht="16.5" thickTop="1" thickBot="1">
      <c r="A244" s="664" t="s">
        <v>563</v>
      </c>
      <c r="B244" s="664" t="s">
        <v>387</v>
      </c>
      <c r="C244" s="665" t="s">
        <v>564</v>
      </c>
      <c r="D244" s="648">
        <v>307539.4206428997</v>
      </c>
    </row>
    <row r="245" spans="1:4" ht="16.5" thickTop="1" thickBot="1">
      <c r="A245" s="664" t="s">
        <v>565</v>
      </c>
      <c r="B245" s="664" t="s">
        <v>387</v>
      </c>
      <c r="C245" s="665" t="s">
        <v>566</v>
      </c>
      <c r="D245" s="648">
        <v>303526.04281893262</v>
      </c>
    </row>
    <row r="246" spans="1:4" ht="16.5" thickTop="1" thickBot="1">
      <c r="A246" s="664" t="s">
        <v>567</v>
      </c>
      <c r="B246" s="664" t="s">
        <v>387</v>
      </c>
      <c r="C246" s="665" t="s">
        <v>2014</v>
      </c>
      <c r="D246" s="648">
        <v>242219.69416742123</v>
      </c>
    </row>
    <row r="247" spans="1:4" ht="16.5" thickTop="1" thickBot="1">
      <c r="A247" s="664" t="s">
        <v>568</v>
      </c>
      <c r="B247" s="664" t="s">
        <v>387</v>
      </c>
      <c r="C247" s="665" t="s">
        <v>569</v>
      </c>
      <c r="D247" s="648">
        <v>243166.94872415593</v>
      </c>
    </row>
    <row r="248" spans="1:4" ht="16.5" thickTop="1" thickBot="1">
      <c r="A248" s="664" t="s">
        <v>573</v>
      </c>
      <c r="B248" s="664" t="s">
        <v>387</v>
      </c>
      <c r="C248" s="665" t="s">
        <v>574</v>
      </c>
      <c r="D248" s="648">
        <v>243593.09296088401</v>
      </c>
    </row>
    <row r="249" spans="1:4" ht="16.5" thickTop="1" thickBot="1">
      <c r="A249" s="664" t="s">
        <v>575</v>
      </c>
      <c r="B249" s="664" t="s">
        <v>387</v>
      </c>
      <c r="C249" s="665" t="s">
        <v>576</v>
      </c>
      <c r="D249" s="648">
        <v>230744.93315417043</v>
      </c>
    </row>
    <row r="250" spans="1:4" ht="16.5" thickTop="1" thickBot="1">
      <c r="A250" s="664" t="s">
        <v>577</v>
      </c>
      <c r="B250" s="664" t="s">
        <v>387</v>
      </c>
      <c r="C250" s="665" t="s">
        <v>578</v>
      </c>
      <c r="D250" s="648">
        <v>175590.50156350597</v>
      </c>
    </row>
    <row r="251" spans="1:4" ht="16.5" thickTop="1" thickBot="1">
      <c r="A251" s="664" t="s">
        <v>579</v>
      </c>
      <c r="B251" s="664" t="s">
        <v>387</v>
      </c>
      <c r="C251" s="665" t="s">
        <v>580</v>
      </c>
      <c r="D251" s="648">
        <v>180473.33169908228</v>
      </c>
    </row>
    <row r="252" spans="1:4" ht="16.5" thickTop="1" thickBot="1">
      <c r="A252" s="664" t="s">
        <v>581</v>
      </c>
      <c r="B252" s="664" t="s">
        <v>387</v>
      </c>
      <c r="C252" s="665" t="s">
        <v>2288</v>
      </c>
      <c r="D252" s="648">
        <v>192621.18447963602</v>
      </c>
    </row>
    <row r="253" spans="1:4" ht="16.5" thickTop="1" thickBot="1">
      <c r="A253" s="664" t="s">
        <v>582</v>
      </c>
      <c r="B253" s="664" t="s">
        <v>387</v>
      </c>
      <c r="C253" s="665" t="s">
        <v>2289</v>
      </c>
      <c r="D253" s="648">
        <v>154391.30948669152</v>
      </c>
    </row>
    <row r="254" spans="1:4" ht="16.5" thickTop="1" thickBot="1">
      <c r="A254" s="664" t="s">
        <v>584</v>
      </c>
      <c r="B254" s="664" t="s">
        <v>233</v>
      </c>
      <c r="C254" s="665" t="s">
        <v>1921</v>
      </c>
      <c r="D254" s="648">
        <v>13227.397665651193</v>
      </c>
    </row>
    <row r="255" spans="1:4" ht="16.5" thickTop="1" thickBot="1">
      <c r="A255" s="664" t="s">
        <v>583</v>
      </c>
      <c r="B255" s="664" t="s">
        <v>387</v>
      </c>
      <c r="C255" s="665" t="s">
        <v>2290</v>
      </c>
      <c r="D255" s="648">
        <v>249054.62361973754</v>
      </c>
    </row>
    <row r="256" spans="1:4" ht="16.5" thickTop="1" thickBot="1">
      <c r="A256" s="664" t="s">
        <v>554</v>
      </c>
      <c r="B256" s="664" t="s">
        <v>387</v>
      </c>
      <c r="C256" s="665" t="s">
        <v>555</v>
      </c>
      <c r="D256" s="648">
        <v>247523.65494364986</v>
      </c>
    </row>
    <row r="257" spans="1:4" ht="16.5" thickTop="1" thickBot="1">
      <c r="A257" s="664" t="s">
        <v>585</v>
      </c>
      <c r="B257" s="664" t="s">
        <v>387</v>
      </c>
      <c r="C257" s="665" t="s">
        <v>586</v>
      </c>
      <c r="D257" s="648">
        <v>283390.44334242609</v>
      </c>
    </row>
    <row r="258" spans="1:4" ht="16.5" thickTop="1" thickBot="1">
      <c r="A258" s="664" t="s">
        <v>587</v>
      </c>
      <c r="B258" s="664" t="s">
        <v>387</v>
      </c>
      <c r="C258" s="665" t="s">
        <v>588</v>
      </c>
      <c r="D258" s="648">
        <v>265942.29788402369</v>
      </c>
    </row>
    <row r="259" spans="1:4" ht="16.5" thickTop="1" thickBot="1">
      <c r="A259" s="664" t="s">
        <v>497</v>
      </c>
      <c r="B259" s="664" t="s">
        <v>387</v>
      </c>
      <c r="C259" s="665" t="s">
        <v>498</v>
      </c>
      <c r="D259" s="648">
        <v>271187.79521661106</v>
      </c>
    </row>
    <row r="260" spans="1:4" ht="16.5" thickTop="1" thickBot="1">
      <c r="A260" s="664" t="s">
        <v>1669</v>
      </c>
      <c r="B260" s="664" t="s">
        <v>387</v>
      </c>
      <c r="C260" s="665" t="s">
        <v>1670</v>
      </c>
      <c r="D260" s="648">
        <v>303862.72434806544</v>
      </c>
    </row>
    <row r="261" spans="1:4" ht="16.5" thickTop="1" thickBot="1">
      <c r="A261" s="664" t="s">
        <v>499</v>
      </c>
      <c r="B261" s="664" t="s">
        <v>377</v>
      </c>
      <c r="C261" s="665" t="s">
        <v>500</v>
      </c>
      <c r="D261" s="648">
        <v>1916.8699556140061</v>
      </c>
    </row>
    <row r="262" spans="1:4" ht="31.5" thickTop="1" thickBot="1">
      <c r="A262" s="664" t="s">
        <v>589</v>
      </c>
      <c r="B262" s="664" t="s">
        <v>377</v>
      </c>
      <c r="C262" s="665" t="s">
        <v>2291</v>
      </c>
      <c r="D262" s="648">
        <v>1679.1058292248829</v>
      </c>
    </row>
    <row r="263" spans="1:4" ht="16.5" thickTop="1" thickBot="1">
      <c r="A263" s="664" t="s">
        <v>590</v>
      </c>
      <c r="B263" s="664" t="s">
        <v>233</v>
      </c>
      <c r="C263" s="665" t="s">
        <v>2292</v>
      </c>
      <c r="D263" s="648">
        <v>61448.581819678802</v>
      </c>
    </row>
    <row r="264" spans="1:4" ht="16.5" thickTop="1" thickBot="1">
      <c r="A264" s="664" t="s">
        <v>591</v>
      </c>
      <c r="B264" s="664" t="s">
        <v>377</v>
      </c>
      <c r="C264" s="665" t="s">
        <v>2293</v>
      </c>
      <c r="D264" s="648">
        <v>10383.395308818912</v>
      </c>
    </row>
    <row r="265" spans="1:4" ht="16.5" thickTop="1" thickBot="1">
      <c r="A265" s="664" t="s">
        <v>592</v>
      </c>
      <c r="B265" s="664" t="s">
        <v>144</v>
      </c>
      <c r="C265" s="665" t="s">
        <v>2294</v>
      </c>
      <c r="D265" s="648">
        <v>7336.501668295582</v>
      </c>
    </row>
    <row r="266" spans="1:4" ht="16.5" thickTop="1" thickBot="1">
      <c r="A266" s="664" t="s">
        <v>593</v>
      </c>
      <c r="B266" s="664" t="s">
        <v>92</v>
      </c>
      <c r="C266" s="665" t="s">
        <v>2295</v>
      </c>
      <c r="D266" s="648">
        <v>40795.738967421617</v>
      </c>
    </row>
    <row r="267" spans="1:4" ht="16.5" thickTop="1" thickBot="1">
      <c r="A267" s="664" t="s">
        <v>594</v>
      </c>
      <c r="B267" s="664" t="s">
        <v>92</v>
      </c>
      <c r="C267" s="665" t="s">
        <v>2296</v>
      </c>
      <c r="D267" s="648">
        <v>50994.67370927702</v>
      </c>
    </row>
    <row r="268" spans="1:4" ht="16.5" thickTop="1" thickBot="1">
      <c r="A268" s="664" t="s">
        <v>595</v>
      </c>
      <c r="B268" s="664" t="s">
        <v>92</v>
      </c>
      <c r="C268" s="665" t="s">
        <v>2297</v>
      </c>
      <c r="D268" s="648">
        <v>60709.882914166476</v>
      </c>
    </row>
    <row r="269" spans="1:4" ht="16.5" thickTop="1" thickBot="1">
      <c r="A269" s="664" t="s">
        <v>596</v>
      </c>
      <c r="B269" s="664" t="s">
        <v>377</v>
      </c>
      <c r="C269" s="665" t="s">
        <v>597</v>
      </c>
      <c r="D269" s="648">
        <v>35473.288629970702</v>
      </c>
    </row>
    <row r="270" spans="1:4" ht="16.5" thickTop="1" thickBot="1">
      <c r="A270" s="664" t="s">
        <v>599</v>
      </c>
      <c r="B270" s="664" t="s">
        <v>144</v>
      </c>
      <c r="C270" s="665" t="s">
        <v>600</v>
      </c>
      <c r="D270" s="648">
        <v>140355.91856296692</v>
      </c>
    </row>
    <row r="271" spans="1:4" ht="16.5" thickTop="1" thickBot="1">
      <c r="A271" s="664" t="s">
        <v>601</v>
      </c>
      <c r="B271" s="664" t="s">
        <v>387</v>
      </c>
      <c r="C271" s="665" t="s">
        <v>1922</v>
      </c>
      <c r="D271" s="648">
        <v>33737.817013240419</v>
      </c>
    </row>
    <row r="272" spans="1:4" ht="16.5" thickTop="1" thickBot="1">
      <c r="A272" s="664" t="s">
        <v>598</v>
      </c>
      <c r="B272" s="664" t="s">
        <v>387</v>
      </c>
      <c r="C272" s="665" t="s">
        <v>2298</v>
      </c>
      <c r="D272" s="648">
        <v>31528.660571576751</v>
      </c>
    </row>
    <row r="273" spans="1:4" ht="16.5" thickTop="1" thickBot="1">
      <c r="A273" s="664" t="s">
        <v>602</v>
      </c>
      <c r="B273" s="664" t="s">
        <v>387</v>
      </c>
      <c r="C273" s="665" t="s">
        <v>2299</v>
      </c>
      <c r="D273" s="648">
        <v>32253.447228294095</v>
      </c>
    </row>
    <row r="274" spans="1:4" ht="16.5" thickTop="1" thickBot="1">
      <c r="A274" s="664" t="s">
        <v>603</v>
      </c>
      <c r="B274" s="664" t="s">
        <v>144</v>
      </c>
      <c r="C274" s="665" t="s">
        <v>2300</v>
      </c>
      <c r="D274" s="648">
        <v>57670.890627938599</v>
      </c>
    </row>
    <row r="275" spans="1:4" ht="16.5" thickTop="1" thickBot="1">
      <c r="A275" s="664" t="s">
        <v>604</v>
      </c>
      <c r="B275" s="664" t="s">
        <v>144</v>
      </c>
      <c r="C275" s="665" t="s">
        <v>2301</v>
      </c>
      <c r="D275" s="648">
        <v>70117.676350255919</v>
      </c>
    </row>
    <row r="276" spans="1:4" ht="16.5" thickTop="1" thickBot="1">
      <c r="A276" s="664" t="s">
        <v>605</v>
      </c>
      <c r="B276" s="664" t="s">
        <v>606</v>
      </c>
      <c r="C276" s="665" t="s">
        <v>2302</v>
      </c>
      <c r="D276" s="648">
        <v>83294.123838852029</v>
      </c>
    </row>
    <row r="277" spans="1:4" ht="16.5" thickTop="1" thickBot="1">
      <c r="A277" s="664" t="s">
        <v>607</v>
      </c>
      <c r="B277" s="664" t="s">
        <v>606</v>
      </c>
      <c r="C277" s="665" t="s">
        <v>1923</v>
      </c>
      <c r="D277" s="648">
        <v>73942.276878451667</v>
      </c>
    </row>
    <row r="278" spans="1:4" ht="16.5" thickTop="1" thickBot="1">
      <c r="A278" s="664" t="s">
        <v>608</v>
      </c>
      <c r="B278" s="664" t="s">
        <v>606</v>
      </c>
      <c r="C278" s="665" t="s">
        <v>609</v>
      </c>
      <c r="D278" s="648">
        <v>57369.007922936646</v>
      </c>
    </row>
    <row r="279" spans="1:4" ht="16.5" thickTop="1" thickBot="1">
      <c r="A279" s="664" t="s">
        <v>501</v>
      </c>
      <c r="B279" s="664" t="s">
        <v>141</v>
      </c>
      <c r="C279" s="665" t="s">
        <v>502</v>
      </c>
      <c r="D279" s="648">
        <v>39189.612501333904</v>
      </c>
    </row>
    <row r="280" spans="1:4" ht="16.5" thickTop="1" thickBot="1">
      <c r="A280" s="664" t="s">
        <v>503</v>
      </c>
      <c r="B280" s="664" t="s">
        <v>141</v>
      </c>
      <c r="C280" s="665" t="s">
        <v>504</v>
      </c>
      <c r="D280" s="648">
        <v>39527.970393488409</v>
      </c>
    </row>
    <row r="281" spans="1:4" ht="16.5" thickTop="1" thickBot="1">
      <c r="A281" s="664" t="s">
        <v>610</v>
      </c>
      <c r="B281" s="664" t="s">
        <v>92</v>
      </c>
      <c r="C281" s="665" t="s">
        <v>2303</v>
      </c>
      <c r="D281" s="648">
        <v>52437.11595709603</v>
      </c>
    </row>
    <row r="282" spans="1:4" ht="16.5" thickTop="1" thickBot="1">
      <c r="A282" s="664" t="s">
        <v>611</v>
      </c>
      <c r="B282" s="664" t="s">
        <v>377</v>
      </c>
      <c r="C282" s="665" t="s">
        <v>2304</v>
      </c>
      <c r="D282" s="648">
        <v>5859.7057134279403</v>
      </c>
    </row>
    <row r="283" spans="1:4" ht="16.5" thickTop="1" thickBot="1">
      <c r="A283" s="664" t="s">
        <v>612</v>
      </c>
      <c r="B283" s="664" t="s">
        <v>144</v>
      </c>
      <c r="C283" s="665" t="s">
        <v>2305</v>
      </c>
      <c r="D283" s="648">
        <v>5148.518432181856</v>
      </c>
    </row>
    <row r="284" spans="1:4" ht="16.5" thickTop="1" thickBot="1">
      <c r="A284" s="664" t="s">
        <v>613</v>
      </c>
      <c r="B284" s="664" t="s">
        <v>92</v>
      </c>
      <c r="C284" s="665" t="s">
        <v>614</v>
      </c>
      <c r="D284" s="648">
        <v>10479.835316291552</v>
      </c>
    </row>
    <row r="285" spans="1:4" ht="16.5" thickTop="1" thickBot="1">
      <c r="A285" s="664" t="s">
        <v>615</v>
      </c>
      <c r="B285" s="664" t="s">
        <v>92</v>
      </c>
      <c r="C285" s="665" t="s">
        <v>2306</v>
      </c>
      <c r="D285" s="648">
        <v>69996.289024855534</v>
      </c>
    </row>
    <row r="286" spans="1:4" ht="16.5" thickTop="1" thickBot="1">
      <c r="A286" s="664" t="s">
        <v>616</v>
      </c>
      <c r="B286" s="664" t="s">
        <v>92</v>
      </c>
      <c r="C286" s="665" t="s">
        <v>617</v>
      </c>
      <c r="D286" s="648">
        <v>147847.61836239431</v>
      </c>
    </row>
    <row r="287" spans="1:4" ht="16.5" thickTop="1" thickBot="1">
      <c r="A287" s="664" t="s">
        <v>620</v>
      </c>
      <c r="B287" s="664" t="s">
        <v>92</v>
      </c>
      <c r="C287" s="665" t="s">
        <v>621</v>
      </c>
      <c r="D287" s="648">
        <v>21304.25000530091</v>
      </c>
    </row>
    <row r="288" spans="1:4" ht="16.5" thickTop="1" thickBot="1">
      <c r="A288" s="664" t="s">
        <v>618</v>
      </c>
      <c r="B288" s="664" t="s">
        <v>92</v>
      </c>
      <c r="C288" s="665" t="s">
        <v>2307</v>
      </c>
      <c r="D288" s="648">
        <v>28684.503961468323</v>
      </c>
    </row>
    <row r="289" spans="1:4" ht="16.5" thickTop="1" thickBot="1">
      <c r="A289" s="664" t="s">
        <v>619</v>
      </c>
      <c r="B289" s="664" t="s">
        <v>92</v>
      </c>
      <c r="C289" s="665" t="s">
        <v>2308</v>
      </c>
      <c r="D289" s="648">
        <v>155533.75481329492</v>
      </c>
    </row>
    <row r="290" spans="1:4" ht="16.5" thickTop="1" thickBot="1">
      <c r="A290" s="664" t="s">
        <v>622</v>
      </c>
      <c r="B290" s="664" t="s">
        <v>454</v>
      </c>
      <c r="C290" s="665" t="s">
        <v>623</v>
      </c>
      <c r="D290" s="648">
        <v>3153.4285031476779</v>
      </c>
    </row>
    <row r="291" spans="1:4" ht="16.5" thickTop="1" thickBot="1">
      <c r="A291" s="664" t="s">
        <v>624</v>
      </c>
      <c r="B291" s="664" t="s">
        <v>422</v>
      </c>
      <c r="C291" s="665" t="s">
        <v>1924</v>
      </c>
      <c r="D291" s="648">
        <v>47712.964133604342</v>
      </c>
    </row>
    <row r="292" spans="1:4" ht="16.5" thickTop="1" thickBot="1">
      <c r="A292" s="664" t="s">
        <v>625</v>
      </c>
      <c r="B292" s="664" t="s">
        <v>377</v>
      </c>
      <c r="C292" s="665" t="s">
        <v>2309</v>
      </c>
      <c r="D292" s="648">
        <v>3004.0500516953084</v>
      </c>
    </row>
    <row r="293" spans="1:4" ht="16.5" thickTop="1" thickBot="1">
      <c r="A293" s="664" t="s">
        <v>626</v>
      </c>
      <c r="B293" s="664" t="s">
        <v>377</v>
      </c>
      <c r="C293" s="665" t="s">
        <v>1925</v>
      </c>
      <c r="D293" s="648">
        <v>8046.133194042538</v>
      </c>
    </row>
    <row r="294" spans="1:4" ht="16.5" thickTop="1" thickBot="1">
      <c r="A294" s="664" t="s">
        <v>627</v>
      </c>
      <c r="B294" s="664" t="s">
        <v>92</v>
      </c>
      <c r="C294" s="665" t="s">
        <v>628</v>
      </c>
      <c r="D294" s="648">
        <v>1521.7720181467259</v>
      </c>
    </row>
    <row r="295" spans="1:4" ht="16.5" thickTop="1" thickBot="1">
      <c r="A295" s="664" t="s">
        <v>633</v>
      </c>
      <c r="B295" s="664" t="s">
        <v>92</v>
      </c>
      <c r="C295" s="665" t="s">
        <v>1926</v>
      </c>
      <c r="D295" s="648">
        <v>39203.648811264327</v>
      </c>
    </row>
    <row r="296" spans="1:4" ht="16.5" thickTop="1" thickBot="1">
      <c r="A296" s="664" t="s">
        <v>629</v>
      </c>
      <c r="B296" s="664" t="s">
        <v>92</v>
      </c>
      <c r="C296" s="665" t="s">
        <v>630</v>
      </c>
      <c r="D296" s="648">
        <v>47222.313679223851</v>
      </c>
    </row>
    <row r="297" spans="1:4" ht="16.5" thickTop="1" thickBot="1">
      <c r="A297" s="664" t="s">
        <v>631</v>
      </c>
      <c r="B297" s="664" t="s">
        <v>92</v>
      </c>
      <c r="C297" s="665" t="s">
        <v>632</v>
      </c>
      <c r="D297" s="648">
        <v>40054.892805243755</v>
      </c>
    </row>
    <row r="298" spans="1:4" ht="16.5" thickTop="1" thickBot="1">
      <c r="A298" s="664" t="s">
        <v>646</v>
      </c>
      <c r="B298" s="664" t="s">
        <v>144</v>
      </c>
      <c r="C298" s="665" t="s">
        <v>647</v>
      </c>
      <c r="D298" s="648">
        <v>3874.1630728356467</v>
      </c>
    </row>
    <row r="299" spans="1:4" ht="16.5" thickTop="1" thickBot="1">
      <c r="A299" s="664" t="s">
        <v>634</v>
      </c>
      <c r="B299" s="664" t="s">
        <v>377</v>
      </c>
      <c r="C299" s="665" t="s">
        <v>635</v>
      </c>
      <c r="D299" s="648">
        <v>23821.844141707097</v>
      </c>
    </row>
    <row r="300" spans="1:4" ht="16.5" thickTop="1" thickBot="1">
      <c r="A300" s="664" t="s">
        <v>650</v>
      </c>
      <c r="B300" s="664" t="s">
        <v>377</v>
      </c>
      <c r="C300" s="665" t="s">
        <v>651</v>
      </c>
      <c r="D300" s="648">
        <v>32293.880867496518</v>
      </c>
    </row>
    <row r="301" spans="1:4" ht="31.5" thickTop="1" thickBot="1">
      <c r="A301" s="664" t="s">
        <v>652</v>
      </c>
      <c r="B301" s="664" t="s">
        <v>92</v>
      </c>
      <c r="C301" s="665" t="s">
        <v>2310</v>
      </c>
      <c r="D301" s="648">
        <v>331811.06612362521</v>
      </c>
    </row>
    <row r="302" spans="1:4" ht="31.5" thickTop="1" thickBot="1">
      <c r="A302" s="664" t="s">
        <v>653</v>
      </c>
      <c r="B302" s="664" t="s">
        <v>92</v>
      </c>
      <c r="C302" s="665" t="s">
        <v>2311</v>
      </c>
      <c r="D302" s="648">
        <v>295362.89433023019</v>
      </c>
    </row>
    <row r="303" spans="1:4" ht="31.5" thickTop="1" thickBot="1">
      <c r="A303" s="664" t="s">
        <v>654</v>
      </c>
      <c r="B303" s="664" t="s">
        <v>92</v>
      </c>
      <c r="C303" s="665" t="s">
        <v>2312</v>
      </c>
      <c r="D303" s="648">
        <v>287069.51487072743</v>
      </c>
    </row>
    <row r="304" spans="1:4" ht="31.5" thickTop="1" thickBot="1">
      <c r="A304" s="664" t="s">
        <v>655</v>
      </c>
      <c r="B304" s="664" t="s">
        <v>92</v>
      </c>
      <c r="C304" s="665" t="s">
        <v>2313</v>
      </c>
      <c r="D304" s="648">
        <v>242399.34108038535</v>
      </c>
    </row>
    <row r="305" spans="1:4" ht="31.5" thickTop="1" thickBot="1">
      <c r="A305" s="664" t="s">
        <v>656</v>
      </c>
      <c r="B305" s="664" t="s">
        <v>92</v>
      </c>
      <c r="C305" s="665" t="s">
        <v>2314</v>
      </c>
      <c r="D305" s="648">
        <v>253411.58528032652</v>
      </c>
    </row>
    <row r="306" spans="1:4" ht="31.5" thickTop="1" thickBot="1">
      <c r="A306" s="664" t="s">
        <v>657</v>
      </c>
      <c r="B306" s="664" t="s">
        <v>233</v>
      </c>
      <c r="C306" s="665" t="s">
        <v>2315</v>
      </c>
      <c r="D306" s="648">
        <v>373988.74136927491</v>
      </c>
    </row>
    <row r="307" spans="1:4" ht="16.5" thickTop="1" thickBot="1">
      <c r="A307" s="664" t="s">
        <v>658</v>
      </c>
      <c r="B307" s="664" t="s">
        <v>92</v>
      </c>
      <c r="C307" s="665" t="s">
        <v>659</v>
      </c>
      <c r="D307" s="648">
        <v>198588.60452912477</v>
      </c>
    </row>
    <row r="308" spans="1:4" ht="16.5" thickTop="1" thickBot="1">
      <c r="A308" s="664" t="s">
        <v>636</v>
      </c>
      <c r="B308" s="664" t="s">
        <v>377</v>
      </c>
      <c r="C308" s="665" t="s">
        <v>637</v>
      </c>
      <c r="D308" s="648">
        <v>17080.629080068422</v>
      </c>
    </row>
    <row r="309" spans="1:4" ht="16.5" thickTop="1" thickBot="1">
      <c r="A309" s="664" t="s">
        <v>642</v>
      </c>
      <c r="B309" s="664" t="s">
        <v>377</v>
      </c>
      <c r="C309" s="665" t="s">
        <v>643</v>
      </c>
      <c r="D309" s="648">
        <v>3914.7889148986728</v>
      </c>
    </row>
    <row r="310" spans="1:4" ht="16.5" thickTop="1" thickBot="1">
      <c r="A310" s="664" t="s">
        <v>640</v>
      </c>
      <c r="B310" s="664" t="s">
        <v>377</v>
      </c>
      <c r="C310" s="665" t="s">
        <v>641</v>
      </c>
      <c r="D310" s="648">
        <v>10608.937894294737</v>
      </c>
    </row>
    <row r="311" spans="1:4" ht="16.5" thickTop="1" thickBot="1">
      <c r="A311" s="664" t="s">
        <v>638</v>
      </c>
      <c r="B311" s="664" t="s">
        <v>377</v>
      </c>
      <c r="C311" s="665" t="s">
        <v>639</v>
      </c>
      <c r="D311" s="648">
        <v>49092.835398409268</v>
      </c>
    </row>
    <row r="312" spans="1:4" ht="16.5" thickTop="1" thickBot="1">
      <c r="A312" s="664" t="s">
        <v>644</v>
      </c>
      <c r="B312" s="664" t="s">
        <v>377</v>
      </c>
      <c r="C312" s="665" t="s">
        <v>645</v>
      </c>
      <c r="D312" s="648">
        <v>8435.5178642635146</v>
      </c>
    </row>
    <row r="313" spans="1:4" ht="16.5" thickTop="1" thickBot="1">
      <c r="A313" s="664" t="s">
        <v>660</v>
      </c>
      <c r="B313" s="664" t="s">
        <v>377</v>
      </c>
      <c r="C313" s="665" t="s">
        <v>661</v>
      </c>
      <c r="D313" s="648">
        <v>12493.695058772866</v>
      </c>
    </row>
    <row r="314" spans="1:4" ht="16.5" thickTop="1" thickBot="1">
      <c r="A314" s="664" t="s">
        <v>662</v>
      </c>
      <c r="B314" s="664" t="s">
        <v>377</v>
      </c>
      <c r="C314" s="665" t="s">
        <v>663</v>
      </c>
      <c r="D314" s="648">
        <v>9597.5070407746098</v>
      </c>
    </row>
    <row r="315" spans="1:4" ht="16.5" thickTop="1" thickBot="1">
      <c r="A315" s="664" t="s">
        <v>667</v>
      </c>
      <c r="B315" s="664" t="s">
        <v>377</v>
      </c>
      <c r="C315" s="665" t="s">
        <v>2316</v>
      </c>
      <c r="D315" s="648">
        <v>7808.9828362503158</v>
      </c>
    </row>
    <row r="316" spans="1:4" ht="16.5" thickTop="1" thickBot="1">
      <c r="A316" s="664" t="s">
        <v>664</v>
      </c>
      <c r="B316" s="664" t="s">
        <v>92</v>
      </c>
      <c r="C316" s="665" t="s">
        <v>2317</v>
      </c>
      <c r="D316" s="648">
        <v>26066.857093230305</v>
      </c>
    </row>
    <row r="317" spans="1:4" ht="16.5" thickTop="1" thickBot="1">
      <c r="A317" s="664" t="s">
        <v>665</v>
      </c>
      <c r="B317" s="664" t="s">
        <v>377</v>
      </c>
      <c r="C317" s="665" t="s">
        <v>666</v>
      </c>
      <c r="D317" s="648">
        <v>13159.435408123185</v>
      </c>
    </row>
    <row r="318" spans="1:4" ht="16.5" thickTop="1" thickBot="1">
      <c r="A318" s="664" t="s">
        <v>668</v>
      </c>
      <c r="B318" s="664" t="s">
        <v>606</v>
      </c>
      <c r="C318" s="665" t="s">
        <v>2318</v>
      </c>
      <c r="D318" s="648">
        <v>30942.026233498731</v>
      </c>
    </row>
    <row r="319" spans="1:4" ht="16.5" thickTop="1" thickBot="1">
      <c r="A319" s="664" t="s">
        <v>669</v>
      </c>
      <c r="B319" s="664" t="s">
        <v>92</v>
      </c>
      <c r="C319" s="665" t="s">
        <v>2319</v>
      </c>
      <c r="D319" s="648">
        <v>17323.911159255502</v>
      </c>
    </row>
    <row r="320" spans="1:4" ht="16.5" thickTop="1" thickBot="1">
      <c r="A320" s="664" t="s">
        <v>673</v>
      </c>
      <c r="B320" s="664" t="s">
        <v>92</v>
      </c>
      <c r="C320" s="665" t="s">
        <v>2320</v>
      </c>
      <c r="D320" s="648">
        <v>128581.84190863049</v>
      </c>
    </row>
    <row r="321" spans="1:4" ht="16.5" thickTop="1" thickBot="1">
      <c r="A321" s="664" t="s">
        <v>674</v>
      </c>
      <c r="B321" s="664" t="s">
        <v>92</v>
      </c>
      <c r="C321" s="665" t="s">
        <v>2321</v>
      </c>
      <c r="D321" s="648">
        <v>205156.01668693149</v>
      </c>
    </row>
    <row r="322" spans="1:4" ht="16.5" thickTop="1" thickBot="1">
      <c r="A322" s="664" t="s">
        <v>672</v>
      </c>
      <c r="B322" s="664" t="s">
        <v>92</v>
      </c>
      <c r="C322" s="665" t="s">
        <v>2322</v>
      </c>
      <c r="D322" s="648">
        <v>138726.8339821134</v>
      </c>
    </row>
    <row r="323" spans="1:4" ht="31.5" thickTop="1" thickBot="1">
      <c r="A323" s="664" t="s">
        <v>671</v>
      </c>
      <c r="B323" s="664" t="s">
        <v>92</v>
      </c>
      <c r="C323" s="665" t="s">
        <v>2323</v>
      </c>
      <c r="D323" s="648">
        <v>139549.74552131866</v>
      </c>
    </row>
    <row r="324" spans="1:4" ht="16.5" thickTop="1" thickBot="1">
      <c r="A324" s="664" t="s">
        <v>675</v>
      </c>
      <c r="B324" s="664" t="s">
        <v>92</v>
      </c>
      <c r="C324" s="665" t="s">
        <v>676</v>
      </c>
      <c r="D324" s="648">
        <v>175666.89570844182</v>
      </c>
    </row>
    <row r="325" spans="1:4" ht="16.5" thickTop="1" thickBot="1">
      <c r="A325" s="664" t="s">
        <v>678</v>
      </c>
      <c r="B325" s="664" t="s">
        <v>92</v>
      </c>
      <c r="C325" s="665" t="s">
        <v>679</v>
      </c>
      <c r="D325" s="648">
        <v>17873.237566418957</v>
      </c>
    </row>
    <row r="326" spans="1:4" ht="16.5" thickTop="1" thickBot="1">
      <c r="A326" s="664" t="s">
        <v>670</v>
      </c>
      <c r="B326" s="664" t="s">
        <v>92</v>
      </c>
      <c r="C326" s="665" t="s">
        <v>2324</v>
      </c>
      <c r="D326" s="648">
        <v>24192.683403431536</v>
      </c>
    </row>
    <row r="327" spans="1:4" ht="16.5" thickTop="1" thickBot="1">
      <c r="A327" s="664" t="s">
        <v>677</v>
      </c>
      <c r="B327" s="664" t="s">
        <v>92</v>
      </c>
      <c r="C327" s="665" t="s">
        <v>2325</v>
      </c>
      <c r="D327" s="648">
        <v>19882.93074623161</v>
      </c>
    </row>
    <row r="328" spans="1:4" ht="16.5" thickTop="1" thickBot="1">
      <c r="A328" s="664" t="s">
        <v>680</v>
      </c>
      <c r="B328" s="664" t="s">
        <v>92</v>
      </c>
      <c r="C328" s="665" t="s">
        <v>2326</v>
      </c>
      <c r="D328" s="648">
        <v>95518.025792441258</v>
      </c>
    </row>
    <row r="329" spans="1:4" ht="16.5" thickTop="1" thickBot="1">
      <c r="A329" s="664" t="s">
        <v>681</v>
      </c>
      <c r="B329" s="664" t="s">
        <v>92</v>
      </c>
      <c r="C329" s="665" t="s">
        <v>682</v>
      </c>
      <c r="D329" s="648">
        <v>6131.6584161500386</v>
      </c>
    </row>
    <row r="330" spans="1:4" ht="16.5" thickTop="1" thickBot="1">
      <c r="A330" s="664" t="s">
        <v>683</v>
      </c>
      <c r="B330" s="664" t="s">
        <v>92</v>
      </c>
      <c r="C330" s="665" t="s">
        <v>2327</v>
      </c>
      <c r="D330" s="648">
        <v>36333.70501785988</v>
      </c>
    </row>
    <row r="331" spans="1:4" ht="16.5" thickTop="1" thickBot="1">
      <c r="A331" s="664" t="s">
        <v>684</v>
      </c>
      <c r="B331" s="664" t="s">
        <v>92</v>
      </c>
      <c r="C331" s="665" t="s">
        <v>2328</v>
      </c>
      <c r="D331" s="648">
        <v>1839.6209394187783</v>
      </c>
    </row>
    <row r="332" spans="1:4" ht="16.5" thickTop="1" thickBot="1">
      <c r="A332" s="664" t="s">
        <v>686</v>
      </c>
      <c r="B332" s="664" t="s">
        <v>387</v>
      </c>
      <c r="C332" s="665" t="s">
        <v>687</v>
      </c>
      <c r="D332" s="648">
        <v>46055.239990516966</v>
      </c>
    </row>
    <row r="333" spans="1:4" ht="16.5" thickTop="1" thickBot="1">
      <c r="A333" s="664" t="s">
        <v>685</v>
      </c>
      <c r="B333" s="664" t="s">
        <v>387</v>
      </c>
      <c r="C333" s="665" t="s">
        <v>2329</v>
      </c>
      <c r="D333" s="648">
        <v>16101.296399440798</v>
      </c>
    </row>
    <row r="334" spans="1:4" ht="16.5" thickTop="1" thickBot="1">
      <c r="A334" s="664" t="s">
        <v>690</v>
      </c>
      <c r="B334" s="664" t="s">
        <v>92</v>
      </c>
      <c r="C334" s="665" t="s">
        <v>1929</v>
      </c>
      <c r="D334" s="648">
        <v>613.32028460044774</v>
      </c>
    </row>
    <row r="335" spans="1:4" ht="16.5" thickTop="1" thickBot="1">
      <c r="A335" s="664" t="s">
        <v>688</v>
      </c>
      <c r="B335" s="664" t="s">
        <v>92</v>
      </c>
      <c r="C335" s="665" t="s">
        <v>689</v>
      </c>
      <c r="D335" s="648">
        <v>2741.9866886705145</v>
      </c>
    </row>
    <row r="336" spans="1:4" ht="16.5" thickTop="1" thickBot="1">
      <c r="A336" s="664" t="s">
        <v>691</v>
      </c>
      <c r="B336" s="664" t="s">
        <v>377</v>
      </c>
      <c r="C336" s="665" t="s">
        <v>692</v>
      </c>
      <c r="D336" s="648">
        <v>4343.1608486248442</v>
      </c>
    </row>
    <row r="337" spans="1:4" ht="16.5" thickTop="1" thickBot="1">
      <c r="A337" s="664" t="s">
        <v>696</v>
      </c>
      <c r="B337" s="664" t="s">
        <v>92</v>
      </c>
      <c r="C337" s="665" t="s">
        <v>697</v>
      </c>
      <c r="D337" s="648">
        <v>237055.05108218233</v>
      </c>
    </row>
    <row r="338" spans="1:4" ht="16.5" thickTop="1" thickBot="1">
      <c r="A338" s="664" t="s">
        <v>694</v>
      </c>
      <c r="B338" s="664" t="s">
        <v>92</v>
      </c>
      <c r="C338" s="665" t="s">
        <v>695</v>
      </c>
      <c r="D338" s="648">
        <v>50588.188216618131</v>
      </c>
    </row>
    <row r="339" spans="1:4" ht="16.5" thickTop="1" thickBot="1">
      <c r="A339" s="664" t="s">
        <v>693</v>
      </c>
      <c r="B339" s="664" t="s">
        <v>144</v>
      </c>
      <c r="C339" s="665" t="s">
        <v>2330</v>
      </c>
      <c r="D339" s="648">
        <v>81547.820195170119</v>
      </c>
    </row>
    <row r="340" spans="1:4" ht="31.5" thickTop="1" thickBot="1">
      <c r="A340" s="664" t="s">
        <v>648</v>
      </c>
      <c r="B340" s="664" t="s">
        <v>92</v>
      </c>
      <c r="C340" s="665" t="s">
        <v>1927</v>
      </c>
      <c r="D340" s="648">
        <v>1266797.243163167</v>
      </c>
    </row>
    <row r="341" spans="1:4" ht="31.5" thickTop="1" thickBot="1">
      <c r="A341" s="664" t="s">
        <v>698</v>
      </c>
      <c r="B341" s="664" t="s">
        <v>92</v>
      </c>
      <c r="C341" s="665" t="s">
        <v>699</v>
      </c>
      <c r="D341" s="648">
        <v>1290508.9933137528</v>
      </c>
    </row>
    <row r="342" spans="1:4" ht="31.5" thickTop="1" thickBot="1">
      <c r="A342" s="664" t="s">
        <v>649</v>
      </c>
      <c r="B342" s="664" t="s">
        <v>92</v>
      </c>
      <c r="C342" s="665" t="s">
        <v>1928</v>
      </c>
      <c r="D342" s="648">
        <v>822309.01388225763</v>
      </c>
    </row>
    <row r="343" spans="1:4" ht="31.5" thickTop="1" thickBot="1">
      <c r="A343" s="664" t="s">
        <v>700</v>
      </c>
      <c r="B343" s="664" t="s">
        <v>92</v>
      </c>
      <c r="C343" s="665" t="s">
        <v>701</v>
      </c>
      <c r="D343" s="648">
        <v>791400.3109438729</v>
      </c>
    </row>
    <row r="344" spans="1:4" ht="16.5" thickTop="1" thickBot="1">
      <c r="A344" s="664" t="s">
        <v>737</v>
      </c>
      <c r="B344" s="664" t="s">
        <v>387</v>
      </c>
      <c r="C344" s="665" t="s">
        <v>2331</v>
      </c>
      <c r="D344" s="648">
        <v>50541.171913214705</v>
      </c>
    </row>
    <row r="345" spans="1:4" ht="16.5" thickTop="1" thickBot="1">
      <c r="A345" s="664" t="s">
        <v>702</v>
      </c>
      <c r="B345" s="664" t="s">
        <v>377</v>
      </c>
      <c r="C345" s="665" t="s">
        <v>2332</v>
      </c>
      <c r="D345" s="648">
        <v>49804.935619198324</v>
      </c>
    </row>
    <row r="346" spans="1:4" ht="16.5" thickTop="1" thickBot="1">
      <c r="A346" s="664" t="s">
        <v>703</v>
      </c>
      <c r="B346" s="664" t="s">
        <v>144</v>
      </c>
      <c r="C346" s="665" t="s">
        <v>2333</v>
      </c>
      <c r="D346" s="648">
        <v>59281.308187034534</v>
      </c>
    </row>
    <row r="347" spans="1:4" ht="16.5" thickTop="1" thickBot="1">
      <c r="A347" s="664" t="s">
        <v>708</v>
      </c>
      <c r="B347" s="664" t="s">
        <v>92</v>
      </c>
      <c r="C347" s="665" t="s">
        <v>2334</v>
      </c>
      <c r="D347" s="648">
        <v>57753.477926293395</v>
      </c>
    </row>
    <row r="348" spans="1:4" ht="16.5" thickTop="1" thickBot="1">
      <c r="A348" s="664" t="s">
        <v>713</v>
      </c>
      <c r="B348" s="664" t="s">
        <v>144</v>
      </c>
      <c r="C348" s="665" t="s">
        <v>1931</v>
      </c>
      <c r="D348" s="648">
        <v>10931.690780379933</v>
      </c>
    </row>
    <row r="349" spans="1:4" ht="16.5" thickTop="1" thickBot="1">
      <c r="A349" s="664" t="s">
        <v>704</v>
      </c>
      <c r="B349" s="664" t="s">
        <v>144</v>
      </c>
      <c r="C349" s="665" t="s">
        <v>2335</v>
      </c>
      <c r="D349" s="648">
        <v>40866.434995797666</v>
      </c>
    </row>
    <row r="350" spans="1:4" ht="16.5" thickTop="1" thickBot="1">
      <c r="A350" s="664" t="s">
        <v>705</v>
      </c>
      <c r="B350" s="664" t="s">
        <v>144</v>
      </c>
      <c r="C350" s="665" t="s">
        <v>2336</v>
      </c>
      <c r="D350" s="648">
        <v>20448.824269899258</v>
      </c>
    </row>
    <row r="351" spans="1:4" ht="16.5" thickTop="1" thickBot="1">
      <c r="A351" s="664" t="s">
        <v>736</v>
      </c>
      <c r="B351" s="664" t="s">
        <v>144</v>
      </c>
      <c r="C351" s="665" t="s">
        <v>1933</v>
      </c>
      <c r="D351" s="648">
        <v>112822.71655323532</v>
      </c>
    </row>
    <row r="352" spans="1:4" ht="16.5" thickTop="1" thickBot="1">
      <c r="A352" s="664" t="s">
        <v>709</v>
      </c>
      <c r="B352" s="664" t="s">
        <v>144</v>
      </c>
      <c r="C352" s="665" t="s">
        <v>710</v>
      </c>
      <c r="D352" s="648">
        <v>250935.84197767827</v>
      </c>
    </row>
    <row r="353" spans="1:4" ht="16.5" thickTop="1" thickBot="1">
      <c r="A353" s="664" t="s">
        <v>711</v>
      </c>
      <c r="B353" s="664" t="s">
        <v>144</v>
      </c>
      <c r="C353" s="665" t="s">
        <v>712</v>
      </c>
      <c r="D353" s="648">
        <v>643435.04101655376</v>
      </c>
    </row>
    <row r="354" spans="1:4" ht="16.5" thickTop="1" thickBot="1">
      <c r="A354" s="664" t="s">
        <v>707</v>
      </c>
      <c r="B354" s="664" t="s">
        <v>144</v>
      </c>
      <c r="C354" s="665" t="s">
        <v>2337</v>
      </c>
      <c r="D354" s="648">
        <v>3865.2462226112948</v>
      </c>
    </row>
    <row r="355" spans="1:4" ht="16.5" thickTop="1" thickBot="1">
      <c r="A355" s="664" t="s">
        <v>706</v>
      </c>
      <c r="B355" s="664" t="s">
        <v>144</v>
      </c>
      <c r="C355" s="665" t="s">
        <v>1930</v>
      </c>
      <c r="D355" s="648">
        <v>3636.9196943052107</v>
      </c>
    </row>
    <row r="356" spans="1:4" ht="16.5" thickTop="1" thickBot="1">
      <c r="A356" s="664" t="s">
        <v>716</v>
      </c>
      <c r="B356" s="664" t="s">
        <v>144</v>
      </c>
      <c r="C356" s="665" t="s">
        <v>717</v>
      </c>
      <c r="D356" s="648">
        <v>30336.329135002783</v>
      </c>
    </row>
    <row r="357" spans="1:4" ht="16.5" thickTop="1" thickBot="1">
      <c r="A357" s="664" t="s">
        <v>714</v>
      </c>
      <c r="B357" s="664" t="s">
        <v>144</v>
      </c>
      <c r="C357" s="665" t="s">
        <v>2338</v>
      </c>
      <c r="D357" s="648">
        <v>271085.33024265314</v>
      </c>
    </row>
    <row r="358" spans="1:4" ht="16.5" thickTop="1" thickBot="1">
      <c r="A358" s="664" t="s">
        <v>715</v>
      </c>
      <c r="B358" s="664" t="s">
        <v>144</v>
      </c>
      <c r="C358" s="665" t="s">
        <v>2339</v>
      </c>
      <c r="D358" s="648">
        <v>283480.06725894817</v>
      </c>
    </row>
    <row r="359" spans="1:4" ht="16.5" thickTop="1" thickBot="1">
      <c r="A359" s="664" t="s">
        <v>718</v>
      </c>
      <c r="B359" s="664" t="s">
        <v>144</v>
      </c>
      <c r="C359" s="665" t="s">
        <v>719</v>
      </c>
      <c r="D359" s="648">
        <v>85762.767619631035</v>
      </c>
    </row>
    <row r="360" spans="1:4" ht="16.5" thickTop="1" thickBot="1">
      <c r="A360" s="664" t="s">
        <v>720</v>
      </c>
      <c r="B360" s="664" t="s">
        <v>144</v>
      </c>
      <c r="C360" s="665" t="s">
        <v>721</v>
      </c>
      <c r="D360" s="648">
        <v>102399.37388421189</v>
      </c>
    </row>
    <row r="361" spans="1:4" ht="16.5" thickTop="1" thickBot="1">
      <c r="A361" s="664" t="s">
        <v>722</v>
      </c>
      <c r="B361" s="664" t="s">
        <v>144</v>
      </c>
      <c r="C361" s="665" t="s">
        <v>723</v>
      </c>
      <c r="D361" s="648">
        <v>128247.1639802477</v>
      </c>
    </row>
    <row r="362" spans="1:4" ht="16.5" thickTop="1" thickBot="1">
      <c r="A362" s="664" t="s">
        <v>724</v>
      </c>
      <c r="B362" s="664" t="s">
        <v>144</v>
      </c>
      <c r="C362" s="665" t="s">
        <v>725</v>
      </c>
      <c r="D362" s="648">
        <v>152861.93122072966</v>
      </c>
    </row>
    <row r="363" spans="1:4" ht="16.5" thickTop="1" thickBot="1">
      <c r="A363" s="664" t="s">
        <v>726</v>
      </c>
      <c r="B363" s="664" t="s">
        <v>144</v>
      </c>
      <c r="C363" s="665" t="s">
        <v>2340</v>
      </c>
      <c r="D363" s="648">
        <v>125653.42422938289</v>
      </c>
    </row>
    <row r="364" spans="1:4" ht="16.5" thickTop="1" thickBot="1">
      <c r="A364" s="664" t="s">
        <v>738</v>
      </c>
      <c r="B364" s="664" t="s">
        <v>144</v>
      </c>
      <c r="C364" s="665" t="s">
        <v>2341</v>
      </c>
      <c r="D364" s="648">
        <v>115267.91098600582</v>
      </c>
    </row>
    <row r="365" spans="1:4" ht="16.5" thickTop="1" thickBot="1">
      <c r="A365" s="664" t="s">
        <v>727</v>
      </c>
      <c r="B365" s="664" t="s">
        <v>144</v>
      </c>
      <c r="C365" s="665" t="s">
        <v>728</v>
      </c>
      <c r="D365" s="648">
        <v>53027.94922410202</v>
      </c>
    </row>
    <row r="366" spans="1:4" ht="16.5" thickTop="1" thickBot="1">
      <c r="A366" s="664" t="s">
        <v>729</v>
      </c>
      <c r="B366" s="664" t="s">
        <v>144</v>
      </c>
      <c r="C366" s="665" t="s">
        <v>1932</v>
      </c>
      <c r="D366" s="648">
        <v>51281.796068666612</v>
      </c>
    </row>
    <row r="367" spans="1:4" ht="16.5" thickTop="1" thickBot="1">
      <c r="A367" s="664" t="s">
        <v>730</v>
      </c>
      <c r="B367" s="664" t="s">
        <v>92</v>
      </c>
      <c r="C367" s="665" t="s">
        <v>2342</v>
      </c>
      <c r="D367" s="648">
        <v>53544.407394740876</v>
      </c>
    </row>
    <row r="368" spans="1:4" ht="16.5" thickTop="1" thickBot="1">
      <c r="A368" s="664" t="s">
        <v>732</v>
      </c>
      <c r="B368" s="664" t="s">
        <v>92</v>
      </c>
      <c r="C368" s="665" t="s">
        <v>733</v>
      </c>
      <c r="D368" s="648">
        <v>3376.4483537990955</v>
      </c>
    </row>
    <row r="369" spans="1:4" ht="16.5" thickTop="1" thickBot="1">
      <c r="A369" s="664" t="s">
        <v>731</v>
      </c>
      <c r="B369" s="664" t="s">
        <v>92</v>
      </c>
      <c r="C369" s="665" t="s">
        <v>2343</v>
      </c>
      <c r="D369" s="648">
        <v>1249.8460916128879</v>
      </c>
    </row>
    <row r="370" spans="1:4" ht="16.5" thickTop="1" thickBot="1">
      <c r="A370" s="664" t="s">
        <v>734</v>
      </c>
      <c r="B370" s="664" t="s">
        <v>92</v>
      </c>
      <c r="C370" s="665" t="s">
        <v>735</v>
      </c>
      <c r="D370" s="648">
        <v>32886.680118200878</v>
      </c>
    </row>
    <row r="371" spans="1:4" ht="16.5" thickTop="1" thickBot="1">
      <c r="A371" s="664" t="s">
        <v>741</v>
      </c>
      <c r="B371" s="664" t="s">
        <v>92</v>
      </c>
      <c r="C371" s="665" t="s">
        <v>1934</v>
      </c>
      <c r="D371" s="648">
        <v>30427.875936862245</v>
      </c>
    </row>
    <row r="372" spans="1:4" ht="16.5" thickTop="1" thickBot="1">
      <c r="A372" s="664" t="s">
        <v>739</v>
      </c>
      <c r="B372" s="664" t="s">
        <v>377</v>
      </c>
      <c r="C372" s="665" t="s">
        <v>740</v>
      </c>
      <c r="D372" s="648">
        <v>3547.8825741425235</v>
      </c>
    </row>
    <row r="373" spans="1:4" ht="16.5" thickTop="1" thickBot="1">
      <c r="A373" s="192"/>
      <c r="B373" s="192"/>
      <c r="C373" s="197"/>
      <c r="D373" s="647"/>
    </row>
    <row r="374" spans="1:4" ht="15.75" thickTop="1">
      <c r="D374"/>
    </row>
  </sheetData>
  <sortState xmlns:xlrd2="http://schemas.microsoft.com/office/spreadsheetml/2017/richdata2" ref="A6:C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8.28515625" style="183" customWidth="1"/>
  </cols>
  <sheetData>
    <row r="1" spans="1:5" ht="99.75" customHeight="1" thickTop="1" thickBot="1">
      <c r="A1" s="688" t="s">
        <v>1850</v>
      </c>
      <c r="B1" s="689"/>
      <c r="C1" s="689"/>
      <c r="D1" s="690"/>
    </row>
    <row r="2" spans="1:5" ht="16.5" thickTop="1" thickBot="1">
      <c r="A2" s="687" t="s">
        <v>1409</v>
      </c>
      <c r="B2" s="687"/>
      <c r="C2" s="687"/>
      <c r="D2" s="687"/>
    </row>
    <row r="3" spans="1:5" ht="16.5" thickTop="1" thickBot="1">
      <c r="A3" s="691"/>
      <c r="B3" s="691"/>
      <c r="C3" s="691"/>
      <c r="D3" s="691"/>
    </row>
    <row r="4" spans="1:5" ht="16.5" thickTop="1" thickBot="1">
      <c r="A4" s="692"/>
      <c r="B4" s="692"/>
      <c r="C4" s="692"/>
      <c r="D4" s="692"/>
    </row>
    <row r="5" spans="1:5" ht="30" customHeight="1" thickTop="1" thickBot="1">
      <c r="A5" s="199"/>
      <c r="B5" s="100"/>
      <c r="C5" s="101"/>
      <c r="D5" s="187"/>
    </row>
    <row r="6" spans="1:5" ht="30" customHeight="1" thickTop="1" thickBot="1">
      <c r="A6" s="200" t="s">
        <v>1266</v>
      </c>
      <c r="B6" s="100" t="s">
        <v>339</v>
      </c>
      <c r="C6" s="102" t="s">
        <v>2026</v>
      </c>
      <c r="D6" s="650">
        <v>735.58755139143761</v>
      </c>
    </row>
    <row r="7" spans="1:5" ht="30" customHeight="1" thickTop="1" thickBot="1">
      <c r="A7" s="200" t="s">
        <v>1352</v>
      </c>
      <c r="B7" s="100" t="s">
        <v>339</v>
      </c>
      <c r="C7" s="102" t="s">
        <v>2025</v>
      </c>
      <c r="D7" s="650">
        <v>735.58755139143761</v>
      </c>
      <c r="E7" s="103"/>
    </row>
    <row r="8" spans="1:5" ht="30" customHeight="1" thickTop="1" thickBot="1">
      <c r="A8" s="200" t="s">
        <v>1364</v>
      </c>
      <c r="B8" s="100" t="s">
        <v>339</v>
      </c>
      <c r="C8" s="102" t="s">
        <v>2027</v>
      </c>
      <c r="D8" s="650">
        <v>735.58755139143761</v>
      </c>
    </row>
    <row r="9" spans="1:5" ht="30" customHeight="1" thickTop="1" thickBot="1">
      <c r="A9" s="200" t="s">
        <v>1225</v>
      </c>
      <c r="B9" s="100" t="s">
        <v>1223</v>
      </c>
      <c r="C9" s="102" t="s">
        <v>1226</v>
      </c>
      <c r="D9" s="650">
        <v>735.58755139143761</v>
      </c>
    </row>
    <row r="10" spans="1:5" ht="30" customHeight="1" thickTop="1" thickBot="1">
      <c r="A10" s="200" t="s">
        <v>1388</v>
      </c>
      <c r="B10" s="100" t="s">
        <v>339</v>
      </c>
      <c r="C10" s="102" t="s">
        <v>1389</v>
      </c>
      <c r="D10" s="650">
        <v>735.58755139143761</v>
      </c>
    </row>
    <row r="11" spans="1:5" ht="30" customHeight="1" thickTop="1" thickBot="1">
      <c r="A11" s="200" t="s">
        <v>1329</v>
      </c>
      <c r="B11" s="100" t="s">
        <v>339</v>
      </c>
      <c r="C11" s="102" t="s">
        <v>1330</v>
      </c>
      <c r="D11" s="650">
        <v>735.58755139143761</v>
      </c>
    </row>
    <row r="12" spans="1:5" ht="30" customHeight="1" thickTop="1" thickBot="1">
      <c r="A12" s="200" t="s">
        <v>1331</v>
      </c>
      <c r="B12" s="100" t="s">
        <v>339</v>
      </c>
      <c r="C12" s="102" t="s">
        <v>1332</v>
      </c>
      <c r="D12" s="650">
        <v>735.58755139143761</v>
      </c>
    </row>
    <row r="13" spans="1:5" ht="30" customHeight="1" thickTop="1" thickBot="1">
      <c r="A13" s="200" t="s">
        <v>1333</v>
      </c>
      <c r="B13" s="100" t="s">
        <v>339</v>
      </c>
      <c r="C13" s="102" t="s">
        <v>1334</v>
      </c>
      <c r="D13" s="650">
        <v>735.58755139143761</v>
      </c>
    </row>
    <row r="14" spans="1:5" ht="30" customHeight="1" thickTop="1" thickBot="1">
      <c r="A14" s="200" t="s">
        <v>1335</v>
      </c>
      <c r="B14" s="100" t="s">
        <v>339</v>
      </c>
      <c r="C14" s="102" t="s">
        <v>1336</v>
      </c>
      <c r="D14" s="650">
        <v>735.58755139143761</v>
      </c>
    </row>
    <row r="15" spans="1:5" ht="30" customHeight="1" thickTop="1" thickBot="1">
      <c r="A15" s="200" t="s">
        <v>1317</v>
      </c>
      <c r="B15" s="100" t="s">
        <v>339</v>
      </c>
      <c r="C15" s="102" t="s">
        <v>1860</v>
      </c>
      <c r="D15" s="650">
        <v>735.58755139143761</v>
      </c>
    </row>
    <row r="16" spans="1:5" ht="30" customHeight="1" thickTop="1" thickBot="1">
      <c r="A16" s="200" t="s">
        <v>1227</v>
      </c>
      <c r="B16" s="100" t="s">
        <v>339</v>
      </c>
      <c r="C16" s="102" t="s">
        <v>1228</v>
      </c>
      <c r="D16" s="650">
        <v>735.58755139143761</v>
      </c>
    </row>
    <row r="17" spans="1:4" ht="30" customHeight="1" thickTop="1" thickBot="1">
      <c r="A17" s="200" t="s">
        <v>1229</v>
      </c>
      <c r="B17" s="100" t="s">
        <v>339</v>
      </c>
      <c r="C17" s="102" t="s">
        <v>1230</v>
      </c>
      <c r="D17" s="650">
        <v>735.58755139143761</v>
      </c>
    </row>
    <row r="18" spans="1:4" ht="30" customHeight="1" thickTop="1" thickBot="1">
      <c r="A18" s="200" t="s">
        <v>1231</v>
      </c>
      <c r="B18" s="100" t="s">
        <v>339</v>
      </c>
      <c r="C18" s="102" t="s">
        <v>1232</v>
      </c>
      <c r="D18" s="650">
        <v>735.58755139143761</v>
      </c>
    </row>
    <row r="19" spans="1:4" ht="30" customHeight="1" thickTop="1" thickBot="1">
      <c r="A19" s="200" t="s">
        <v>1235</v>
      </c>
      <c r="B19" s="100" t="s">
        <v>339</v>
      </c>
      <c r="C19" s="102" t="s">
        <v>1236</v>
      </c>
      <c r="D19" s="650">
        <v>735.58755139143761</v>
      </c>
    </row>
    <row r="20" spans="1:4" ht="30" customHeight="1" thickTop="1" thickBot="1">
      <c r="A20" s="200" t="s">
        <v>1407</v>
      </c>
      <c r="B20" s="100" t="s">
        <v>339</v>
      </c>
      <c r="C20" s="102" t="s">
        <v>1869</v>
      </c>
      <c r="D20" s="650">
        <v>735.58755139143761</v>
      </c>
    </row>
    <row r="21" spans="1:4" ht="30" customHeight="1" thickTop="1" thickBot="1">
      <c r="A21" s="200" t="s">
        <v>1239</v>
      </c>
      <c r="B21" s="100" t="s">
        <v>339</v>
      </c>
      <c r="C21" s="102" t="s">
        <v>1240</v>
      </c>
      <c r="D21" s="650">
        <v>735.58755139143761</v>
      </c>
    </row>
    <row r="22" spans="1:4" ht="30" customHeight="1" thickTop="1" thickBot="1">
      <c r="A22" s="200" t="s">
        <v>1390</v>
      </c>
      <c r="B22" s="100" t="s">
        <v>339</v>
      </c>
      <c r="C22" s="102" t="s">
        <v>1391</v>
      </c>
      <c r="D22" s="650">
        <v>735.58755139143761</v>
      </c>
    </row>
    <row r="23" spans="1:4" ht="30" customHeight="1" thickTop="1" thickBot="1">
      <c r="A23" s="200" t="s">
        <v>1247</v>
      </c>
      <c r="B23" s="100" t="s">
        <v>339</v>
      </c>
      <c r="C23" s="102" t="s">
        <v>1248</v>
      </c>
      <c r="D23" s="650">
        <v>735.58755139143761</v>
      </c>
    </row>
    <row r="24" spans="1:4" ht="30" customHeight="1" thickTop="1" thickBot="1">
      <c r="A24" s="200" t="s">
        <v>1269</v>
      </c>
      <c r="B24" s="100" t="s">
        <v>339</v>
      </c>
      <c r="C24" s="102" t="s">
        <v>1270</v>
      </c>
      <c r="D24" s="650">
        <v>735.58755139143761</v>
      </c>
    </row>
    <row r="25" spans="1:4" ht="30" customHeight="1" thickTop="1" thickBot="1">
      <c r="A25" s="200" t="s">
        <v>1241</v>
      </c>
      <c r="B25" s="100" t="s">
        <v>339</v>
      </c>
      <c r="C25" s="102" t="s">
        <v>1242</v>
      </c>
      <c r="D25" s="650">
        <v>735.58755139143761</v>
      </c>
    </row>
    <row r="26" spans="1:4" ht="30" customHeight="1" thickTop="1" thickBot="1">
      <c r="A26" s="200" t="s">
        <v>1246</v>
      </c>
      <c r="B26" s="100" t="s">
        <v>339</v>
      </c>
      <c r="C26" s="102" t="s">
        <v>1242</v>
      </c>
      <c r="D26" s="650">
        <v>735.58755139143761</v>
      </c>
    </row>
    <row r="27" spans="1:4" ht="30" customHeight="1" thickTop="1" thickBot="1">
      <c r="A27" s="200" t="s">
        <v>1303</v>
      </c>
      <c r="B27" s="100" t="s">
        <v>339</v>
      </c>
      <c r="C27" s="102" t="s">
        <v>1304</v>
      </c>
      <c r="D27" s="650">
        <v>735.58755139143761</v>
      </c>
    </row>
    <row r="28" spans="1:4" ht="30" customHeight="1" thickTop="1" thickBot="1">
      <c r="A28" s="200" t="s">
        <v>1249</v>
      </c>
      <c r="B28" s="100" t="s">
        <v>339</v>
      </c>
      <c r="C28" s="102" t="s">
        <v>1250</v>
      </c>
      <c r="D28" s="650">
        <v>735.58755139143761</v>
      </c>
    </row>
    <row r="29" spans="1:4" ht="30" customHeight="1" thickTop="1" thickBot="1">
      <c r="A29" s="200" t="s">
        <v>1254</v>
      </c>
      <c r="B29" s="100" t="s">
        <v>339</v>
      </c>
      <c r="C29" s="102" t="s">
        <v>1255</v>
      </c>
      <c r="D29" s="650">
        <v>735.58755139143761</v>
      </c>
    </row>
    <row r="30" spans="1:4" ht="30" customHeight="1" thickTop="1" thickBot="1">
      <c r="A30" s="200" t="s">
        <v>1252</v>
      </c>
      <c r="B30" s="100" t="s">
        <v>339</v>
      </c>
      <c r="C30" s="102" t="s">
        <v>1253</v>
      </c>
      <c r="D30" s="650">
        <v>735.58755139143761</v>
      </c>
    </row>
    <row r="31" spans="1:4" ht="30" customHeight="1" thickTop="1" thickBot="1">
      <c r="A31" s="200" t="s">
        <v>1267</v>
      </c>
      <c r="B31" s="100" t="s">
        <v>339</v>
      </c>
      <c r="C31" s="102" t="s">
        <v>1268</v>
      </c>
      <c r="D31" s="650">
        <v>735.58755139143761</v>
      </c>
    </row>
    <row r="32" spans="1:4" ht="30" customHeight="1" thickTop="1" thickBot="1">
      <c r="A32" s="200" t="s">
        <v>1256</v>
      </c>
      <c r="B32" s="100" t="s">
        <v>339</v>
      </c>
      <c r="C32" s="102" t="s">
        <v>1257</v>
      </c>
      <c r="D32" s="650">
        <v>735.58755139143761</v>
      </c>
    </row>
    <row r="33" spans="1:4" ht="30" customHeight="1" thickTop="1" thickBot="1">
      <c r="A33" s="200" t="s">
        <v>1272</v>
      </c>
      <c r="B33" s="100" t="s">
        <v>339</v>
      </c>
      <c r="C33" s="102" t="s">
        <v>1257</v>
      </c>
      <c r="D33" s="650">
        <v>735.58755139143761</v>
      </c>
    </row>
    <row r="34" spans="1:4" ht="30" customHeight="1" thickTop="1" thickBot="1">
      <c r="A34" s="200" t="s">
        <v>1273</v>
      </c>
      <c r="B34" s="100" t="s">
        <v>339</v>
      </c>
      <c r="C34" s="102" t="s">
        <v>1274</v>
      </c>
      <c r="D34" s="650">
        <v>735.58755139143761</v>
      </c>
    </row>
    <row r="35" spans="1:4" ht="30" customHeight="1" thickTop="1" thickBot="1">
      <c r="A35" s="200" t="s">
        <v>1323</v>
      </c>
      <c r="B35" s="100" t="s">
        <v>339</v>
      </c>
      <c r="C35" s="102" t="s">
        <v>1864</v>
      </c>
      <c r="D35" s="650">
        <v>735.58755139143761</v>
      </c>
    </row>
    <row r="36" spans="1:4" ht="30" customHeight="1" thickTop="1" thickBot="1">
      <c r="A36" s="200" t="s">
        <v>1404</v>
      </c>
      <c r="B36" s="100" t="s">
        <v>339</v>
      </c>
      <c r="C36" s="102" t="s">
        <v>1405</v>
      </c>
      <c r="D36" s="650">
        <v>735.58755139143761</v>
      </c>
    </row>
    <row r="37" spans="1:4" ht="30" customHeight="1" thickTop="1" thickBot="1">
      <c r="A37" s="200" t="s">
        <v>1385</v>
      </c>
      <c r="B37" s="100" t="s">
        <v>339</v>
      </c>
      <c r="C37" s="102" t="s">
        <v>1386</v>
      </c>
      <c r="D37" s="650">
        <v>735.58755139143761</v>
      </c>
    </row>
    <row r="38" spans="1:4" ht="30" customHeight="1" thickTop="1" thickBot="1">
      <c r="A38" s="200" t="s">
        <v>1264</v>
      </c>
      <c r="B38" s="100" t="s">
        <v>339</v>
      </c>
      <c r="C38" s="102" t="s">
        <v>1265</v>
      </c>
      <c r="D38" s="650">
        <v>735.58755139143761</v>
      </c>
    </row>
    <row r="39" spans="1:4" ht="30" customHeight="1" thickTop="1" thickBot="1">
      <c r="A39" s="200" t="s">
        <v>1221</v>
      </c>
      <c r="B39" s="100" t="s">
        <v>1223</v>
      </c>
      <c r="C39" s="102" t="s">
        <v>1280</v>
      </c>
      <c r="D39" s="650">
        <v>735.58755139143761</v>
      </c>
    </row>
    <row r="40" spans="1:4" ht="30" customHeight="1" thickTop="1" thickBot="1">
      <c r="A40" s="200" t="s">
        <v>1261</v>
      </c>
      <c r="B40" s="100" t="s">
        <v>339</v>
      </c>
      <c r="C40" s="102" t="s">
        <v>1262</v>
      </c>
      <c r="D40" s="650">
        <v>735.58755139143761</v>
      </c>
    </row>
    <row r="41" spans="1:4" ht="30" customHeight="1" thickTop="1" thickBot="1">
      <c r="A41" s="200" t="s">
        <v>1259</v>
      </c>
      <c r="B41" s="100" t="s">
        <v>339</v>
      </c>
      <c r="C41" s="102" t="s">
        <v>1260</v>
      </c>
      <c r="D41" s="650">
        <v>735.58755139143761</v>
      </c>
    </row>
    <row r="42" spans="1:4" ht="30" customHeight="1" thickTop="1" thickBot="1">
      <c r="A42" s="200" t="s">
        <v>1392</v>
      </c>
      <c r="B42" s="100" t="s">
        <v>339</v>
      </c>
      <c r="C42" s="102" t="s">
        <v>1260</v>
      </c>
      <c r="D42" s="650">
        <v>735.58755139143761</v>
      </c>
    </row>
    <row r="43" spans="1:4" ht="30" customHeight="1" thickTop="1" thickBot="1">
      <c r="A43" s="200" t="s">
        <v>1233</v>
      </c>
      <c r="B43" s="100" t="s">
        <v>339</v>
      </c>
      <c r="C43" s="102" t="s">
        <v>1234</v>
      </c>
      <c r="D43" s="650">
        <v>735.58755139143761</v>
      </c>
    </row>
    <row r="44" spans="1:4" ht="30" customHeight="1" thickTop="1" thickBot="1">
      <c r="A44" s="200" t="s">
        <v>1387</v>
      </c>
      <c r="B44" s="100" t="s">
        <v>339</v>
      </c>
      <c r="C44" s="102" t="s">
        <v>1234</v>
      </c>
      <c r="D44" s="650">
        <v>735.58755139143761</v>
      </c>
    </row>
    <row r="45" spans="1:4" ht="30" customHeight="1" thickTop="1" thickBot="1">
      <c r="A45" s="200" t="s">
        <v>1278</v>
      </c>
      <c r="B45" s="100" t="s">
        <v>339</v>
      </c>
      <c r="C45" s="102" t="s">
        <v>1279</v>
      </c>
      <c r="D45" s="650">
        <v>735.58755139143761</v>
      </c>
    </row>
    <row r="46" spans="1:4" ht="30" customHeight="1" thickTop="1" thickBot="1">
      <c r="A46" s="200" t="s">
        <v>1287</v>
      </c>
      <c r="B46" s="100" t="s">
        <v>339</v>
      </c>
      <c r="C46" s="102" t="s">
        <v>1288</v>
      </c>
      <c r="D46" s="650">
        <v>735.58755139143761</v>
      </c>
    </row>
    <row r="47" spans="1:4" ht="30" customHeight="1" thickTop="1" thickBot="1">
      <c r="A47" s="200" t="s">
        <v>1291</v>
      </c>
      <c r="B47" s="100" t="s">
        <v>339</v>
      </c>
      <c r="C47" s="102" t="s">
        <v>1292</v>
      </c>
      <c r="D47" s="650">
        <v>735.58755139143761</v>
      </c>
    </row>
    <row r="48" spans="1:4" ht="30" customHeight="1" thickTop="1" thickBot="1">
      <c r="A48" s="200" t="s">
        <v>1283</v>
      </c>
      <c r="B48" s="100" t="s">
        <v>1223</v>
      </c>
      <c r="C48" s="102" t="s">
        <v>1284</v>
      </c>
      <c r="D48" s="650">
        <v>735.58755139143761</v>
      </c>
    </row>
    <row r="49" spans="1:4" ht="30" customHeight="1" thickTop="1" thickBot="1">
      <c r="A49" s="200" t="s">
        <v>1281</v>
      </c>
      <c r="B49" s="100" t="s">
        <v>339</v>
      </c>
      <c r="C49" s="102" t="s">
        <v>1282</v>
      </c>
      <c r="D49" s="650">
        <v>735.58755139143761</v>
      </c>
    </row>
    <row r="50" spans="1:4" ht="30" customHeight="1" thickTop="1" thickBot="1">
      <c r="A50" s="200" t="s">
        <v>1285</v>
      </c>
      <c r="B50" s="100" t="s">
        <v>339</v>
      </c>
      <c r="C50" s="102" t="s">
        <v>1286</v>
      </c>
      <c r="D50" s="650">
        <v>735.58755139143761</v>
      </c>
    </row>
    <row r="51" spans="1:4" ht="30" customHeight="1" thickTop="1" thickBot="1">
      <c r="A51" s="200" t="s">
        <v>1314</v>
      </c>
      <c r="B51" s="100" t="s">
        <v>1306</v>
      </c>
      <c r="C51" s="102" t="s">
        <v>1315</v>
      </c>
      <c r="D51" s="650">
        <v>735.58755139143761</v>
      </c>
    </row>
    <row r="52" spans="1:4" ht="30" customHeight="1" thickTop="1" thickBot="1">
      <c r="A52" s="200" t="s">
        <v>1316</v>
      </c>
      <c r="B52" s="100" t="s">
        <v>1306</v>
      </c>
      <c r="C52" s="102" t="s">
        <v>1315</v>
      </c>
      <c r="D52" s="650">
        <v>735.58755139143761</v>
      </c>
    </row>
    <row r="53" spans="1:4" ht="30" customHeight="1" thickTop="1" thickBot="1">
      <c r="A53" s="200" t="s">
        <v>1289</v>
      </c>
      <c r="B53" s="100" t="s">
        <v>339</v>
      </c>
      <c r="C53" s="102" t="s">
        <v>1290</v>
      </c>
      <c r="D53" s="650">
        <v>735.58755139143761</v>
      </c>
    </row>
    <row r="54" spans="1:4" ht="30" customHeight="1" thickTop="1" thickBot="1">
      <c r="A54" s="200" t="s">
        <v>1293</v>
      </c>
      <c r="B54" s="100" t="s">
        <v>339</v>
      </c>
      <c r="C54" s="102" t="s">
        <v>1294</v>
      </c>
      <c r="D54" s="650">
        <v>735.58755139143761</v>
      </c>
    </row>
    <row r="55" spans="1:4" ht="30" customHeight="1" thickTop="1" thickBot="1">
      <c r="A55" s="200" t="s">
        <v>1378</v>
      </c>
      <c r="B55" s="100" t="s">
        <v>339</v>
      </c>
      <c r="C55" s="102" t="s">
        <v>2029</v>
      </c>
      <c r="D55" s="650">
        <v>735.58755139143761</v>
      </c>
    </row>
    <row r="56" spans="1:4" ht="30" customHeight="1" thickTop="1" thickBot="1">
      <c r="A56" s="200" t="s">
        <v>1379</v>
      </c>
      <c r="B56" s="100" t="s">
        <v>339</v>
      </c>
      <c r="C56" s="102" t="s">
        <v>2030</v>
      </c>
      <c r="D56" s="650">
        <v>735.58755139143761</v>
      </c>
    </row>
    <row r="57" spans="1:4" ht="30" customHeight="1" thickTop="1" thickBot="1">
      <c r="A57" s="200" t="s">
        <v>1380</v>
      </c>
      <c r="B57" s="100" t="s">
        <v>339</v>
      </c>
      <c r="C57" s="102" t="s">
        <v>2031</v>
      </c>
      <c r="D57" s="650">
        <v>735.58755139143761</v>
      </c>
    </row>
    <row r="58" spans="1:4" ht="30" customHeight="1" thickTop="1" thickBot="1">
      <c r="A58" s="200" t="s">
        <v>1357</v>
      </c>
      <c r="B58" s="100" t="s">
        <v>339</v>
      </c>
      <c r="C58" s="102" t="s">
        <v>1867</v>
      </c>
      <c r="D58" s="650">
        <v>735.58755139143761</v>
      </c>
    </row>
    <row r="59" spans="1:4" ht="30" customHeight="1" thickTop="1" thickBot="1">
      <c r="A59" s="200" t="s">
        <v>1295</v>
      </c>
      <c r="B59" s="100" t="s">
        <v>339</v>
      </c>
      <c r="C59" s="102" t="s">
        <v>1296</v>
      </c>
      <c r="D59" s="650">
        <v>735.58755139143761</v>
      </c>
    </row>
    <row r="60" spans="1:4" ht="30" customHeight="1" thickTop="1" thickBot="1">
      <c r="A60" s="200" t="s">
        <v>1376</v>
      </c>
      <c r="B60" s="100" t="s">
        <v>339</v>
      </c>
      <c r="C60" s="102" t="s">
        <v>1377</v>
      </c>
      <c r="D60" s="650">
        <v>735.58755139143761</v>
      </c>
    </row>
    <row r="61" spans="1:4" ht="30" customHeight="1" thickTop="1" thickBot="1">
      <c r="A61" s="200" t="s">
        <v>1362</v>
      </c>
      <c r="B61" s="100" t="s">
        <v>339</v>
      </c>
      <c r="C61" s="102" t="s">
        <v>1363</v>
      </c>
      <c r="D61" s="650">
        <v>735.58755139143761</v>
      </c>
    </row>
    <row r="62" spans="1:4" ht="30" customHeight="1" thickTop="1" thickBot="1">
      <c r="A62" s="200" t="s">
        <v>1369</v>
      </c>
      <c r="B62" s="100" t="s">
        <v>339</v>
      </c>
      <c r="C62" s="102" t="s">
        <v>1370</v>
      </c>
      <c r="D62" s="650">
        <v>735.58755139143761</v>
      </c>
    </row>
    <row r="63" spans="1:4" ht="30" customHeight="1" thickTop="1" thickBot="1">
      <c r="A63" s="200" t="s">
        <v>1373</v>
      </c>
      <c r="B63" s="100" t="s">
        <v>339</v>
      </c>
      <c r="C63" s="102" t="s">
        <v>1374</v>
      </c>
      <c r="D63" s="650">
        <v>735.58755139143761</v>
      </c>
    </row>
    <row r="64" spans="1:4" ht="30" customHeight="1" thickTop="1" thickBot="1">
      <c r="A64" s="200" t="s">
        <v>1360</v>
      </c>
      <c r="B64" s="100" t="s">
        <v>339</v>
      </c>
      <c r="C64" s="102" t="s">
        <v>1361</v>
      </c>
      <c r="D64" s="650">
        <v>735.58755139143761</v>
      </c>
    </row>
    <row r="65" spans="1:4" ht="30" customHeight="1" thickTop="1" thickBot="1">
      <c r="A65" s="200" t="s">
        <v>1297</v>
      </c>
      <c r="B65" s="100" t="s">
        <v>339</v>
      </c>
      <c r="C65" s="102" t="s">
        <v>1298</v>
      </c>
      <c r="D65" s="650">
        <v>735.58755139143761</v>
      </c>
    </row>
    <row r="66" spans="1:4" ht="30" customHeight="1" thickTop="1" thickBot="1">
      <c r="A66" s="200" t="s">
        <v>1367</v>
      </c>
      <c r="B66" s="100" t="s">
        <v>339</v>
      </c>
      <c r="C66" s="102" t="s">
        <v>1368</v>
      </c>
      <c r="D66" s="650">
        <v>735.58755139143761</v>
      </c>
    </row>
    <row r="67" spans="1:4" ht="30" customHeight="1" thickTop="1" thickBot="1">
      <c r="A67" s="200" t="s">
        <v>1371</v>
      </c>
      <c r="B67" s="100" t="s">
        <v>339</v>
      </c>
      <c r="C67" s="102" t="s">
        <v>1372</v>
      </c>
      <c r="D67" s="650">
        <v>735.58755139143761</v>
      </c>
    </row>
    <row r="68" spans="1:4" ht="30" customHeight="1" thickTop="1" thickBot="1">
      <c r="A68" s="200" t="s">
        <v>1343</v>
      </c>
      <c r="B68" s="100" t="s">
        <v>339</v>
      </c>
      <c r="C68" s="102" t="s">
        <v>1344</v>
      </c>
      <c r="D68" s="650">
        <v>735.58755139143761</v>
      </c>
    </row>
    <row r="69" spans="1:4" ht="30" customHeight="1" thickTop="1" thickBot="1">
      <c r="A69" s="200" t="s">
        <v>1383</v>
      </c>
      <c r="B69" s="100" t="s">
        <v>339</v>
      </c>
      <c r="C69" s="102" t="s">
        <v>2033</v>
      </c>
      <c r="D69" s="650">
        <v>735.58755139143761</v>
      </c>
    </row>
    <row r="70" spans="1:4" ht="30" customHeight="1" thickTop="1" thickBot="1">
      <c r="A70" s="200" t="s">
        <v>1384</v>
      </c>
      <c r="B70" s="100" t="s">
        <v>339</v>
      </c>
      <c r="C70" s="102" t="s">
        <v>2034</v>
      </c>
      <c r="D70" s="650">
        <v>735.58755139143761</v>
      </c>
    </row>
    <row r="71" spans="1:4" ht="30" customHeight="1" thickTop="1" thickBot="1">
      <c r="A71" s="200" t="s">
        <v>1381</v>
      </c>
      <c r="B71" s="100" t="s">
        <v>339</v>
      </c>
      <c r="C71" s="102" t="s">
        <v>2035</v>
      </c>
      <c r="D71" s="650">
        <v>735.58755139143761</v>
      </c>
    </row>
    <row r="72" spans="1:4" ht="30" customHeight="1" thickTop="1" thickBot="1">
      <c r="A72" s="200" t="s">
        <v>1382</v>
      </c>
      <c r="B72" s="100" t="s">
        <v>339</v>
      </c>
      <c r="C72" s="102" t="s">
        <v>2036</v>
      </c>
      <c r="D72" s="650">
        <v>735.58755139143761</v>
      </c>
    </row>
    <row r="73" spans="1:4" ht="30" customHeight="1" thickTop="1" thickBot="1">
      <c r="A73" s="200" t="s">
        <v>1350</v>
      </c>
      <c r="B73" s="100" t="s">
        <v>339</v>
      </c>
      <c r="C73" s="102" t="s">
        <v>1351</v>
      </c>
      <c r="D73" s="650">
        <v>735.58755139143761</v>
      </c>
    </row>
    <row r="74" spans="1:4" ht="30" customHeight="1" thickTop="1" thickBot="1">
      <c r="A74" s="200" t="s">
        <v>1349</v>
      </c>
      <c r="B74" s="100" t="s">
        <v>339</v>
      </c>
      <c r="C74" s="102" t="s">
        <v>1866</v>
      </c>
      <c r="D74" s="650">
        <v>735.58755139143761</v>
      </c>
    </row>
    <row r="75" spans="1:4" ht="30" customHeight="1" thickTop="1" thickBot="1">
      <c r="A75" s="200" t="s">
        <v>1347</v>
      </c>
      <c r="B75" s="100" t="s">
        <v>339</v>
      </c>
      <c r="C75" s="102" t="s">
        <v>1348</v>
      </c>
      <c r="D75" s="650">
        <v>735.58755139143761</v>
      </c>
    </row>
    <row r="76" spans="1:4" ht="30" customHeight="1" thickTop="1" thickBot="1">
      <c r="A76" s="200" t="s">
        <v>1375</v>
      </c>
      <c r="B76" s="100" t="s">
        <v>339</v>
      </c>
      <c r="C76" s="102" t="s">
        <v>2028</v>
      </c>
      <c r="D76" s="650">
        <v>735.58755139143761</v>
      </c>
    </row>
    <row r="77" spans="1:4" ht="30" customHeight="1" thickTop="1" thickBot="1">
      <c r="A77" s="200" t="s">
        <v>1353</v>
      </c>
      <c r="B77" s="100" t="s">
        <v>339</v>
      </c>
      <c r="C77" s="102" t="s">
        <v>1354</v>
      </c>
      <c r="D77" s="650">
        <v>735.58755139143761</v>
      </c>
    </row>
    <row r="78" spans="1:4" ht="30" customHeight="1" thickTop="1" thickBot="1">
      <c r="A78" s="200" t="s">
        <v>1355</v>
      </c>
      <c r="B78" s="100" t="s">
        <v>339</v>
      </c>
      <c r="C78" s="102" t="s">
        <v>1356</v>
      </c>
      <c r="D78" s="650">
        <v>735.58755139143761</v>
      </c>
    </row>
    <row r="79" spans="1:4" ht="30" customHeight="1" thickTop="1" thickBot="1">
      <c r="A79" s="200" t="s">
        <v>1358</v>
      </c>
      <c r="B79" s="100" t="s">
        <v>339</v>
      </c>
      <c r="C79" s="102" t="s">
        <v>1359</v>
      </c>
      <c r="D79" s="650">
        <v>735.58755139143761</v>
      </c>
    </row>
    <row r="80" spans="1:4" ht="30" customHeight="1" thickTop="1" thickBot="1">
      <c r="A80" s="200" t="s">
        <v>1337</v>
      </c>
      <c r="B80" s="100" t="s">
        <v>339</v>
      </c>
      <c r="C80" s="102" t="s">
        <v>1338</v>
      </c>
      <c r="D80" s="650">
        <v>735.58755139143761</v>
      </c>
    </row>
    <row r="81" spans="1:4" ht="30" customHeight="1" thickTop="1" thickBot="1">
      <c r="A81" s="200" t="s">
        <v>1341</v>
      </c>
      <c r="B81" s="100" t="s">
        <v>339</v>
      </c>
      <c r="C81" s="102" t="s">
        <v>1342</v>
      </c>
      <c r="D81" s="650">
        <v>735.58755139143761</v>
      </c>
    </row>
    <row r="82" spans="1:4" ht="30" customHeight="1" thickTop="1" thickBot="1">
      <c r="A82" s="200" t="s">
        <v>1345</v>
      </c>
      <c r="B82" s="100" t="s">
        <v>339</v>
      </c>
      <c r="C82" s="102" t="s">
        <v>1346</v>
      </c>
      <c r="D82" s="650">
        <v>735.58755139143761</v>
      </c>
    </row>
    <row r="83" spans="1:4" ht="30" customHeight="1" thickTop="1" thickBot="1">
      <c r="A83" s="200" t="s">
        <v>1339</v>
      </c>
      <c r="B83" s="100" t="s">
        <v>339</v>
      </c>
      <c r="C83" s="102" t="s">
        <v>1340</v>
      </c>
      <c r="D83" s="650">
        <v>735.58755139143761</v>
      </c>
    </row>
    <row r="84" spans="1:4" ht="30" customHeight="1" thickTop="1" thickBot="1">
      <c r="A84" s="200" t="s">
        <v>1305</v>
      </c>
      <c r="B84" s="100" t="s">
        <v>339</v>
      </c>
      <c r="C84" s="102" t="s">
        <v>1307</v>
      </c>
      <c r="D84" s="650">
        <v>735.58755139143761</v>
      </c>
    </row>
    <row r="85" spans="1:4" ht="30" customHeight="1" thickTop="1" thickBot="1">
      <c r="A85" s="200" t="s">
        <v>1308</v>
      </c>
      <c r="B85" s="100" t="s">
        <v>339</v>
      </c>
      <c r="C85" s="102" t="s">
        <v>1859</v>
      </c>
      <c r="D85" s="650">
        <v>735.58755139143761</v>
      </c>
    </row>
    <row r="86" spans="1:4" ht="30" customHeight="1" thickTop="1" thickBot="1">
      <c r="A86" s="200" t="s">
        <v>1309</v>
      </c>
      <c r="B86" s="100" t="s">
        <v>1306</v>
      </c>
      <c r="C86" s="102" t="s">
        <v>1310</v>
      </c>
      <c r="D86" s="650">
        <v>735.58755139143761</v>
      </c>
    </row>
    <row r="87" spans="1:4" ht="30" customHeight="1" thickTop="1" thickBot="1">
      <c r="A87" s="200" t="s">
        <v>1311</v>
      </c>
      <c r="B87" s="100" t="s">
        <v>339</v>
      </c>
      <c r="C87" s="102" t="s">
        <v>1312</v>
      </c>
      <c r="D87" s="650">
        <v>735.58755139143761</v>
      </c>
    </row>
    <row r="88" spans="1:4" ht="30" customHeight="1" thickTop="1" thickBot="1">
      <c r="A88" s="200" t="s">
        <v>1313</v>
      </c>
      <c r="B88" s="100" t="s">
        <v>339</v>
      </c>
      <c r="C88" s="102" t="s">
        <v>1312</v>
      </c>
      <c r="D88" s="650">
        <v>735.58755139143761</v>
      </c>
    </row>
    <row r="89" spans="1:4" ht="30" customHeight="1" thickTop="1" thickBot="1">
      <c r="A89" s="200" t="s">
        <v>1243</v>
      </c>
      <c r="B89" s="100" t="s">
        <v>339</v>
      </c>
      <c r="C89" s="102" t="s">
        <v>1852</v>
      </c>
      <c r="D89" s="650">
        <v>735.58755139143761</v>
      </c>
    </row>
    <row r="90" spans="1:4" ht="30" customHeight="1" thickTop="1" thickBot="1">
      <c r="A90" s="200" t="s">
        <v>1365</v>
      </c>
      <c r="B90" s="100" t="s">
        <v>339</v>
      </c>
      <c r="C90" s="102" t="s">
        <v>1366</v>
      </c>
      <c r="D90" s="650">
        <v>735.58755139143761</v>
      </c>
    </row>
    <row r="91" spans="1:4" ht="30" customHeight="1" thickTop="1" thickBot="1">
      <c r="A91" s="200" t="s">
        <v>1244</v>
      </c>
      <c r="B91" s="100" t="s">
        <v>339</v>
      </c>
      <c r="C91" s="102" t="s">
        <v>1245</v>
      </c>
      <c r="D91" s="650">
        <v>735.58755139143761</v>
      </c>
    </row>
    <row r="92" spans="1:4" ht="30" customHeight="1" thickTop="1" thickBot="1">
      <c r="A92" s="200" t="s">
        <v>1277</v>
      </c>
      <c r="B92" s="100" t="s">
        <v>339</v>
      </c>
      <c r="C92" s="102" t="s">
        <v>1858</v>
      </c>
      <c r="D92" s="650">
        <v>735.58755139143761</v>
      </c>
    </row>
    <row r="93" spans="1:4" ht="30" customHeight="1" thickTop="1" thickBot="1">
      <c r="A93" s="200" t="s">
        <v>1408</v>
      </c>
      <c r="B93" s="100" t="s">
        <v>1406</v>
      </c>
      <c r="C93" s="102" t="s">
        <v>1870</v>
      </c>
      <c r="D93" s="650">
        <v>56.638520640676759</v>
      </c>
    </row>
    <row r="94" spans="1:4" ht="30" customHeight="1" thickTop="1" thickBot="1">
      <c r="A94" s="200" t="s">
        <v>1399</v>
      </c>
      <c r="B94" s="100" t="s">
        <v>92</v>
      </c>
      <c r="C94" s="102" t="s">
        <v>1868</v>
      </c>
      <c r="D94" s="650">
        <v>310415.75713858264</v>
      </c>
    </row>
    <row r="95" spans="1:4" ht="30" customHeight="1" thickTop="1" thickBot="1">
      <c r="A95" s="200" t="s">
        <v>1222</v>
      </c>
      <c r="B95" s="100" t="s">
        <v>1223</v>
      </c>
      <c r="C95" s="102" t="s">
        <v>1224</v>
      </c>
      <c r="D95" s="650">
        <v>0.43893021637472041</v>
      </c>
    </row>
    <row r="96" spans="1:4" ht="30" customHeight="1" thickTop="1" thickBot="1">
      <c r="A96" s="200" t="s">
        <v>1631</v>
      </c>
      <c r="B96" s="100" t="s">
        <v>339</v>
      </c>
      <c r="C96" s="102" t="s">
        <v>1851</v>
      </c>
      <c r="D96" s="650">
        <v>1015.0433352114358</v>
      </c>
    </row>
    <row r="97" spans="1:4" ht="30" customHeight="1" thickTop="1" thickBot="1">
      <c r="A97" s="200" t="s">
        <v>1412</v>
      </c>
      <c r="B97" s="100" t="s">
        <v>339</v>
      </c>
      <c r="C97" s="102" t="s">
        <v>1411</v>
      </c>
      <c r="D97" s="650">
        <v>832.58005904125901</v>
      </c>
    </row>
    <row r="98" spans="1:4" ht="30" customHeight="1" thickTop="1" thickBot="1">
      <c r="A98" s="200" t="s">
        <v>1237</v>
      </c>
      <c r="B98" s="100" t="s">
        <v>92</v>
      </c>
      <c r="C98" s="102" t="s">
        <v>1238</v>
      </c>
      <c r="D98" s="650">
        <v>23452.838075335436</v>
      </c>
    </row>
    <row r="99" spans="1:4" ht="30" customHeight="1" thickTop="1" thickBot="1">
      <c r="A99" s="200" t="s">
        <v>1251</v>
      </c>
      <c r="B99" s="100" t="s">
        <v>339</v>
      </c>
      <c r="C99" s="102" t="s">
        <v>1853</v>
      </c>
      <c r="D99" s="650">
        <v>1076.1240933010447</v>
      </c>
    </row>
    <row r="100" spans="1:4" ht="30" customHeight="1" thickTop="1" thickBot="1">
      <c r="A100" s="200" t="s">
        <v>1320</v>
      </c>
      <c r="B100" s="100" t="s">
        <v>1306</v>
      </c>
      <c r="C100" s="102" t="s">
        <v>1863</v>
      </c>
      <c r="D100" s="650">
        <v>1107.7828982739443</v>
      </c>
    </row>
    <row r="101" spans="1:4" ht="30" customHeight="1" thickTop="1" thickBot="1">
      <c r="A101" s="200" t="s">
        <v>1393</v>
      </c>
      <c r="B101" s="100" t="s">
        <v>339</v>
      </c>
      <c r="C101" s="102" t="s">
        <v>1394</v>
      </c>
      <c r="D101" s="650">
        <v>5612.2288256448928</v>
      </c>
    </row>
    <row r="102" spans="1:4" ht="30" customHeight="1" thickTop="1" thickBot="1">
      <c r="A102" s="200" t="s">
        <v>1395</v>
      </c>
      <c r="B102" s="100" t="s">
        <v>141</v>
      </c>
      <c r="C102" s="102" t="s">
        <v>1396</v>
      </c>
      <c r="D102" s="650">
        <v>137302.39674496272</v>
      </c>
    </row>
    <row r="103" spans="1:4" ht="30" customHeight="1" thickTop="1" thickBot="1">
      <c r="A103" s="200" t="s">
        <v>1327</v>
      </c>
      <c r="B103" s="100" t="s">
        <v>344</v>
      </c>
      <c r="C103" s="102" t="s">
        <v>1328</v>
      </c>
      <c r="D103" s="650">
        <v>0.66222028189564286</v>
      </c>
    </row>
    <row r="104" spans="1:4" ht="30" customHeight="1" thickTop="1" thickBot="1">
      <c r="A104" s="200" t="s">
        <v>1325</v>
      </c>
      <c r="B104" s="100" t="s">
        <v>344</v>
      </c>
      <c r="C104" s="102" t="s">
        <v>1326</v>
      </c>
      <c r="D104" s="650">
        <v>0.43893021637472041</v>
      </c>
    </row>
    <row r="105" spans="1:4" ht="30" customHeight="1" thickTop="1" thickBot="1">
      <c r="A105" s="200" t="s">
        <v>1275</v>
      </c>
      <c r="B105" s="100" t="s">
        <v>339</v>
      </c>
      <c r="C105" s="102" t="s">
        <v>1276</v>
      </c>
      <c r="D105" s="650">
        <v>2640.9902413684331</v>
      </c>
    </row>
    <row r="106" spans="1:4" ht="30" customHeight="1" thickTop="1" thickBot="1">
      <c r="A106" s="200" t="s">
        <v>1402</v>
      </c>
      <c r="B106" s="100" t="s">
        <v>92</v>
      </c>
      <c r="C106" s="102" t="s">
        <v>1403</v>
      </c>
      <c r="D106" s="650">
        <v>134720.43859814486</v>
      </c>
    </row>
    <row r="107" spans="1:4" ht="30" customHeight="1" thickTop="1" thickBot="1">
      <c r="A107" s="200" t="s">
        <v>1301</v>
      </c>
      <c r="B107" s="100" t="s">
        <v>339</v>
      </c>
      <c r="C107" s="102" t="s">
        <v>1302</v>
      </c>
      <c r="D107" s="650">
        <v>1270.8628041091665</v>
      </c>
    </row>
    <row r="108" spans="1:4" ht="30" customHeight="1" thickTop="1" thickBot="1">
      <c r="A108" s="200" t="s">
        <v>1263</v>
      </c>
      <c r="B108" s="100" t="s">
        <v>339</v>
      </c>
      <c r="C108" s="102" t="s">
        <v>1855</v>
      </c>
      <c r="D108" s="650">
        <v>1077.7635087851588</v>
      </c>
    </row>
    <row r="109" spans="1:4" ht="30" customHeight="1" thickTop="1" thickBot="1">
      <c r="A109" s="200" t="s">
        <v>1258</v>
      </c>
      <c r="B109" s="100" t="s">
        <v>339</v>
      </c>
      <c r="C109" s="102" t="s">
        <v>1854</v>
      </c>
      <c r="D109" s="650">
        <v>898.00214717294932</v>
      </c>
    </row>
    <row r="110" spans="1:4" ht="30" customHeight="1" thickTop="1" thickBot="1">
      <c r="A110" s="200" t="s">
        <v>1397</v>
      </c>
      <c r="B110" s="100" t="s">
        <v>339</v>
      </c>
      <c r="C110" s="102" t="s">
        <v>1398</v>
      </c>
      <c r="D110" s="650">
        <v>899.19435526050495</v>
      </c>
    </row>
    <row r="111" spans="1:4" ht="30" customHeight="1" thickTop="1" thickBot="1">
      <c r="A111" s="200" t="s">
        <v>1318</v>
      </c>
      <c r="B111" s="100" t="s">
        <v>1306</v>
      </c>
      <c r="C111" s="102" t="s">
        <v>1861</v>
      </c>
      <c r="D111" s="650">
        <v>883.59669341451138</v>
      </c>
    </row>
    <row r="112" spans="1:4" ht="30" customHeight="1" thickTop="1" thickBot="1">
      <c r="A112" s="200" t="s">
        <v>1319</v>
      </c>
      <c r="B112" s="100" t="s">
        <v>344</v>
      </c>
      <c r="C112" s="102" t="s">
        <v>1862</v>
      </c>
      <c r="D112" s="650">
        <v>2.9658449774472002</v>
      </c>
    </row>
    <row r="113" spans="1:4" ht="30" customHeight="1" thickTop="1" thickBot="1">
      <c r="A113" s="200" t="s">
        <v>1324</v>
      </c>
      <c r="B113" s="100" t="s">
        <v>1306</v>
      </c>
      <c r="C113" s="102" t="s">
        <v>1865</v>
      </c>
      <c r="D113" s="650">
        <v>755.57082437579345</v>
      </c>
    </row>
    <row r="114" spans="1:4" ht="30" customHeight="1" thickTop="1" thickBot="1">
      <c r="A114" s="200" t="s">
        <v>1400</v>
      </c>
      <c r="B114" s="100" t="s">
        <v>92</v>
      </c>
      <c r="C114" s="102" t="s">
        <v>1401</v>
      </c>
      <c r="D114" s="650">
        <v>1136380.3335849273</v>
      </c>
    </row>
    <row r="115" spans="1:4" ht="30" customHeight="1" thickTop="1" thickBot="1">
      <c r="A115" s="200" t="s">
        <v>1321</v>
      </c>
      <c r="B115" s="100" t="s">
        <v>92</v>
      </c>
      <c r="C115" s="102" t="s">
        <v>1322</v>
      </c>
      <c r="D115" s="650">
        <v>954.26977340352607</v>
      </c>
    </row>
    <row r="116" spans="1:4" ht="30" customHeight="1" thickTop="1" thickBot="1">
      <c r="A116" s="200" t="s">
        <v>1271</v>
      </c>
      <c r="B116" s="100" t="s">
        <v>339</v>
      </c>
      <c r="C116" s="102" t="s">
        <v>1857</v>
      </c>
      <c r="D116" s="650">
        <v>20.590651908855286</v>
      </c>
    </row>
    <row r="117" spans="1:4" ht="30" customHeight="1" thickTop="1" thickBot="1">
      <c r="A117" s="200" t="s">
        <v>1299</v>
      </c>
      <c r="B117" s="100" t="s">
        <v>92</v>
      </c>
      <c r="C117" s="102" t="s">
        <v>1300</v>
      </c>
      <c r="D117" s="650">
        <v>534391.07310597459</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90"/>
      <c r="B1" s="793"/>
      <c r="C1" s="794"/>
      <c r="D1" s="794"/>
      <c r="E1" s="794"/>
      <c r="F1" s="794"/>
      <c r="G1" s="794"/>
      <c r="H1" s="794"/>
      <c r="I1" s="795"/>
      <c r="J1" s="756" t="s">
        <v>933</v>
      </c>
      <c r="K1" s="763" t="s">
        <v>2198</v>
      </c>
      <c r="L1" s="764"/>
      <c r="M1" s="765"/>
    </row>
    <row r="2" spans="1:13" s="489" customFormat="1">
      <c r="A2" s="791"/>
      <c r="B2" s="769" t="s">
        <v>934</v>
      </c>
      <c r="C2" s="770"/>
      <c r="D2" s="770"/>
      <c r="E2" s="770"/>
      <c r="F2" s="770"/>
      <c r="G2" s="770"/>
      <c r="H2" s="770"/>
      <c r="I2" s="771"/>
      <c r="J2" s="757"/>
      <c r="K2" s="766"/>
      <c r="L2" s="767"/>
      <c r="M2" s="768"/>
    </row>
    <row r="3" spans="1:13" s="489" customFormat="1">
      <c r="A3" s="791"/>
      <c r="B3" s="772" t="s">
        <v>2199</v>
      </c>
      <c r="C3" s="773"/>
      <c r="D3" s="773"/>
      <c r="E3" s="773"/>
      <c r="F3" s="773"/>
      <c r="G3" s="773"/>
      <c r="H3" s="773"/>
      <c r="I3" s="774"/>
      <c r="J3" s="761" t="s">
        <v>935</v>
      </c>
      <c r="K3" s="776">
        <v>1</v>
      </c>
      <c r="L3" s="777"/>
      <c r="M3" s="778"/>
    </row>
    <row r="4" spans="1:13" s="489" customFormat="1">
      <c r="A4" s="791"/>
      <c r="B4" s="772" t="s">
        <v>2200</v>
      </c>
      <c r="C4" s="773"/>
      <c r="D4" s="773"/>
      <c r="E4" s="773"/>
      <c r="F4" s="773"/>
      <c r="G4" s="773"/>
      <c r="H4" s="773"/>
      <c r="I4" s="774"/>
      <c r="J4" s="775"/>
      <c r="K4" s="779"/>
      <c r="L4" s="780"/>
      <c r="M4" s="781"/>
    </row>
    <row r="5" spans="1:13" s="489" customFormat="1">
      <c r="A5" s="791"/>
      <c r="B5" s="758" t="s">
        <v>2201</v>
      </c>
      <c r="C5" s="759"/>
      <c r="D5" s="759"/>
      <c r="E5" s="759"/>
      <c r="F5" s="759"/>
      <c r="G5" s="759"/>
      <c r="H5" s="759"/>
      <c r="I5" s="760"/>
      <c r="J5" s="761" t="s">
        <v>936</v>
      </c>
      <c r="K5" s="782"/>
      <c r="L5" s="782" t="s">
        <v>937</v>
      </c>
      <c r="M5" s="784"/>
    </row>
    <row r="6" spans="1:13" s="489" customFormat="1" ht="13.5" customHeight="1" thickBot="1">
      <c r="A6" s="792"/>
      <c r="B6" s="796"/>
      <c r="C6" s="797"/>
      <c r="D6" s="797"/>
      <c r="E6" s="797"/>
      <c r="F6" s="797"/>
      <c r="G6" s="797"/>
      <c r="H6" s="797"/>
      <c r="I6" s="798"/>
      <c r="J6" s="762"/>
      <c r="K6" s="783"/>
      <c r="L6" s="783"/>
      <c r="M6" s="785"/>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7" t="s">
        <v>2205</v>
      </c>
      <c r="B10" s="788"/>
      <c r="C10" s="788"/>
      <c r="D10" s="788"/>
      <c r="E10" s="508" t="s">
        <v>2206</v>
      </c>
      <c r="F10" s="509"/>
      <c r="H10" s="789" t="s">
        <v>2207</v>
      </c>
      <c r="I10" s="789"/>
      <c r="J10" s="510" t="s">
        <v>2206</v>
      </c>
      <c r="K10" s="511"/>
      <c r="L10" s="511"/>
      <c r="M10" s="512"/>
    </row>
    <row r="11" spans="1:13" s="489" customFormat="1" ht="24" customHeight="1">
      <c r="A11" s="513" t="s">
        <v>939</v>
      </c>
      <c r="B11" s="514"/>
      <c r="C11" s="786"/>
      <c r="D11" s="786"/>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5"/>
      <c r="L12" s="745"/>
      <c r="M12" s="746"/>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7" t="s">
        <v>2202</v>
      </c>
      <c r="F25" s="747"/>
      <c r="G25" s="747"/>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8" t="s">
        <v>942</v>
      </c>
      <c r="B27" s="749"/>
      <c r="C27" s="749"/>
      <c r="D27" s="749"/>
      <c r="E27" s="749"/>
      <c r="F27" s="749"/>
      <c r="G27" s="749"/>
      <c r="H27" s="749"/>
      <c r="I27" s="749"/>
      <c r="J27" s="749"/>
      <c r="K27" s="749"/>
      <c r="L27" s="749"/>
      <c r="M27" s="750"/>
    </row>
    <row r="28" spans="1:13" ht="13.5" thickBot="1">
      <c r="A28" s="555"/>
      <c r="B28" s="556"/>
      <c r="C28" s="556"/>
      <c r="D28" s="556"/>
      <c r="E28" s="556"/>
      <c r="F28" s="556"/>
      <c r="G28" s="556"/>
      <c r="H28" s="556"/>
      <c r="I28" s="556"/>
      <c r="J28" s="556"/>
      <c r="K28" s="556"/>
      <c r="L28" s="556"/>
      <c r="M28" s="557"/>
    </row>
    <row r="29" spans="1:13" ht="25.5">
      <c r="A29" s="558" t="s">
        <v>943</v>
      </c>
      <c r="B29" s="751" t="s">
        <v>944</v>
      </c>
      <c r="C29" s="752"/>
      <c r="D29" s="752"/>
      <c r="E29" s="752"/>
      <c r="F29" s="752"/>
      <c r="G29" s="752"/>
      <c r="H29" s="752"/>
      <c r="I29" s="753"/>
      <c r="J29" s="559" t="s">
        <v>2215</v>
      </c>
      <c r="K29" s="754" t="s">
        <v>945</v>
      </c>
      <c r="L29" s="755"/>
      <c r="M29" s="558" t="s">
        <v>946</v>
      </c>
    </row>
    <row r="30" spans="1:13" ht="13.5" thickBot="1">
      <c r="A30" s="560"/>
      <c r="B30" s="561"/>
      <c r="C30" s="562"/>
      <c r="D30" s="562"/>
      <c r="E30" s="562"/>
      <c r="F30" s="562"/>
      <c r="G30" s="562"/>
      <c r="H30" s="562"/>
      <c r="I30" s="562"/>
      <c r="J30" s="563"/>
      <c r="K30" s="738"/>
      <c r="L30" s="739"/>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6" t="s">
        <v>944</v>
      </c>
      <c r="B34" s="717"/>
      <c r="C34" s="717"/>
      <c r="D34" s="717"/>
      <c r="E34" s="717"/>
      <c r="F34" s="717"/>
      <c r="G34" s="736"/>
      <c r="H34" s="740" t="s">
        <v>948</v>
      </c>
      <c r="I34" s="741"/>
      <c r="J34" s="571" t="s">
        <v>949</v>
      </c>
      <c r="K34" s="737" t="s">
        <v>950</v>
      </c>
      <c r="L34" s="736"/>
      <c r="M34" s="572" t="s">
        <v>951</v>
      </c>
    </row>
    <row r="35" spans="1:13" s="573" customFormat="1" ht="12">
      <c r="A35" s="742"/>
      <c r="B35" s="743"/>
      <c r="C35" s="743"/>
      <c r="D35" s="743"/>
      <c r="E35" s="743"/>
      <c r="F35" s="743"/>
      <c r="G35" s="721"/>
      <c r="H35" s="744"/>
      <c r="I35" s="722"/>
      <c r="J35" s="574"/>
      <c r="K35" s="720"/>
      <c r="L35" s="721"/>
      <c r="M35" s="575"/>
    </row>
    <row r="36" spans="1:13" s="573" customFormat="1" thickBot="1">
      <c r="A36" s="733"/>
      <c r="B36" s="734"/>
      <c r="C36" s="734"/>
      <c r="D36" s="734"/>
      <c r="E36" s="734"/>
      <c r="F36" s="734"/>
      <c r="G36" s="715"/>
      <c r="H36" s="735"/>
      <c r="I36" s="723"/>
      <c r="J36" s="576"/>
      <c r="K36" s="714"/>
      <c r="L36" s="715"/>
      <c r="M36" s="577"/>
    </row>
    <row r="37" spans="1:13" s="573" customFormat="1" thickBot="1">
      <c r="A37" s="709" t="s">
        <v>953</v>
      </c>
      <c r="B37" s="710"/>
      <c r="C37" s="710"/>
      <c r="D37" s="710"/>
      <c r="E37" s="710"/>
      <c r="F37" s="710"/>
      <c r="G37" s="710"/>
      <c r="H37" s="710"/>
      <c r="I37" s="710"/>
      <c r="J37" s="710"/>
      <c r="K37" s="710"/>
      <c r="L37" s="711"/>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6" t="s">
        <v>944</v>
      </c>
      <c r="B41" s="717"/>
      <c r="C41" s="717"/>
      <c r="D41" s="717"/>
      <c r="E41" s="717"/>
      <c r="F41" s="717"/>
      <c r="G41" s="717"/>
      <c r="H41" s="736"/>
      <c r="I41" s="587" t="s">
        <v>945</v>
      </c>
      <c r="J41" s="571" t="s">
        <v>946</v>
      </c>
      <c r="K41" s="737" t="s">
        <v>955</v>
      </c>
      <c r="L41" s="736"/>
      <c r="M41" s="572" t="s">
        <v>951</v>
      </c>
    </row>
    <row r="42" spans="1:13" s="573" customFormat="1" ht="12">
      <c r="A42" s="703"/>
      <c r="B42" s="704"/>
      <c r="C42" s="704"/>
      <c r="D42" s="704"/>
      <c r="E42" s="704"/>
      <c r="F42" s="704"/>
      <c r="G42" s="704"/>
      <c r="H42" s="722"/>
      <c r="I42" s="588"/>
      <c r="J42" s="574"/>
      <c r="K42" s="720"/>
      <c r="L42" s="721"/>
      <c r="M42" s="575"/>
    </row>
    <row r="43" spans="1:13" s="573" customFormat="1" thickBot="1">
      <c r="A43" s="712"/>
      <c r="B43" s="713"/>
      <c r="C43" s="713"/>
      <c r="D43" s="713"/>
      <c r="E43" s="713"/>
      <c r="F43" s="713"/>
      <c r="G43" s="713"/>
      <c r="H43" s="723"/>
      <c r="I43" s="589"/>
      <c r="J43" s="590"/>
      <c r="K43" s="714"/>
      <c r="L43" s="715"/>
      <c r="M43" s="591"/>
    </row>
    <row r="44" spans="1:13" s="573" customFormat="1" thickBot="1">
      <c r="A44" s="709" t="s">
        <v>953</v>
      </c>
      <c r="B44" s="710"/>
      <c r="C44" s="710"/>
      <c r="D44" s="710"/>
      <c r="E44" s="710"/>
      <c r="F44" s="710"/>
      <c r="G44" s="710"/>
      <c r="H44" s="710"/>
      <c r="I44" s="710"/>
      <c r="J44" s="710"/>
      <c r="K44" s="710"/>
      <c r="L44" s="711"/>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4" t="s">
        <v>957</v>
      </c>
      <c r="B48" s="725"/>
      <c r="C48" s="725"/>
      <c r="D48" s="725"/>
      <c r="E48" s="726"/>
      <c r="F48" s="594"/>
      <c r="G48" s="595" t="s">
        <v>945</v>
      </c>
      <c r="H48" s="596" t="s">
        <v>958</v>
      </c>
      <c r="I48" s="597" t="s">
        <v>2233</v>
      </c>
      <c r="J48" s="596" t="s">
        <v>2234</v>
      </c>
      <c r="K48" s="727" t="s">
        <v>961</v>
      </c>
      <c r="L48" s="726"/>
      <c r="M48" s="598" t="s">
        <v>951</v>
      </c>
    </row>
    <row r="49" spans="1:13" s="573" customFormat="1" ht="12">
      <c r="A49" s="599"/>
      <c r="B49" s="600"/>
      <c r="C49" s="600"/>
      <c r="D49" s="600"/>
      <c r="E49" s="600"/>
      <c r="F49" s="600"/>
      <c r="G49" s="601"/>
      <c r="H49" s="574"/>
      <c r="I49" s="588"/>
      <c r="J49" s="574"/>
      <c r="K49" s="720"/>
      <c r="L49" s="721"/>
      <c r="M49" s="575"/>
    </row>
    <row r="50" spans="1:13" s="573" customFormat="1" thickBot="1">
      <c r="A50" s="602"/>
      <c r="B50" s="603"/>
      <c r="C50" s="603"/>
      <c r="D50" s="603"/>
      <c r="E50" s="603"/>
      <c r="F50" s="603"/>
      <c r="G50" s="604"/>
      <c r="H50" s="576"/>
      <c r="I50" s="586"/>
      <c r="J50" s="576"/>
      <c r="K50" s="714"/>
      <c r="L50" s="715"/>
      <c r="M50" s="577"/>
    </row>
    <row r="51" spans="1:13" s="573" customFormat="1" thickBot="1">
      <c r="A51" s="728" t="s">
        <v>953</v>
      </c>
      <c r="B51" s="729"/>
      <c r="C51" s="729"/>
      <c r="D51" s="729"/>
      <c r="E51" s="729"/>
      <c r="F51" s="729"/>
      <c r="G51" s="729"/>
      <c r="H51" s="729"/>
      <c r="I51" s="729"/>
      <c r="J51" s="729"/>
      <c r="K51" s="729"/>
      <c r="L51" s="730"/>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4" t="s">
        <v>944</v>
      </c>
      <c r="B55" s="725"/>
      <c r="C55" s="725"/>
      <c r="D55" s="725"/>
      <c r="E55" s="725"/>
      <c r="F55" s="725"/>
      <c r="G55" s="726"/>
      <c r="H55" s="595" t="s">
        <v>964</v>
      </c>
      <c r="I55" s="597" t="s">
        <v>965</v>
      </c>
      <c r="J55" s="596" t="s">
        <v>966</v>
      </c>
      <c r="K55" s="731" t="s">
        <v>950</v>
      </c>
      <c r="L55" s="732"/>
      <c r="M55" s="606" t="s">
        <v>951</v>
      </c>
    </row>
    <row r="56" spans="1:13" s="573" customFormat="1" ht="12">
      <c r="A56" s="703"/>
      <c r="B56" s="704"/>
      <c r="C56" s="704"/>
      <c r="D56" s="704"/>
      <c r="E56" s="704"/>
      <c r="F56" s="704"/>
      <c r="G56" s="704"/>
      <c r="H56" s="574"/>
      <c r="I56" s="588"/>
      <c r="J56" s="574"/>
      <c r="K56" s="720"/>
      <c r="L56" s="721"/>
      <c r="M56" s="575"/>
    </row>
    <row r="57" spans="1:13" s="573" customFormat="1" thickBot="1">
      <c r="A57" s="712"/>
      <c r="B57" s="713"/>
      <c r="C57" s="713"/>
      <c r="D57" s="713"/>
      <c r="E57" s="713"/>
      <c r="F57" s="713"/>
      <c r="G57" s="713"/>
      <c r="H57" s="576"/>
      <c r="I57" s="586"/>
      <c r="J57" s="576"/>
      <c r="K57" s="714"/>
      <c r="L57" s="715"/>
      <c r="M57" s="577"/>
    </row>
    <row r="58" spans="1:13" s="573" customFormat="1" thickBot="1">
      <c r="A58" s="709" t="s">
        <v>953</v>
      </c>
      <c r="B58" s="710"/>
      <c r="C58" s="710"/>
      <c r="D58" s="710"/>
      <c r="E58" s="710"/>
      <c r="F58" s="710"/>
      <c r="G58" s="710"/>
      <c r="H58" s="710"/>
      <c r="I58" s="710"/>
      <c r="J58" s="710"/>
      <c r="K58" s="710"/>
      <c r="L58" s="711"/>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09" t="s">
        <v>967</v>
      </c>
      <c r="B60" s="710"/>
      <c r="C60" s="710"/>
      <c r="D60" s="710"/>
      <c r="E60" s="710"/>
      <c r="F60" s="710"/>
      <c r="G60" s="710"/>
      <c r="H60" s="710"/>
      <c r="I60" s="710"/>
      <c r="J60" s="710"/>
      <c r="K60" s="710"/>
      <c r="L60" s="711"/>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6" t="s">
        <v>944</v>
      </c>
      <c r="B64" s="717"/>
      <c r="C64" s="717"/>
      <c r="D64" s="717"/>
      <c r="E64" s="717"/>
      <c r="F64" s="717"/>
      <c r="G64" s="717"/>
      <c r="H64" s="607"/>
      <c r="I64" s="608"/>
      <c r="J64" s="609" t="s">
        <v>970</v>
      </c>
      <c r="K64" s="718" t="s">
        <v>971</v>
      </c>
      <c r="L64" s="719"/>
      <c r="M64" s="610"/>
    </row>
    <row r="65" spans="1:13" s="573" customFormat="1" ht="12">
      <c r="A65" s="703" t="s">
        <v>2235</v>
      </c>
      <c r="B65" s="704"/>
      <c r="C65" s="704"/>
      <c r="D65" s="704"/>
      <c r="E65" s="704"/>
      <c r="F65" s="704"/>
      <c r="G65" s="704"/>
      <c r="H65" s="611"/>
      <c r="I65" s="612"/>
      <c r="J65" s="613"/>
      <c r="K65" s="705"/>
      <c r="L65" s="706"/>
      <c r="M65" s="614"/>
    </row>
    <row r="66" spans="1:13" s="573" customFormat="1" ht="12">
      <c r="A66" s="615" t="s">
        <v>973</v>
      </c>
      <c r="B66" s="616"/>
      <c r="C66" s="616"/>
      <c r="D66" s="616"/>
      <c r="E66" s="616"/>
      <c r="F66" s="616"/>
      <c r="G66" s="616"/>
      <c r="H66" s="611"/>
      <c r="I66" s="612"/>
      <c r="J66" s="613"/>
      <c r="K66" s="705"/>
      <c r="L66" s="706"/>
      <c r="M66" s="614"/>
    </row>
    <row r="67" spans="1:13" s="573" customFormat="1" thickBot="1">
      <c r="A67" s="602" t="s">
        <v>974</v>
      </c>
      <c r="B67" s="603"/>
      <c r="C67" s="603"/>
      <c r="D67" s="603"/>
      <c r="E67" s="603"/>
      <c r="F67" s="603"/>
      <c r="G67" s="603"/>
      <c r="H67" s="617"/>
      <c r="I67" s="618"/>
      <c r="J67" s="613"/>
      <c r="K67" s="707"/>
      <c r="L67" s="708"/>
      <c r="M67" s="614"/>
    </row>
    <row r="68" spans="1:13" s="573" customFormat="1" thickBot="1">
      <c r="A68" s="709" t="s">
        <v>953</v>
      </c>
      <c r="B68" s="710"/>
      <c r="C68" s="710"/>
      <c r="D68" s="710"/>
      <c r="E68" s="710"/>
      <c r="F68" s="710"/>
      <c r="G68" s="710"/>
      <c r="H68" s="710"/>
      <c r="I68" s="710"/>
      <c r="J68" s="710"/>
      <c r="K68" s="710"/>
      <c r="L68" s="711"/>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09" t="s">
        <v>2236</v>
      </c>
      <c r="B70" s="710"/>
      <c r="C70" s="710"/>
      <c r="D70" s="710"/>
      <c r="E70" s="710"/>
      <c r="F70" s="710"/>
      <c r="G70" s="710"/>
      <c r="H70" s="710"/>
      <c r="I70" s="710"/>
      <c r="J70" s="710"/>
      <c r="K70" s="710"/>
      <c r="L70" s="711"/>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3" t="s">
        <v>2218</v>
      </c>
      <c r="B87" s="694"/>
      <c r="C87" s="694"/>
      <c r="D87" s="694"/>
      <c r="E87" s="694"/>
      <c r="F87" s="694"/>
      <c r="G87" s="694"/>
      <c r="H87" s="694"/>
      <c r="I87" s="694"/>
      <c r="J87" s="694"/>
      <c r="K87" s="694"/>
      <c r="L87" s="694"/>
      <c r="M87" s="695"/>
    </row>
    <row r="88" spans="1:13" ht="17.25" customHeight="1">
      <c r="A88" s="693"/>
      <c r="B88" s="694"/>
      <c r="C88" s="694"/>
      <c r="D88" s="694"/>
      <c r="E88" s="694"/>
      <c r="F88" s="694"/>
      <c r="G88" s="694"/>
      <c r="H88" s="694"/>
      <c r="I88" s="694"/>
      <c r="J88" s="694"/>
      <c r="K88" s="694"/>
      <c r="L88" s="694"/>
      <c r="M88" s="695"/>
    </row>
    <row r="89" spans="1:13" ht="18.75" customHeight="1">
      <c r="A89" s="696" t="s">
        <v>2219</v>
      </c>
      <c r="B89" s="697"/>
      <c r="C89" s="697"/>
      <c r="D89" s="697"/>
      <c r="E89" s="697"/>
      <c r="F89" s="697"/>
      <c r="G89" s="697"/>
      <c r="H89" s="697"/>
      <c r="I89" s="697"/>
      <c r="J89" s="697"/>
      <c r="K89" s="697"/>
      <c r="L89" s="697"/>
      <c r="M89" s="698"/>
    </row>
    <row r="90" spans="1:13" ht="21.75" customHeight="1">
      <c r="A90" s="696"/>
      <c r="B90" s="697"/>
      <c r="C90" s="697"/>
      <c r="D90" s="697"/>
      <c r="E90" s="697"/>
      <c r="F90" s="697"/>
      <c r="G90" s="697"/>
      <c r="H90" s="697"/>
      <c r="I90" s="697"/>
      <c r="J90" s="697"/>
      <c r="K90" s="697"/>
      <c r="L90" s="697"/>
      <c r="M90" s="698"/>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699"/>
      <c r="J100" s="699"/>
      <c r="K100" s="699"/>
      <c r="L100" s="699"/>
      <c r="M100" s="700"/>
    </row>
    <row r="101" spans="1:13" ht="13.5" thickBot="1">
      <c r="A101" s="643" t="s">
        <v>2221</v>
      </c>
      <c r="B101" s="644"/>
      <c r="C101" s="644"/>
      <c r="D101" s="645"/>
      <c r="E101" s="645"/>
      <c r="F101" s="645"/>
      <c r="G101" s="645"/>
      <c r="H101" s="645"/>
      <c r="I101" s="701"/>
      <c r="J101" s="701"/>
      <c r="K101" s="701"/>
      <c r="L101" s="701"/>
      <c r="M101" s="702"/>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3" t="s">
        <v>2205</v>
      </c>
      <c r="C10" s="904"/>
      <c r="D10" s="904"/>
      <c r="E10" s="904"/>
      <c r="F10" s="358" t="s">
        <v>2206</v>
      </c>
      <c r="G10" s="79"/>
      <c r="H10" s="359"/>
      <c r="I10" s="905" t="s">
        <v>2207</v>
      </c>
      <c r="J10" s="905"/>
      <c r="K10" s="360"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6" t="s">
        <v>2222</v>
      </c>
      <c r="G25" s="907"/>
      <c r="H25" s="907"/>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VLOOKUP(A36,EQUIPOS!A6:D161,4,FALSE)</f>
        <v>217495.60014455981</v>
      </c>
      <c r="L36" s="270"/>
      <c r="M36" s="271">
        <v>0.15</v>
      </c>
      <c r="N36" s="272">
        <f>K36/M36</f>
        <v>1449970.6676303989</v>
      </c>
    </row>
    <row r="37" spans="1:14">
      <c r="A37" t="s">
        <v>150</v>
      </c>
      <c r="B37" s="838" t="str">
        <f>VLOOKUP(A37,EQUIPOS!A7:D154,3,FALSE)</f>
        <v>Cargador : Potencia en el volante 125 hp, Clasificación de RPM del motor 2300.</v>
      </c>
      <c r="C37" s="839"/>
      <c r="D37" s="839"/>
      <c r="E37" s="839"/>
      <c r="F37" s="839"/>
      <c r="G37" s="839"/>
      <c r="H37" s="840"/>
      <c r="I37" s="267"/>
      <c r="J37" s="268"/>
      <c r="K37" s="269">
        <f>VLOOKUP(A37,EQUIPOS!A7:D162,4,FALSE)</f>
        <v>164591.26497426149</v>
      </c>
      <c r="L37" s="270"/>
      <c r="M37" s="271">
        <v>0.15</v>
      </c>
      <c r="N37" s="272">
        <f>K37/M37</f>
        <v>1097275.09982841</v>
      </c>
    </row>
    <row r="38" spans="1:14">
      <c r="A38" t="s">
        <v>273</v>
      </c>
      <c r="B38" s="838" t="str">
        <f>VLOOKUP(A38,EQUIPOS!A8:D154,3,FALSE)</f>
        <v>Motosierra, 93.6 cm3 - 7.1 HP, 45-90 cm - 7.9 kg</v>
      </c>
      <c r="C38" s="839"/>
      <c r="D38" s="839"/>
      <c r="E38" s="839"/>
      <c r="F38" s="839"/>
      <c r="G38" s="839"/>
      <c r="H38" s="840"/>
      <c r="I38" s="267"/>
      <c r="J38" s="268"/>
      <c r="K38" s="269">
        <f>VLOOKUP(A38,EQUIPOS!A8:D163,4,FALSE)</f>
        <v>7106.9026335336157</v>
      </c>
      <c r="L38" s="270"/>
      <c r="M38" s="271">
        <v>0.15</v>
      </c>
      <c r="N38" s="273">
        <f>K38/M38</f>
        <v>47379.350890224108</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9021.8333333333339</v>
      </c>
    </row>
    <row r="43" spans="1:14" ht="15.75" thickBot="1">
      <c r="B43" s="825" t="s">
        <v>953</v>
      </c>
      <c r="C43" s="826"/>
      <c r="D43" s="826"/>
      <c r="E43" s="826"/>
      <c r="F43" s="826"/>
      <c r="G43" s="826"/>
      <c r="H43" s="826"/>
      <c r="I43" s="826"/>
      <c r="J43" s="826"/>
      <c r="K43" s="826"/>
      <c r="L43" s="826"/>
      <c r="M43" s="827"/>
      <c r="N43" s="99">
        <f>SUM(N36:N42)</f>
        <v>2603646.9516823664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9" t="s">
        <v>957</v>
      </c>
      <c r="C58" s="800"/>
      <c r="D58" s="800"/>
      <c r="E58" s="800"/>
      <c r="F58" s="800"/>
      <c r="G58" s="801"/>
      <c r="H58" s="73" t="s">
        <v>945</v>
      </c>
      <c r="I58" s="74" t="s">
        <v>958</v>
      </c>
      <c r="J58" s="75" t="s">
        <v>959</v>
      </c>
      <c r="K58" s="73" t="s">
        <v>960</v>
      </c>
      <c r="L58" s="828" t="s">
        <v>961</v>
      </c>
      <c r="M58" s="801"/>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29">
        <v>983.54</v>
      </c>
      <c r="M59" s="830"/>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4"/>
      <c r="M64" s="815"/>
      <c r="N64" s="296"/>
    </row>
    <row r="65" spans="1:15" ht="15.75" thickBot="1">
      <c r="B65" s="831" t="s">
        <v>953</v>
      </c>
      <c r="C65" s="832"/>
      <c r="D65" s="832"/>
      <c r="E65" s="832"/>
      <c r="F65" s="832"/>
      <c r="G65" s="832"/>
      <c r="H65" s="832"/>
      <c r="I65" s="832"/>
      <c r="J65" s="832"/>
      <c r="K65" s="832"/>
      <c r="L65" s="832"/>
      <c r="M65" s="833"/>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48"/>
      <c r="J75" s="48"/>
      <c r="K75" s="48"/>
      <c r="L75" s="814"/>
      <c r="M75" s="815"/>
      <c r="N75" s="296"/>
    </row>
    <row r="76" spans="1:15" ht="15.75" thickBot="1">
      <c r="B76" s="825" t="s">
        <v>953</v>
      </c>
      <c r="C76" s="826"/>
      <c r="D76" s="826"/>
      <c r="E76" s="826"/>
      <c r="F76" s="826"/>
      <c r="G76" s="826"/>
      <c r="H76" s="826"/>
      <c r="I76" s="832"/>
      <c r="J76" s="832"/>
      <c r="K76" s="832"/>
      <c r="L76" s="832"/>
      <c r="M76" s="833"/>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2818507.5183490328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563701.50366980664</v>
      </c>
      <c r="M83" s="860"/>
      <c r="N83" s="51"/>
    </row>
    <row r="84" spans="1:14">
      <c r="B84" s="89" t="s">
        <v>973</v>
      </c>
      <c r="C84" s="90"/>
      <c r="D84" s="90"/>
      <c r="E84" s="90"/>
      <c r="F84" s="90"/>
      <c r="G84" s="90"/>
      <c r="H84" s="90"/>
      <c r="I84" s="87"/>
      <c r="J84" s="88"/>
      <c r="K84" s="304">
        <v>0.05</v>
      </c>
      <c r="L84" s="859">
        <f>N78*K84</f>
        <v>140925.37591745166</v>
      </c>
      <c r="M84" s="860"/>
      <c r="N84" s="51"/>
    </row>
    <row r="85" spans="1:14" ht="15.75" thickBot="1">
      <c r="B85" s="91" t="s">
        <v>974</v>
      </c>
      <c r="C85" s="92"/>
      <c r="D85" s="92"/>
      <c r="E85" s="92"/>
      <c r="F85" s="92"/>
      <c r="G85" s="92"/>
      <c r="H85" s="92"/>
      <c r="I85" s="93"/>
      <c r="J85" s="94"/>
      <c r="K85" s="305">
        <v>0.05</v>
      </c>
      <c r="L85" s="861">
        <f>N78*K85</f>
        <v>140925.37591745166</v>
      </c>
      <c r="M85" s="862"/>
      <c r="N85" s="51"/>
    </row>
    <row r="86" spans="1:14" ht="15.75" thickBot="1">
      <c r="B86" s="825" t="s">
        <v>953</v>
      </c>
      <c r="C86" s="826"/>
      <c r="D86" s="826"/>
      <c r="E86" s="826"/>
      <c r="F86" s="826"/>
      <c r="G86" s="826"/>
      <c r="H86" s="826"/>
      <c r="I86" s="826"/>
      <c r="J86" s="826"/>
      <c r="K86" s="826"/>
      <c r="L86" s="826"/>
      <c r="M86" s="827"/>
      <c r="N86" s="52">
        <f>L83+L84+L85</f>
        <v>845552.25550471002</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3664059.773853743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4"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249</v>
      </c>
      <c r="B36" s="838" t="str">
        <f>VLOOKUP(A36,EQUIPOS!A6:D154,3,FALSE)</f>
        <v>Guadañadora, Cilindraje 41.5 cm3, Longitud del mango 1450 mm, Peso 7.4 kg</v>
      </c>
      <c r="C36" s="839"/>
      <c r="D36" s="839"/>
      <c r="E36" s="839"/>
      <c r="F36" s="839"/>
      <c r="G36" s="839"/>
      <c r="H36" s="840"/>
      <c r="I36" s="267"/>
      <c r="J36" s="268"/>
      <c r="K36" s="269">
        <f>VLOOKUP(A36,EQUIPOS!A6:D161,4,FALSE)</f>
        <v>3575.1084548176323</v>
      </c>
      <c r="L36" s="270"/>
      <c r="M36" s="271">
        <v>0.36</v>
      </c>
      <c r="N36" s="272">
        <f>K36/M36</f>
        <v>9930.8568189378675</v>
      </c>
    </row>
    <row r="37" spans="1:14">
      <c r="A37" t="s">
        <v>273</v>
      </c>
      <c r="B37" s="838" t="str">
        <f>VLOOKUP(A37,EQUIPOS!A7:D154,3,FALSE)</f>
        <v>Motosierra, 93.6 cm3 - 7.1 HP, 45-90 cm - 7.9 kg</v>
      </c>
      <c r="C37" s="839"/>
      <c r="D37" s="839"/>
      <c r="E37" s="839"/>
      <c r="F37" s="839"/>
      <c r="G37" s="839"/>
      <c r="H37" s="840"/>
      <c r="I37" s="267"/>
      <c r="J37" s="268"/>
      <c r="K37" s="269">
        <f>VLOOKUP(A37,EQUIPOS!A7:D162,4,FALSE)</f>
        <v>7106.9026335336157</v>
      </c>
      <c r="L37" s="270"/>
      <c r="M37" s="271">
        <v>0.10299999999999999</v>
      </c>
      <c r="N37" s="272">
        <f>K37/M37</f>
        <v>68999.05469450113</v>
      </c>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1879.5486111111113</v>
      </c>
    </row>
    <row r="43" spans="1:14" ht="15.75" thickBot="1">
      <c r="B43" s="825" t="s">
        <v>953</v>
      </c>
      <c r="C43" s="826"/>
      <c r="D43" s="826"/>
      <c r="E43" s="826"/>
      <c r="F43" s="826"/>
      <c r="G43" s="826"/>
      <c r="H43" s="826"/>
      <c r="I43" s="826"/>
      <c r="J43" s="826"/>
      <c r="K43" s="826"/>
      <c r="L43" s="826"/>
      <c r="M43" s="827"/>
      <c r="N43" s="99">
        <f>SUM(N36:N42)</f>
        <v>80809.460124550111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29">
        <f>'900.2'!N78</f>
        <v>743.90510269715708</v>
      </c>
      <c r="M59" s="830"/>
      <c r="N59" s="287">
        <f>K59*L59</f>
        <v>37195.255134857856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37195.255134857856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155595.68748163019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31119.137496326039</v>
      </c>
      <c r="M83" s="860"/>
      <c r="N83" s="51"/>
    </row>
    <row r="84" spans="1:14">
      <c r="B84" s="89" t="s">
        <v>973</v>
      </c>
      <c r="C84" s="90"/>
      <c r="D84" s="90"/>
      <c r="E84" s="90"/>
      <c r="F84" s="90"/>
      <c r="G84" s="90"/>
      <c r="H84" s="90"/>
      <c r="I84" s="87"/>
      <c r="J84" s="88"/>
      <c r="K84" s="304">
        <v>0.05</v>
      </c>
      <c r="L84" s="859">
        <f>N78*K84</f>
        <v>7779.7843740815097</v>
      </c>
      <c r="M84" s="860"/>
      <c r="N84" s="51"/>
    </row>
    <row r="85" spans="1:14" ht="15.75" thickBot="1">
      <c r="B85" s="91" t="s">
        <v>974</v>
      </c>
      <c r="C85" s="92"/>
      <c r="D85" s="92"/>
      <c r="E85" s="92"/>
      <c r="F85" s="92"/>
      <c r="G85" s="92"/>
      <c r="H85" s="92"/>
      <c r="I85" s="93"/>
      <c r="J85" s="94"/>
      <c r="K85" s="305">
        <v>0.05</v>
      </c>
      <c r="L85" s="861">
        <f>N78*K85</f>
        <v>7779.7843740815097</v>
      </c>
      <c r="M85" s="862"/>
      <c r="N85" s="51"/>
    </row>
    <row r="86" spans="1:14" ht="15.75" thickBot="1">
      <c r="B86" s="825" t="s">
        <v>953</v>
      </c>
      <c r="C86" s="826"/>
      <c r="D86" s="826"/>
      <c r="E86" s="826"/>
      <c r="F86" s="826"/>
      <c r="G86" s="826"/>
      <c r="H86" s="826"/>
      <c r="I86" s="826"/>
      <c r="J86" s="826"/>
      <c r="K86" s="826"/>
      <c r="L86" s="826"/>
      <c r="M86" s="827"/>
      <c r="N86" s="52">
        <f>L83+L84+L85</f>
        <v>46678.706244489054</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202274.39372611925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164591.26497426149</v>
      </c>
      <c r="L36" s="270"/>
      <c r="M36" s="271">
        <v>2.375</v>
      </c>
      <c r="N36" s="272">
        <f>K36/M36</f>
        <v>69301.585252320627</v>
      </c>
    </row>
    <row r="37" spans="1:14">
      <c r="A37" t="s">
        <v>180</v>
      </c>
      <c r="B37" s="838" t="str">
        <f>VLOOKUP(A37,EQUIPOS!A7:D154,3,FALSE)</f>
        <v>Compresor 120 HP, con martillo.</v>
      </c>
      <c r="C37" s="839"/>
      <c r="D37" s="839"/>
      <c r="E37" s="839"/>
      <c r="F37" s="839"/>
      <c r="G37" s="839"/>
      <c r="H37" s="840"/>
      <c r="I37" s="267"/>
      <c r="J37" s="268"/>
      <c r="K37" s="269">
        <f>VLOOKUP(A37,EQUIPOS!A7:D162,4,FALSE)</f>
        <v>87516.897833572628</v>
      </c>
      <c r="L37" s="270"/>
      <c r="M37" s="271">
        <v>2.375</v>
      </c>
      <c r="N37" s="272">
        <f>K37/M37</f>
        <v>36849.220140451631</v>
      </c>
    </row>
    <row r="38" spans="1:14">
      <c r="A38" t="s">
        <v>195</v>
      </c>
      <c r="B38" s="838" t="str">
        <f>VLOOKUP(A38,EQUIPOS!A7:D154,3,FALSE)</f>
        <v xml:space="preserve">Equipo de oxicorte, Capacidad de corte: hasta 6´´ (152mm) </v>
      </c>
      <c r="C38" s="839"/>
      <c r="D38" s="839"/>
      <c r="E38" s="839"/>
      <c r="F38" s="839"/>
      <c r="G38" s="839"/>
      <c r="H38" s="840"/>
      <c r="I38" s="267"/>
      <c r="J38" s="268"/>
      <c r="K38" s="269">
        <f>VLOOKUP(A38,EQUIPOS!A7:D162,4,FALSE)</f>
        <v>9309.7152244038971</v>
      </c>
      <c r="L38" s="270"/>
      <c r="M38" s="271">
        <v>2.375</v>
      </c>
      <c r="N38" s="273">
        <f>K38/M38</f>
        <v>3919.8800944858513</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1416.2065453389896</v>
      </c>
    </row>
    <row r="43" spans="1:14" ht="15.75" thickBot="1">
      <c r="B43" s="825" t="s">
        <v>953</v>
      </c>
      <c r="C43" s="826"/>
      <c r="D43" s="826"/>
      <c r="E43" s="826"/>
      <c r="F43" s="826"/>
      <c r="G43" s="826"/>
      <c r="H43" s="826"/>
      <c r="I43" s="826"/>
      <c r="J43" s="826"/>
      <c r="K43" s="826"/>
      <c r="L43" s="826"/>
      <c r="M43" s="827"/>
      <c r="N43" s="99">
        <f>SUM(N36:N42)</f>
        <v>111486.8920325971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743.90510269715708</v>
      </c>
      <c r="M59" s="830"/>
      <c r="N59" s="287">
        <f>K59*L59</f>
        <v>743.90510269715708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743.90510269715708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182">
        <f>N43+N54+N65+N76</f>
        <v>126392.86258868415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25278.572517736829</v>
      </c>
      <c r="M83" s="860"/>
      <c r="N83" s="51"/>
    </row>
    <row r="84" spans="1:14">
      <c r="B84" s="89" t="s">
        <v>973</v>
      </c>
      <c r="C84" s="90"/>
      <c r="D84" s="90"/>
      <c r="E84" s="90"/>
      <c r="F84" s="90"/>
      <c r="G84" s="90"/>
      <c r="H84" s="90"/>
      <c r="I84" s="87"/>
      <c r="J84" s="88"/>
      <c r="K84" s="304">
        <v>0.05</v>
      </c>
      <c r="L84" s="859">
        <f>N78*K84</f>
        <v>6319.6431294342074</v>
      </c>
      <c r="M84" s="860"/>
      <c r="N84" s="51"/>
    </row>
    <row r="85" spans="1:14" ht="15.75" thickBot="1">
      <c r="B85" s="91" t="s">
        <v>974</v>
      </c>
      <c r="C85" s="92"/>
      <c r="D85" s="92"/>
      <c r="E85" s="92"/>
      <c r="F85" s="92"/>
      <c r="G85" s="92"/>
      <c r="H85" s="92"/>
      <c r="I85" s="93"/>
      <c r="J85" s="94"/>
      <c r="K85" s="305">
        <v>0.05</v>
      </c>
      <c r="L85" s="861">
        <f>N78*K85</f>
        <v>6319.6431294342074</v>
      </c>
      <c r="M85" s="862"/>
      <c r="N85" s="51"/>
    </row>
    <row r="86" spans="1:14" ht="15.75" thickBot="1">
      <c r="B86" s="825" t="s">
        <v>953</v>
      </c>
      <c r="C86" s="826"/>
      <c r="D86" s="826"/>
      <c r="E86" s="826"/>
      <c r="F86" s="826"/>
      <c r="G86" s="826"/>
      <c r="H86" s="826"/>
      <c r="I86" s="826"/>
      <c r="J86" s="826"/>
      <c r="K86" s="826"/>
      <c r="L86" s="826"/>
      <c r="M86" s="827"/>
      <c r="N86" s="52">
        <f>L83+L84+L85</f>
        <v>37917.858776605244</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52">
        <f>N78+N86</f>
        <v>164310.72136528938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c r="B106" s="863"/>
      <c r="C106" s="864"/>
      <c r="D106" s="864"/>
      <c r="E106" s="864"/>
      <c r="F106" s="864"/>
      <c r="G106" s="864"/>
      <c r="H106" s="864"/>
      <c r="I106" s="864"/>
      <c r="J106" s="864"/>
      <c r="K106" s="864"/>
      <c r="L106" s="864"/>
      <c r="M106" s="864"/>
      <c r="N106" s="865"/>
    </row>
    <row r="107" spans="2:14" ht="27.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VLOOKUP(A36,EQUIPOS!A6:D161,4,FALSE)</f>
        <v>205739.0812178269</v>
      </c>
      <c r="L36" s="270"/>
      <c r="M36" s="271">
        <v>2.5</v>
      </c>
      <c r="N36" s="272">
        <f>K36/M36</f>
        <v>82295.632487130759</v>
      </c>
    </row>
    <row r="37" spans="1:14">
      <c r="A37" t="s">
        <v>180</v>
      </c>
      <c r="B37" s="838" t="str">
        <f>VLOOKUP(A37,EQUIPOS!A7:D154,3,FALSE)</f>
        <v>Compresor 120 HP, con martillo.</v>
      </c>
      <c r="C37" s="839"/>
      <c r="D37" s="839"/>
      <c r="E37" s="839"/>
      <c r="F37" s="839"/>
      <c r="G37" s="839"/>
      <c r="H37" s="840"/>
      <c r="I37" s="267"/>
      <c r="J37" s="268"/>
      <c r="K37" s="269">
        <f>VLOOKUP(A37,EQUIPOS!A7:D162,4,FALSE)</f>
        <v>87516.897833572628</v>
      </c>
      <c r="L37" s="270"/>
      <c r="M37" s="271">
        <v>2.5</v>
      </c>
      <c r="N37" s="272">
        <f>K37/M37</f>
        <v>35006.759133429048</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9309.7152244038971</v>
      </c>
      <c r="L38" s="270"/>
      <c r="M38" s="271">
        <v>2.5</v>
      </c>
      <c r="N38" s="272">
        <f>K38/M38</f>
        <v>3723.8860897615587</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269.07924361440797</v>
      </c>
    </row>
    <row r="43" spans="1:14" ht="15.75" thickBot="1">
      <c r="B43" s="825" t="s">
        <v>953</v>
      </c>
      <c r="C43" s="826"/>
      <c r="D43" s="826"/>
      <c r="E43" s="826"/>
      <c r="F43" s="826"/>
      <c r="G43" s="826"/>
      <c r="H43" s="826"/>
      <c r="I43" s="826"/>
      <c r="J43" s="826"/>
      <c r="K43" s="826"/>
      <c r="L43" s="826"/>
      <c r="M43" s="827"/>
      <c r="N43" s="99">
        <f>SUM(N36:N42)</f>
        <v>121295.35695393577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743.90510269715708</v>
      </c>
      <c r="M59" s="830"/>
      <c r="N59" s="287">
        <f>K59*L59</f>
        <v>743.90510269715708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743.90510269715708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135493.22423735334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27098.64484747067</v>
      </c>
      <c r="M83" s="860"/>
      <c r="N83" s="51"/>
    </row>
    <row r="84" spans="1:14">
      <c r="B84" s="89" t="s">
        <v>973</v>
      </c>
      <c r="C84" s="90"/>
      <c r="D84" s="90"/>
      <c r="E84" s="90"/>
      <c r="F84" s="90"/>
      <c r="G84" s="90"/>
      <c r="H84" s="90"/>
      <c r="I84" s="87"/>
      <c r="J84" s="88"/>
      <c r="K84" s="304">
        <v>0.05</v>
      </c>
      <c r="L84" s="859">
        <f>N78*K84</f>
        <v>6774.6612118676676</v>
      </c>
      <c r="M84" s="860"/>
      <c r="N84" s="51"/>
    </row>
    <row r="85" spans="1:14" ht="15.75" thickBot="1">
      <c r="B85" s="91" t="s">
        <v>974</v>
      </c>
      <c r="C85" s="92"/>
      <c r="D85" s="92"/>
      <c r="E85" s="92"/>
      <c r="F85" s="92"/>
      <c r="G85" s="92"/>
      <c r="H85" s="92"/>
      <c r="I85" s="93"/>
      <c r="J85" s="94"/>
      <c r="K85" s="305">
        <v>0.05</v>
      </c>
      <c r="L85" s="861">
        <f>N78*K85</f>
        <v>6774.6612118676676</v>
      </c>
      <c r="M85" s="862"/>
      <c r="N85" s="51"/>
    </row>
    <row r="86" spans="1:14" ht="15.75" thickBot="1">
      <c r="B86" s="825" t="s">
        <v>953</v>
      </c>
      <c r="C86" s="826"/>
      <c r="D86" s="826"/>
      <c r="E86" s="826"/>
      <c r="F86" s="826"/>
      <c r="G86" s="826"/>
      <c r="H86" s="826"/>
      <c r="I86" s="826"/>
      <c r="J86" s="826"/>
      <c r="K86" s="826"/>
      <c r="L86" s="826"/>
      <c r="M86" s="827"/>
      <c r="N86" s="52">
        <f>L83+L84+L85</f>
        <v>40647.967271206013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176141.19150855934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3" t="s">
        <v>2205</v>
      </c>
      <c r="C10" s="904"/>
      <c r="D10" s="904"/>
      <c r="E10" s="904"/>
      <c r="F10" s="391" t="s">
        <v>2206</v>
      </c>
      <c r="G10" s="79"/>
      <c r="H10" s="359"/>
      <c r="I10" s="905" t="s">
        <v>2207</v>
      </c>
      <c r="J10" s="905"/>
      <c r="K10" s="392" t="s">
        <v>2206</v>
      </c>
      <c r="L10" s="356"/>
      <c r="M10" s="356"/>
      <c r="N10" s="35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164591.26497426149</v>
      </c>
      <c r="L36" s="270"/>
      <c r="M36" s="271">
        <v>9.25</v>
      </c>
      <c r="N36" s="272">
        <f>K36/M36</f>
        <v>17793.65026748773</v>
      </c>
    </row>
    <row r="37" spans="1:14">
      <c r="A37" t="s">
        <v>180</v>
      </c>
      <c r="B37" s="838" t="str">
        <f>VLOOKUP(A37,EQUIPOS!A7:D154,3,FALSE)</f>
        <v>Compresor 120 HP, con martillo.</v>
      </c>
      <c r="C37" s="839"/>
      <c r="D37" s="839"/>
      <c r="E37" s="839"/>
      <c r="F37" s="839"/>
      <c r="G37" s="839"/>
      <c r="H37" s="840"/>
      <c r="I37" s="267"/>
      <c r="J37" s="268"/>
      <c r="K37" s="269">
        <f>VLOOKUP(A37,EQUIPOS!A7:D162,4,FALSE)</f>
        <v>87516.897833572628</v>
      </c>
      <c r="L37" s="270"/>
      <c r="M37" s="271">
        <v>9.25</v>
      </c>
      <c r="N37" s="272">
        <f>K37/M37</f>
        <v>9461.2862522781215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58.094119895785944</v>
      </c>
    </row>
    <row r="43" spans="1:14" ht="15.75" thickBot="1">
      <c r="B43" s="825" t="s">
        <v>953</v>
      </c>
      <c r="C43" s="826"/>
      <c r="D43" s="826"/>
      <c r="E43" s="826"/>
      <c r="F43" s="826"/>
      <c r="G43" s="826"/>
      <c r="H43" s="826"/>
      <c r="I43" s="826"/>
      <c r="J43" s="826"/>
      <c r="K43" s="826"/>
      <c r="L43" s="826"/>
      <c r="M43" s="827"/>
      <c r="N43" s="99">
        <f>SUM(N36:N42)</f>
        <v>27313.030639661636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743.90510269715708</v>
      </c>
      <c r="M59" s="830"/>
      <c r="N59" s="287">
        <f>K59*L59</f>
        <v>743.90510269715708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743.90510269715708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30961.641737148089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6192.3283474296186</v>
      </c>
      <c r="M83" s="860"/>
      <c r="N83" s="51"/>
    </row>
    <row r="84" spans="1:14">
      <c r="B84" s="89" t="s">
        <v>973</v>
      </c>
      <c r="C84" s="90"/>
      <c r="D84" s="90"/>
      <c r="E84" s="90"/>
      <c r="F84" s="90"/>
      <c r="G84" s="90"/>
      <c r="H84" s="90"/>
      <c r="I84" s="87"/>
      <c r="J84" s="88"/>
      <c r="K84" s="304">
        <v>0.05</v>
      </c>
      <c r="L84" s="859">
        <f>N78*K84</f>
        <v>1548.0820868574046</v>
      </c>
      <c r="M84" s="860"/>
      <c r="N84" s="51"/>
    </row>
    <row r="85" spans="1:14" ht="15.75" thickBot="1">
      <c r="B85" s="91" t="s">
        <v>974</v>
      </c>
      <c r="C85" s="92"/>
      <c r="D85" s="92"/>
      <c r="E85" s="92"/>
      <c r="F85" s="92"/>
      <c r="G85" s="92"/>
      <c r="H85" s="92"/>
      <c r="I85" s="93"/>
      <c r="J85" s="94"/>
      <c r="K85" s="305">
        <v>0.05</v>
      </c>
      <c r="L85" s="861">
        <f>N78*K85</f>
        <v>1548.0820868574046</v>
      </c>
      <c r="M85" s="862"/>
      <c r="N85" s="51"/>
    </row>
    <row r="86" spans="1:14" ht="15.75" thickBot="1">
      <c r="B86" s="825" t="s">
        <v>953</v>
      </c>
      <c r="C86" s="826"/>
      <c r="D86" s="826"/>
      <c r="E86" s="826"/>
      <c r="F86" s="826"/>
      <c r="G86" s="826"/>
      <c r="H86" s="826"/>
      <c r="I86" s="826"/>
      <c r="J86" s="826"/>
      <c r="K86" s="826"/>
      <c r="L86" s="826"/>
      <c r="M86" s="827"/>
      <c r="N86" s="52">
        <f>L83+L84+L85</f>
        <v>9288.4925211444279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40250.134258292514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180</v>
      </c>
      <c r="B36" s="838" t="str">
        <f>VLOOKUP(A36,EQUIPOS!A6:D154,3,FALSE)</f>
        <v>Compresor 120 HP, con martillo.</v>
      </c>
      <c r="C36" s="839"/>
      <c r="D36" s="839"/>
      <c r="E36" s="839"/>
      <c r="F36" s="839"/>
      <c r="G36" s="839"/>
      <c r="H36" s="840"/>
      <c r="I36" s="267"/>
      <c r="J36" s="268"/>
      <c r="K36" s="269">
        <f>VLOOKUP(A36,EQUIPOS!A6:D161,4,FALSE)</f>
        <v>87516.897833572628</v>
      </c>
      <c r="L36" s="270"/>
      <c r="M36" s="271">
        <v>2.5</v>
      </c>
      <c r="N36" s="272">
        <f>K36/M36</f>
        <v>35006.759133429048</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1082.6200000000001</v>
      </c>
    </row>
    <row r="43" spans="1:14" ht="15.75" thickBot="1">
      <c r="B43" s="825" t="s">
        <v>953</v>
      </c>
      <c r="C43" s="826"/>
      <c r="D43" s="826"/>
      <c r="E43" s="826"/>
      <c r="F43" s="826"/>
      <c r="G43" s="826"/>
      <c r="H43" s="826"/>
      <c r="I43" s="826"/>
      <c r="J43" s="826"/>
      <c r="K43" s="826"/>
      <c r="L43" s="826"/>
      <c r="M43" s="827"/>
      <c r="N43" s="99">
        <f>SUM(N36:N42)</f>
        <v>36089.379133429051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743.90510269715708</v>
      </c>
      <c r="M59" s="830"/>
      <c r="N59" s="287">
        <f>K59*L59</f>
        <v>743.90510269715708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743.90510269715708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N70+N71+N72+N73+N74</f>
        <v>10826.2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47659.484236126213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9531.8968472252436</v>
      </c>
      <c r="M83" s="860"/>
      <c r="N83" s="51"/>
    </row>
    <row r="84" spans="1:14">
      <c r="B84" s="89" t="s">
        <v>973</v>
      </c>
      <c r="C84" s="90"/>
      <c r="D84" s="90"/>
      <c r="E84" s="90"/>
      <c r="F84" s="90"/>
      <c r="G84" s="90"/>
      <c r="H84" s="90"/>
      <c r="I84" s="87"/>
      <c r="J84" s="88"/>
      <c r="K84" s="304">
        <v>0.05</v>
      </c>
      <c r="L84" s="859">
        <f>N78*K84</f>
        <v>2382.9742118063109</v>
      </c>
      <c r="M84" s="860"/>
      <c r="N84" s="51"/>
    </row>
    <row r="85" spans="1:14" ht="15.75" thickBot="1">
      <c r="B85" s="91" t="s">
        <v>974</v>
      </c>
      <c r="C85" s="92"/>
      <c r="D85" s="92"/>
      <c r="E85" s="92"/>
      <c r="F85" s="92"/>
      <c r="G85" s="92"/>
      <c r="H85" s="92"/>
      <c r="I85" s="93"/>
      <c r="J85" s="94"/>
      <c r="K85" s="305">
        <v>0.05</v>
      </c>
      <c r="L85" s="861">
        <f>N78*K85</f>
        <v>2382.9742118063109</v>
      </c>
      <c r="M85" s="862"/>
      <c r="N85" s="51"/>
    </row>
    <row r="86" spans="1:14" ht="15.75" thickBot="1">
      <c r="B86" s="825" t="s">
        <v>953</v>
      </c>
      <c r="C86" s="826"/>
      <c r="D86" s="826"/>
      <c r="E86" s="826"/>
      <c r="F86" s="826"/>
      <c r="G86" s="826"/>
      <c r="H86" s="826"/>
      <c r="I86" s="826"/>
      <c r="J86" s="826"/>
      <c r="K86" s="826"/>
      <c r="L86" s="826"/>
      <c r="M86" s="827"/>
      <c r="N86" s="52">
        <f>L83+L84+L85</f>
        <v>14297.845270837866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61957.329506964081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164591.26497426149</v>
      </c>
      <c r="L36" s="270"/>
      <c r="M36" s="271">
        <v>2.375</v>
      </c>
      <c r="N36" s="272">
        <f>K36/M36</f>
        <v>69301.585252320627</v>
      </c>
    </row>
    <row r="37" spans="1:14">
      <c r="A37" t="s">
        <v>180</v>
      </c>
      <c r="B37" s="838" t="str">
        <f>VLOOKUP(A37,EQUIPOS!A7:D154,3,FALSE)</f>
        <v>Compresor 120 HP, con martillo.</v>
      </c>
      <c r="C37" s="839"/>
      <c r="D37" s="839"/>
      <c r="E37" s="839"/>
      <c r="F37" s="839"/>
      <c r="G37" s="839"/>
      <c r="H37" s="840"/>
      <c r="I37" s="267"/>
      <c r="J37" s="268"/>
      <c r="K37" s="269">
        <f>VLOOKUP(A37,EQUIPOS!A7:D162,4,FALSE)</f>
        <v>87516.897833572628</v>
      </c>
      <c r="L37" s="270"/>
      <c r="M37" s="271">
        <v>2.375</v>
      </c>
      <c r="N37" s="272">
        <f>K37/M37</f>
        <v>36849.220140451631</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9309.7152244038971</v>
      </c>
      <c r="L38" s="270"/>
      <c r="M38" s="271">
        <v>2.375</v>
      </c>
      <c r="N38" s="272">
        <f>K38/M38</f>
        <v>3919.8800944858513</v>
      </c>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1416.2065453389896</v>
      </c>
    </row>
    <row r="43" spans="1:14" ht="15.75" thickBot="1">
      <c r="B43" s="825" t="s">
        <v>953</v>
      </c>
      <c r="C43" s="826"/>
      <c r="D43" s="826"/>
      <c r="E43" s="826"/>
      <c r="F43" s="826"/>
      <c r="G43" s="826"/>
      <c r="H43" s="826"/>
      <c r="I43" s="826"/>
      <c r="J43" s="826"/>
      <c r="K43" s="826"/>
      <c r="L43" s="826"/>
      <c r="M43" s="827"/>
      <c r="N43" s="99">
        <f>SUM(N36:N42)</f>
        <v>111486.8920325971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743.90510269715708</v>
      </c>
      <c r="M59" s="830"/>
      <c r="N59" s="287">
        <f>K59*L59</f>
        <v>743.90510269715708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743.90510269715708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126392.86258868415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25278.572517736829</v>
      </c>
      <c r="M83" s="860"/>
      <c r="N83" s="51"/>
    </row>
    <row r="84" spans="1:14">
      <c r="B84" s="89" t="s">
        <v>973</v>
      </c>
      <c r="C84" s="90"/>
      <c r="D84" s="90"/>
      <c r="E84" s="90"/>
      <c r="F84" s="90"/>
      <c r="G84" s="90"/>
      <c r="H84" s="90"/>
      <c r="I84" s="87"/>
      <c r="J84" s="88"/>
      <c r="K84" s="304">
        <v>0.05</v>
      </c>
      <c r="L84" s="859">
        <f>N78*K84</f>
        <v>6319.6431294342074</v>
      </c>
      <c r="M84" s="860"/>
      <c r="N84" s="51"/>
    </row>
    <row r="85" spans="1:14" ht="15.75" thickBot="1">
      <c r="B85" s="91" t="s">
        <v>974</v>
      </c>
      <c r="C85" s="92"/>
      <c r="D85" s="92"/>
      <c r="E85" s="92"/>
      <c r="F85" s="92"/>
      <c r="G85" s="92"/>
      <c r="H85" s="92"/>
      <c r="I85" s="93"/>
      <c r="J85" s="94"/>
      <c r="K85" s="305">
        <v>0.05</v>
      </c>
      <c r="L85" s="861">
        <f>N78*K85</f>
        <v>6319.6431294342074</v>
      </c>
      <c r="M85" s="862"/>
      <c r="N85" s="51"/>
    </row>
    <row r="86" spans="1:14" ht="15.75" thickBot="1">
      <c r="B86" s="825" t="s">
        <v>953</v>
      </c>
      <c r="C86" s="826"/>
      <c r="D86" s="826"/>
      <c r="E86" s="826"/>
      <c r="F86" s="826"/>
      <c r="G86" s="826"/>
      <c r="H86" s="826"/>
      <c r="I86" s="826"/>
      <c r="J86" s="826"/>
      <c r="K86" s="826"/>
      <c r="L86" s="826"/>
      <c r="M86" s="827"/>
      <c r="N86" s="52">
        <f>L83+L84+L85</f>
        <v>37917.858776605244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164310.72136528938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VLOOKUP(A36,EQUIPOS!A6:D161,4,FALSE)</f>
        <v>205739.0812178269</v>
      </c>
      <c r="L36" s="270"/>
      <c r="M36" s="271">
        <v>2.5</v>
      </c>
      <c r="N36" s="272">
        <f>K36/M36</f>
        <v>82295.632487130759</v>
      </c>
    </row>
    <row r="37" spans="1:14">
      <c r="A37" t="s">
        <v>180</v>
      </c>
      <c r="B37" s="838" t="str">
        <f>VLOOKUP(A37,EQUIPOS!A7:D154,3,FALSE)</f>
        <v>Compresor 120 HP, con martillo.</v>
      </c>
      <c r="C37" s="839"/>
      <c r="D37" s="839"/>
      <c r="E37" s="839"/>
      <c r="F37" s="839"/>
      <c r="G37" s="839"/>
      <c r="H37" s="840"/>
      <c r="I37" s="267"/>
      <c r="J37" s="268"/>
      <c r="K37" s="269">
        <f>VLOOKUP(A37,EQUIPOS!A7:D162,4,FALSE)</f>
        <v>87516.897833572628</v>
      </c>
      <c r="L37" s="270"/>
      <c r="M37" s="271">
        <v>2.5</v>
      </c>
      <c r="N37" s="272">
        <f>K37/M37</f>
        <v>35006.759133429048</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9309.7152244038971</v>
      </c>
      <c r="L38" s="270"/>
      <c r="M38" s="271">
        <v>2.5</v>
      </c>
      <c r="N38" s="272">
        <f>K38/M38</f>
        <v>3723.8860897615587</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269.07924361440797</v>
      </c>
    </row>
    <row r="43" spans="1:14" ht="15.75" thickBot="1">
      <c r="B43" s="825" t="s">
        <v>953</v>
      </c>
      <c r="C43" s="826"/>
      <c r="D43" s="826"/>
      <c r="E43" s="826"/>
      <c r="F43" s="826"/>
      <c r="G43" s="826"/>
      <c r="H43" s="826"/>
      <c r="I43" s="826"/>
      <c r="J43" s="826"/>
      <c r="K43" s="826"/>
      <c r="L43" s="826"/>
      <c r="M43" s="827"/>
      <c r="N43" s="99">
        <f>SUM(N36:N42)</f>
        <v>121295.35695393577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9">
        <f>'900.2'!N78</f>
        <v>743.90510269715708</v>
      </c>
      <c r="M59" s="830"/>
      <c r="N59" s="287">
        <f>K59*L59</f>
        <v>743.90510269715708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743.90510269715708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13453.962180720398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135493.22423735334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27098.64484747067</v>
      </c>
      <c r="M83" s="860"/>
      <c r="N83" s="51"/>
    </row>
    <row r="84" spans="1:14">
      <c r="B84" s="89" t="s">
        <v>973</v>
      </c>
      <c r="C84" s="90"/>
      <c r="D84" s="90"/>
      <c r="E84" s="90"/>
      <c r="F84" s="90"/>
      <c r="G84" s="90"/>
      <c r="H84" s="90"/>
      <c r="I84" s="87"/>
      <c r="J84" s="88"/>
      <c r="K84" s="304">
        <v>0.05</v>
      </c>
      <c r="L84" s="859">
        <f>N78*K84</f>
        <v>6774.6612118676676</v>
      </c>
      <c r="M84" s="860"/>
      <c r="N84" s="51"/>
    </row>
    <row r="85" spans="1:14" ht="15.75" thickBot="1">
      <c r="B85" s="91" t="s">
        <v>974</v>
      </c>
      <c r="C85" s="92"/>
      <c r="D85" s="92"/>
      <c r="E85" s="92"/>
      <c r="F85" s="92"/>
      <c r="G85" s="92"/>
      <c r="H85" s="92"/>
      <c r="I85" s="93"/>
      <c r="J85" s="94"/>
      <c r="K85" s="305">
        <v>0.05</v>
      </c>
      <c r="L85" s="861">
        <f>N78*K85</f>
        <v>6774.6612118676676</v>
      </c>
      <c r="M85" s="862"/>
      <c r="N85" s="51"/>
    </row>
    <row r="86" spans="1:14" ht="15.75" thickBot="1">
      <c r="B86" s="825" t="s">
        <v>953</v>
      </c>
      <c r="C86" s="826"/>
      <c r="D86" s="826"/>
      <c r="E86" s="826"/>
      <c r="F86" s="826"/>
      <c r="G86" s="826"/>
      <c r="H86" s="826"/>
      <c r="I86" s="826"/>
      <c r="J86" s="826"/>
      <c r="K86" s="826"/>
      <c r="L86" s="826"/>
      <c r="M86" s="827"/>
      <c r="N86" s="52">
        <f>L83+L84+L85</f>
        <v>40647.967271206013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176141.19150855934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312</v>
      </c>
      <c r="B36" s="838" t="str">
        <f>VLOOKUP(A36,EQUIPOS!A6:D154,3,FALSE)</f>
        <v>Retroexcavadora sobre oruga, potencia 138 HP, balde de 1,5 m3.</v>
      </c>
      <c r="C36" s="839"/>
      <c r="D36" s="839"/>
      <c r="E36" s="839"/>
      <c r="F36" s="839"/>
      <c r="G36" s="839"/>
      <c r="H36" s="840"/>
      <c r="I36" s="267"/>
      <c r="J36" s="268"/>
      <c r="K36" s="269">
        <f>VLOOKUP(A36,EQUIPOS!A6:D161,4,FALSE)</f>
        <v>205739.0812178269</v>
      </c>
      <c r="L36" s="270"/>
      <c r="M36" s="271">
        <v>2.5</v>
      </c>
      <c r="N36" s="272">
        <f>K36/M36</f>
        <v>82295.632487130759</v>
      </c>
    </row>
    <row r="37" spans="1:14">
      <c r="A37" t="s">
        <v>180</v>
      </c>
      <c r="B37" s="838" t="str">
        <f>VLOOKUP(A37,EQUIPOS!A7:D154,3,FALSE)</f>
        <v>Compresor 120 HP, con martillo.</v>
      </c>
      <c r="C37" s="839"/>
      <c r="D37" s="839"/>
      <c r="E37" s="839"/>
      <c r="F37" s="839"/>
      <c r="G37" s="839"/>
      <c r="H37" s="840"/>
      <c r="I37" s="267"/>
      <c r="J37" s="268"/>
      <c r="K37" s="269">
        <f>VLOOKUP(A37,EQUIPOS!A7:D162,4,FALSE)</f>
        <v>87516.897833572628</v>
      </c>
      <c r="L37" s="270"/>
      <c r="M37" s="271">
        <v>2.5</v>
      </c>
      <c r="N37" s="272">
        <f>K37/M37</f>
        <v>35006.759133429048</v>
      </c>
    </row>
    <row r="38" spans="1:14">
      <c r="A38" t="s">
        <v>195</v>
      </c>
      <c r="B38" s="838" t="str">
        <f>VLOOKUP(A38,EQUIPOS!A8:D154,3,FALSE)</f>
        <v xml:space="preserve">Equipo de oxicorte, Capacidad de corte: hasta 6´´ (152mm) </v>
      </c>
      <c r="C38" s="839"/>
      <c r="D38" s="839"/>
      <c r="E38" s="839"/>
      <c r="F38" s="839"/>
      <c r="G38" s="839"/>
      <c r="H38" s="840"/>
      <c r="I38" s="267"/>
      <c r="J38" s="268"/>
      <c r="K38" s="269">
        <f>VLOOKUP(A38,EQUIPOS!A8:D163,4,FALSE)</f>
        <v>9309.7152244038971</v>
      </c>
      <c r="L38" s="270"/>
      <c r="M38" s="271">
        <v>2.5</v>
      </c>
      <c r="N38" s="272">
        <f>K38/M38</f>
        <v>3723.8860897615587</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214.948243614408</v>
      </c>
    </row>
    <row r="43" spans="1:14" ht="15.75" thickBot="1">
      <c r="B43" s="825" t="s">
        <v>953</v>
      </c>
      <c r="C43" s="826"/>
      <c r="D43" s="826"/>
      <c r="E43" s="826"/>
      <c r="F43" s="826"/>
      <c r="G43" s="826"/>
      <c r="H43" s="826"/>
      <c r="I43" s="826"/>
      <c r="J43" s="826"/>
      <c r="K43" s="826"/>
      <c r="L43" s="826"/>
      <c r="M43" s="827"/>
      <c r="N43" s="99">
        <f>SUM(N36:N42)</f>
        <v>121241.22595393576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29">
        <f>'900.2'!N78</f>
        <v>743.90510269715708</v>
      </c>
      <c r="M59" s="830"/>
      <c r="N59" s="287">
        <f>K59*L59</f>
        <v>1041.4671437760198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1041.4671437760198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10747.412180720399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133030.10527843219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26606.02105568644</v>
      </c>
      <c r="M83" s="860"/>
      <c r="N83" s="51"/>
    </row>
    <row r="84" spans="1:14">
      <c r="B84" s="89" t="s">
        <v>973</v>
      </c>
      <c r="C84" s="90"/>
      <c r="D84" s="90"/>
      <c r="E84" s="90"/>
      <c r="F84" s="90"/>
      <c r="G84" s="90"/>
      <c r="H84" s="90"/>
      <c r="I84" s="87"/>
      <c r="J84" s="88"/>
      <c r="K84" s="304">
        <v>0.05</v>
      </c>
      <c r="L84" s="859">
        <f>N78*K84</f>
        <v>6651.5052639216101</v>
      </c>
      <c r="M84" s="860"/>
      <c r="N84" s="51"/>
    </row>
    <row r="85" spans="1:14" ht="15.75" thickBot="1">
      <c r="B85" s="91" t="s">
        <v>974</v>
      </c>
      <c r="C85" s="92"/>
      <c r="D85" s="92"/>
      <c r="E85" s="92"/>
      <c r="F85" s="92"/>
      <c r="G85" s="92"/>
      <c r="H85" s="92"/>
      <c r="I85" s="93"/>
      <c r="J85" s="94"/>
      <c r="K85" s="305">
        <v>0.05</v>
      </c>
      <c r="L85" s="861">
        <f>N78*K85</f>
        <v>6651.5052639216101</v>
      </c>
      <c r="M85" s="862"/>
      <c r="N85" s="51"/>
    </row>
    <row r="86" spans="1:14" ht="15.75" thickBot="1">
      <c r="B86" s="825" t="s">
        <v>953</v>
      </c>
      <c r="C86" s="826"/>
      <c r="D86" s="826"/>
      <c r="E86" s="826"/>
      <c r="F86" s="826"/>
      <c r="G86" s="826"/>
      <c r="H86" s="826"/>
      <c r="I86" s="826"/>
      <c r="J86" s="826"/>
      <c r="K86" s="826"/>
      <c r="L86" s="826"/>
      <c r="M86" s="827"/>
      <c r="N86" s="52">
        <f>L83+L84+L85</f>
        <v>39909.031583529657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172939.13686196186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164591.26497426149</v>
      </c>
      <c r="L36" s="270"/>
      <c r="M36" s="271">
        <v>22</v>
      </c>
      <c r="N36" s="272">
        <f>K36/M36</f>
        <v>7481.4211351937038</v>
      </c>
    </row>
    <row r="37" spans="1:14">
      <c r="A37" t="s">
        <v>180</v>
      </c>
      <c r="B37" s="838" t="str">
        <f>VLOOKUP(A37,EQUIPOS!A7:D154,3,FALSE)</f>
        <v>Compresor 120 HP, con martillo.</v>
      </c>
      <c r="C37" s="839"/>
      <c r="D37" s="839"/>
      <c r="E37" s="839"/>
      <c r="F37" s="839"/>
      <c r="G37" s="839"/>
      <c r="H37" s="840"/>
      <c r="I37" s="267"/>
      <c r="J37" s="268"/>
      <c r="K37" s="269">
        <f>VLOOKUP(A37,EQUIPOS!A7:D162,4,FALSE)</f>
        <v>87516.897833572628</v>
      </c>
      <c r="L37" s="270"/>
      <c r="M37" s="271">
        <v>22</v>
      </c>
      <c r="N37" s="272">
        <f>K37/M37</f>
        <v>3978.0408106169375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24.425936774364544</v>
      </c>
    </row>
    <row r="43" spans="1:14" ht="15.75" thickBot="1">
      <c r="B43" s="825" t="s">
        <v>953</v>
      </c>
      <c r="C43" s="826"/>
      <c r="D43" s="826"/>
      <c r="E43" s="826"/>
      <c r="F43" s="826"/>
      <c r="G43" s="826"/>
      <c r="H43" s="826"/>
      <c r="I43" s="826"/>
      <c r="J43" s="826"/>
      <c r="K43" s="826"/>
      <c r="L43" s="826"/>
      <c r="M43" s="827"/>
      <c r="N43" s="99">
        <f>SUM(N36:N42)</f>
        <v>11483.887882585006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29">
        <f>'900.2'!N78</f>
        <v>743.90510269715708</v>
      </c>
      <c r="M59" s="830"/>
      <c r="N59" s="287">
        <f>K59*L59</f>
        <v>312.44014313280599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312.44014313280599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1221.2968387182273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13017.624864436038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2603.5249728872077</v>
      </c>
      <c r="M83" s="860"/>
      <c r="N83" s="51"/>
    </row>
    <row r="84" spans="1:14">
      <c r="B84" s="89" t="s">
        <v>973</v>
      </c>
      <c r="C84" s="90"/>
      <c r="D84" s="90"/>
      <c r="E84" s="90"/>
      <c r="F84" s="90"/>
      <c r="G84" s="90"/>
      <c r="H84" s="90"/>
      <c r="I84" s="87"/>
      <c r="J84" s="88"/>
      <c r="K84" s="304">
        <v>0.05</v>
      </c>
      <c r="L84" s="859">
        <f>N78*K84</f>
        <v>650.88124322180192</v>
      </c>
      <c r="M84" s="860"/>
      <c r="N84" s="51"/>
    </row>
    <row r="85" spans="1:14" ht="15.75" thickBot="1">
      <c r="B85" s="91" t="s">
        <v>974</v>
      </c>
      <c r="C85" s="92"/>
      <c r="D85" s="92"/>
      <c r="E85" s="92"/>
      <c r="F85" s="92"/>
      <c r="G85" s="92"/>
      <c r="H85" s="92"/>
      <c r="I85" s="93"/>
      <c r="J85" s="94"/>
      <c r="K85" s="305">
        <v>0.05</v>
      </c>
      <c r="L85" s="861">
        <f>N78*K85</f>
        <v>650.88124322180192</v>
      </c>
      <c r="M85" s="862"/>
      <c r="N85" s="51"/>
    </row>
    <row r="86" spans="1:14" ht="15.75" thickBot="1">
      <c r="B86" s="825" t="s">
        <v>953</v>
      </c>
      <c r="C86" s="826"/>
      <c r="D86" s="826"/>
      <c r="E86" s="826"/>
      <c r="F86" s="826"/>
      <c r="G86" s="826"/>
      <c r="H86" s="826"/>
      <c r="I86" s="826"/>
      <c r="J86" s="826"/>
      <c r="K86" s="826"/>
      <c r="L86" s="826"/>
      <c r="M86" s="827"/>
      <c r="N86" s="52">
        <f>L83+L84+L85</f>
        <v>3905.2874593308115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16922.91232376685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150</v>
      </c>
      <c r="B36" s="838" t="str">
        <f>VLOOKUP(A36,EQUIPOS!A6:D154,3,FALSE)</f>
        <v>Cargador : Potencia en el volante 125 hp, Clasificación de RPM del motor 2300.</v>
      </c>
      <c r="C36" s="839"/>
      <c r="D36" s="839"/>
      <c r="E36" s="839"/>
      <c r="F36" s="839"/>
      <c r="G36" s="839"/>
      <c r="H36" s="840"/>
      <c r="I36" s="267"/>
      <c r="J36" s="268"/>
      <c r="K36" s="269">
        <f>VLOOKUP(A36,EQUIPOS!A6:D161,4,FALSE)</f>
        <v>164591.26497426149</v>
      </c>
      <c r="L36" s="270"/>
      <c r="M36" s="271">
        <v>22</v>
      </c>
      <c r="N36" s="272">
        <f>K36/M36</f>
        <v>7481.4211351937038</v>
      </c>
    </row>
    <row r="37" spans="1:14">
      <c r="A37" t="s">
        <v>180</v>
      </c>
      <c r="B37" s="838" t="str">
        <f>VLOOKUP(A37,EQUIPOS!A7:D154,3,FALSE)</f>
        <v>Compresor 120 HP, con martillo.</v>
      </c>
      <c r="C37" s="839"/>
      <c r="D37" s="839"/>
      <c r="E37" s="839"/>
      <c r="F37" s="839"/>
      <c r="G37" s="839"/>
      <c r="H37" s="840"/>
      <c r="I37" s="267"/>
      <c r="J37" s="268"/>
      <c r="K37" s="269">
        <f>VLOOKUP(A37,EQUIPOS!A7:D162,4,FALSE)</f>
        <v>87516.897833572628</v>
      </c>
      <c r="L37" s="270"/>
      <c r="M37" s="271">
        <v>22</v>
      </c>
      <c r="N37" s="272">
        <f>K37/M37</f>
        <v>3978.0408106169375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24.425936774364544</v>
      </c>
    </row>
    <row r="43" spans="1:14" ht="15.75" thickBot="1">
      <c r="B43" s="825" t="s">
        <v>953</v>
      </c>
      <c r="C43" s="826"/>
      <c r="D43" s="826"/>
      <c r="E43" s="826"/>
      <c r="F43" s="826"/>
      <c r="G43" s="826"/>
      <c r="H43" s="826"/>
      <c r="I43" s="826"/>
      <c r="J43" s="826"/>
      <c r="K43" s="826"/>
      <c r="L43" s="826"/>
      <c r="M43" s="827"/>
      <c r="N43" s="99">
        <f>SUM(N36:N42)</f>
        <v>11483.887882585006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29">
        <f>'900.2'!N78</f>
        <v>743.90510269715708</v>
      </c>
      <c r="M59" s="830"/>
      <c r="N59" s="287">
        <f>K59*L59</f>
        <v>156.22007156640299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45"/>
    </row>
    <row r="65" spans="1:15" ht="15.75" thickBot="1">
      <c r="B65" s="831" t="s">
        <v>953</v>
      </c>
      <c r="C65" s="832"/>
      <c r="D65" s="832"/>
      <c r="E65" s="832"/>
      <c r="F65" s="832"/>
      <c r="G65" s="832"/>
      <c r="H65" s="832"/>
      <c r="I65" s="832"/>
      <c r="J65" s="832"/>
      <c r="K65" s="832"/>
      <c r="L65" s="832"/>
      <c r="M65" s="833"/>
      <c r="N65" s="104">
        <f>N59+N60+N61+N62+N63</f>
        <v>156.22007156640299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1221.2968387182273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12861.404792869635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2572.2809585739269</v>
      </c>
      <c r="M83" s="860"/>
      <c r="N83" s="51"/>
    </row>
    <row r="84" spans="1:14">
      <c r="B84" s="89" t="s">
        <v>973</v>
      </c>
      <c r="C84" s="90"/>
      <c r="D84" s="90"/>
      <c r="E84" s="90"/>
      <c r="F84" s="90"/>
      <c r="G84" s="90"/>
      <c r="H84" s="90"/>
      <c r="I84" s="87"/>
      <c r="J84" s="88"/>
      <c r="K84" s="304">
        <v>0.05</v>
      </c>
      <c r="L84" s="859">
        <f>N78*K84</f>
        <v>643.07023964348173</v>
      </c>
      <c r="M84" s="860"/>
      <c r="N84" s="51"/>
    </row>
    <row r="85" spans="1:14" ht="15.75" thickBot="1">
      <c r="B85" s="91" t="s">
        <v>974</v>
      </c>
      <c r="C85" s="92"/>
      <c r="D85" s="92"/>
      <c r="E85" s="92"/>
      <c r="F85" s="92"/>
      <c r="G85" s="92"/>
      <c r="H85" s="92"/>
      <c r="I85" s="93"/>
      <c r="J85" s="94"/>
      <c r="K85" s="305">
        <v>0.05</v>
      </c>
      <c r="L85" s="861">
        <f>N78*K85</f>
        <v>643.07023964348173</v>
      </c>
      <c r="M85" s="862"/>
      <c r="N85" s="51"/>
    </row>
    <row r="86" spans="1:14" ht="15.75" thickBot="1">
      <c r="B86" s="825" t="s">
        <v>953</v>
      </c>
      <c r="C86" s="826"/>
      <c r="D86" s="826"/>
      <c r="E86" s="826"/>
      <c r="F86" s="826"/>
      <c r="G86" s="826"/>
      <c r="H86" s="826"/>
      <c r="I86" s="826"/>
      <c r="J86" s="826"/>
      <c r="K86" s="826"/>
      <c r="L86" s="826"/>
      <c r="M86" s="827"/>
      <c r="N86" s="52">
        <f>L83+L84+L85</f>
        <v>3858.4214378608904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16719.826230730527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180</v>
      </c>
      <c r="B36" s="838" t="str">
        <f>VLOOKUP(A36,EQUIPOS!A6:D154,3,FALSE)</f>
        <v>Compresor 120 HP, con martillo.</v>
      </c>
      <c r="C36" s="839"/>
      <c r="D36" s="839"/>
      <c r="E36" s="839"/>
      <c r="F36" s="839"/>
      <c r="G36" s="839"/>
      <c r="H36" s="840"/>
      <c r="I36" s="267"/>
      <c r="J36" s="268"/>
      <c r="K36" s="269">
        <f>VLOOKUP(A36,EQUIPOS!A6:D161,4,FALSE)</f>
        <v>87516.897833572628</v>
      </c>
      <c r="L36" s="270"/>
      <c r="M36" s="271">
        <v>20</v>
      </c>
      <c r="N36" s="272">
        <f>K36/M36</f>
        <v>4375.844891678631</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67.663750000000007</v>
      </c>
    </row>
    <row r="43" spans="1:14" ht="15.75" thickBot="1">
      <c r="B43" s="825" t="s">
        <v>953</v>
      </c>
      <c r="C43" s="826"/>
      <c r="D43" s="826"/>
      <c r="E43" s="826"/>
      <c r="F43" s="826"/>
      <c r="G43" s="826"/>
      <c r="H43" s="826"/>
      <c r="I43" s="826"/>
      <c r="J43" s="826"/>
      <c r="K43" s="826"/>
      <c r="L43" s="826"/>
      <c r="M43" s="827"/>
      <c r="N43" s="99">
        <f>SUM(N36:N42)</f>
        <v>4443.5086416786307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29">
        <f>'900.2'!N78</f>
        <v>743.90510269715708</v>
      </c>
      <c r="M59" s="830"/>
      <c r="N59" s="287">
        <f>K59*L59</f>
        <v>59.512408215772567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59.512408215772567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676.63750000000005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5179.6585498944032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1035.9317099788807</v>
      </c>
      <c r="M83" s="860"/>
      <c r="N83" s="51"/>
    </row>
    <row r="84" spans="1:14">
      <c r="B84" s="89" t="s">
        <v>973</v>
      </c>
      <c r="C84" s="90"/>
      <c r="D84" s="90"/>
      <c r="E84" s="90"/>
      <c r="F84" s="90"/>
      <c r="G84" s="90"/>
      <c r="H84" s="90"/>
      <c r="I84" s="87"/>
      <c r="J84" s="88"/>
      <c r="K84" s="304">
        <v>0.05</v>
      </c>
      <c r="L84" s="859">
        <f>N78*K84</f>
        <v>258.98292749472017</v>
      </c>
      <c r="M84" s="860"/>
      <c r="N84" s="51"/>
    </row>
    <row r="85" spans="1:14" ht="15.75" thickBot="1">
      <c r="B85" s="91" t="s">
        <v>974</v>
      </c>
      <c r="C85" s="92"/>
      <c r="D85" s="92"/>
      <c r="E85" s="92"/>
      <c r="F85" s="92"/>
      <c r="G85" s="92"/>
      <c r="H85" s="92"/>
      <c r="I85" s="93"/>
      <c r="J85" s="94"/>
      <c r="K85" s="305">
        <v>0.05</v>
      </c>
      <c r="L85" s="861">
        <f>N78*K85</f>
        <v>258.98292749472017</v>
      </c>
      <c r="M85" s="862"/>
      <c r="N85" s="51"/>
    </row>
    <row r="86" spans="1:14" ht="15.75" thickBot="1">
      <c r="B86" s="825" t="s">
        <v>953</v>
      </c>
      <c r="C86" s="826"/>
      <c r="D86" s="826"/>
      <c r="E86" s="826"/>
      <c r="F86" s="826"/>
      <c r="G86" s="826"/>
      <c r="H86" s="826"/>
      <c r="I86" s="826"/>
      <c r="J86" s="826"/>
      <c r="K86" s="826"/>
      <c r="L86" s="826"/>
      <c r="M86" s="827"/>
      <c r="N86" s="52">
        <f>L83+L84+L85</f>
        <v>1553.8975649683209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6733.5561148627239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195</v>
      </c>
      <c r="B36" s="838" t="str">
        <f>VLOOKUP(A36,EQUIPOS!A6:D154,3,FALSE)</f>
        <v xml:space="preserve">Equipo de oxicorte, Capacidad de corte: hasta 6´´ (152mm) </v>
      </c>
      <c r="C36" s="839"/>
      <c r="D36" s="839"/>
      <c r="E36" s="839"/>
      <c r="F36" s="839"/>
      <c r="G36" s="839"/>
      <c r="H36" s="840"/>
      <c r="I36" s="267"/>
      <c r="J36" s="268"/>
      <c r="K36" s="269">
        <f>VLOOKUP(A36,EQUIPOS!A6:D161,4,FALSE)</f>
        <v>9309.7152244038971</v>
      </c>
      <c r="L36" s="270"/>
      <c r="M36" s="271">
        <v>321</v>
      </c>
      <c r="N36" s="272">
        <f>K36/M36</f>
        <v>29.002228113407778</v>
      </c>
    </row>
    <row r="37" spans="1:14">
      <c r="A37" t="s">
        <v>248</v>
      </c>
      <c r="B37" s="838" t="str">
        <f>VLOOKUP(A37,EQUIPOS!A7:D154,3,FALSE)</f>
        <v>Grúa telescópica de 50 Ton.</v>
      </c>
      <c r="C37" s="839"/>
      <c r="D37" s="839"/>
      <c r="E37" s="839"/>
      <c r="F37" s="839"/>
      <c r="G37" s="839"/>
      <c r="H37" s="840"/>
      <c r="I37" s="267"/>
      <c r="J37" s="268"/>
      <c r="K37" s="269">
        <f>VLOOKUP(A37,EQUIPOS!A7:D162,4,FALSE)</f>
        <v>302958.32596442493</v>
      </c>
      <c r="L37" s="270"/>
      <c r="M37" s="271">
        <v>321</v>
      </c>
      <c r="N37" s="272">
        <f>K37/M37</f>
        <v>943.79540798886273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16.863239875389407</v>
      </c>
    </row>
    <row r="43" spans="1:14" ht="15.75" thickBot="1">
      <c r="B43" s="825" t="s">
        <v>953</v>
      </c>
      <c r="C43" s="826"/>
      <c r="D43" s="826"/>
      <c r="E43" s="826"/>
      <c r="F43" s="826"/>
      <c r="G43" s="826"/>
      <c r="H43" s="826"/>
      <c r="I43" s="826"/>
      <c r="J43" s="826"/>
      <c r="K43" s="826"/>
      <c r="L43" s="826"/>
      <c r="M43" s="827"/>
      <c r="N43" s="99">
        <f>SUM(N36:N42)</f>
        <v>989.66087597765988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29">
        <f>VLOOKUP(A59,TRANSPORTE!A5:D120,4,FALSE)</f>
        <v>0.43893021637472041</v>
      </c>
      <c r="M59" s="830"/>
      <c r="N59" s="287">
        <f>K59*L59</f>
        <v>0.43893021637472041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0.43893021637472041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168.63239875389408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1158.7322049479287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231.74644098958575</v>
      </c>
      <c r="M83" s="860"/>
      <c r="N83" s="51"/>
    </row>
    <row r="84" spans="1:14">
      <c r="B84" s="89" t="s">
        <v>973</v>
      </c>
      <c r="C84" s="90"/>
      <c r="D84" s="90"/>
      <c r="E84" s="90"/>
      <c r="F84" s="90"/>
      <c r="G84" s="90"/>
      <c r="H84" s="90"/>
      <c r="I84" s="87"/>
      <c r="J84" s="88"/>
      <c r="K84" s="304">
        <v>0.05</v>
      </c>
      <c r="L84" s="859">
        <f>N78*K84</f>
        <v>57.936610247396438</v>
      </c>
      <c r="M84" s="860"/>
      <c r="N84" s="51"/>
    </row>
    <row r="85" spans="1:14" ht="15.75" thickBot="1">
      <c r="B85" s="91" t="s">
        <v>974</v>
      </c>
      <c r="C85" s="92"/>
      <c r="D85" s="92"/>
      <c r="E85" s="92"/>
      <c r="F85" s="92"/>
      <c r="G85" s="92"/>
      <c r="H85" s="92"/>
      <c r="I85" s="93"/>
      <c r="J85" s="94"/>
      <c r="K85" s="305">
        <v>0.05</v>
      </c>
      <c r="L85" s="861">
        <f>N78*K85</f>
        <v>57.936610247396438</v>
      </c>
      <c r="M85" s="862"/>
      <c r="N85" s="51"/>
    </row>
    <row r="86" spans="1:14" ht="15.75" thickBot="1">
      <c r="B86" s="825" t="s">
        <v>953</v>
      </c>
      <c r="C86" s="826"/>
      <c r="D86" s="826"/>
      <c r="E86" s="826"/>
      <c r="F86" s="826"/>
      <c r="G86" s="826"/>
      <c r="H86" s="826"/>
      <c r="I86" s="826"/>
      <c r="J86" s="826"/>
      <c r="K86" s="826"/>
      <c r="L86" s="826"/>
      <c r="M86" s="827"/>
      <c r="N86" s="52">
        <f>L83+L84+L85</f>
        <v>347.61966148437864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1506.3518664323074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273</v>
      </c>
      <c r="B36" s="838" t="str">
        <f>VLOOKUP(A36,EQUIPOS!A6:D154,3,FALSE)</f>
        <v>Motosierra, 93.6 cm3 - 7.1 HP, 45-90 cm - 7.9 kg</v>
      </c>
      <c r="C36" s="839"/>
      <c r="D36" s="839"/>
      <c r="E36" s="839"/>
      <c r="F36" s="839"/>
      <c r="G36" s="839"/>
      <c r="H36" s="840"/>
      <c r="I36" s="267"/>
      <c r="J36" s="268"/>
      <c r="K36" s="269">
        <f>VLOOKUP(A36,EQUIPOS!A6:D161,4,FALSE)</f>
        <v>7106.9026335336157</v>
      </c>
      <c r="L36" s="270"/>
      <c r="M36" s="271">
        <v>3</v>
      </c>
      <c r="N36" s="272">
        <f>K36/M36</f>
        <v>2368.9675445112052</v>
      </c>
    </row>
    <row r="37" spans="1:14">
      <c r="A37" s="205" t="s">
        <v>312</v>
      </c>
      <c r="B37" s="838" t="str">
        <f>VLOOKUP(A37,EQUIPOS!A7:D154,3,FALSE)</f>
        <v>Retroexcavadora sobre oruga, potencia 138 HP, balde de 1,5 m3.</v>
      </c>
      <c r="C37" s="839"/>
      <c r="D37" s="839"/>
      <c r="E37" s="839"/>
      <c r="F37" s="839"/>
      <c r="G37" s="839"/>
      <c r="H37" s="840"/>
      <c r="I37" s="267"/>
      <c r="J37" s="268"/>
      <c r="K37" s="269">
        <f>VLOOKUP(A37,EQUIPOS!A7:D162,4,FALSE)</f>
        <v>205739.0812178269</v>
      </c>
      <c r="L37" s="270"/>
      <c r="M37" s="271">
        <v>3</v>
      </c>
      <c r="N37" s="272">
        <f>K37/M37</f>
        <v>68579.693739275637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673.35467419668339</v>
      </c>
    </row>
    <row r="43" spans="1:14" ht="15.75" thickBot="1">
      <c r="B43" s="825" t="s">
        <v>953</v>
      </c>
      <c r="C43" s="826"/>
      <c r="D43" s="826"/>
      <c r="E43" s="826"/>
      <c r="F43" s="826"/>
      <c r="G43" s="826"/>
      <c r="H43" s="826"/>
      <c r="I43" s="826"/>
      <c r="J43" s="826"/>
      <c r="K43" s="826"/>
      <c r="L43" s="826"/>
      <c r="M43" s="827"/>
      <c r="N43" s="99">
        <f>SUM(N36:N42)</f>
        <v>71622.015957983531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29">
        <f>VLOOKUP(A59,TRANSPORTE!A5:D94,4,FALSE)</f>
        <v>735.58755139143761</v>
      </c>
      <c r="M59" s="830"/>
      <c r="N59" s="287">
        <f>K59*L59</f>
        <v>4413.5253083486259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4413.5253083486259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13467.093483933666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89502.634750265832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17900.526950053169</v>
      </c>
      <c r="M83" s="860"/>
      <c r="N83" s="51"/>
    </row>
    <row r="84" spans="1:14">
      <c r="B84" s="89" t="s">
        <v>973</v>
      </c>
      <c r="C84" s="90"/>
      <c r="D84" s="90"/>
      <c r="E84" s="90"/>
      <c r="F84" s="90"/>
      <c r="G84" s="90"/>
      <c r="H84" s="90"/>
      <c r="I84" s="87"/>
      <c r="J84" s="88"/>
      <c r="K84" s="304">
        <v>0.05</v>
      </c>
      <c r="L84" s="859">
        <f>N78*K84</f>
        <v>4475.1317375132921</v>
      </c>
      <c r="M84" s="860"/>
      <c r="N84" s="51"/>
    </row>
    <row r="85" spans="1:14" ht="15.75" thickBot="1">
      <c r="B85" s="91" t="s">
        <v>974</v>
      </c>
      <c r="C85" s="92"/>
      <c r="D85" s="92"/>
      <c r="E85" s="92"/>
      <c r="F85" s="92"/>
      <c r="G85" s="92"/>
      <c r="H85" s="92"/>
      <c r="I85" s="93"/>
      <c r="J85" s="94"/>
      <c r="K85" s="305">
        <v>0.05</v>
      </c>
      <c r="L85" s="861">
        <f>N78*K85</f>
        <v>4475.1317375132921</v>
      </c>
      <c r="M85" s="862"/>
      <c r="N85" s="51"/>
    </row>
    <row r="86" spans="1:14" ht="15.75" thickBot="1">
      <c r="B86" s="825" t="s">
        <v>953</v>
      </c>
      <c r="C86" s="826"/>
      <c r="D86" s="826"/>
      <c r="E86" s="826"/>
      <c r="F86" s="826"/>
      <c r="G86" s="826"/>
      <c r="H86" s="826"/>
      <c r="I86" s="826"/>
      <c r="J86" s="826"/>
      <c r="K86" s="826"/>
      <c r="L86" s="826"/>
      <c r="M86" s="827"/>
      <c r="N86" s="52">
        <f>L83+L84+L85</f>
        <v>26850.790425079755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116353.42517534559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7.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195</v>
      </c>
      <c r="B36" s="838" t="str">
        <f>VLOOKUP(A36,EQUIPOS!A6:D154,3,FALSE)</f>
        <v xml:space="preserve">Equipo de oxicorte, Capacidad de corte: hasta 6´´ (152mm) </v>
      </c>
      <c r="C36" s="839"/>
      <c r="D36" s="839"/>
      <c r="E36" s="839"/>
      <c r="F36" s="839"/>
      <c r="G36" s="839"/>
      <c r="H36" s="840"/>
      <c r="I36" s="267"/>
      <c r="J36" s="268"/>
      <c r="K36" s="269">
        <f>VLOOKUP(A36,EQUIPOS!A6:D161,4,FALSE)</f>
        <v>9309.7152244038971</v>
      </c>
      <c r="L36" s="270"/>
      <c r="M36" s="271">
        <v>4</v>
      </c>
      <c r="N36" s="272">
        <f>K36/M36</f>
        <v>2327.4288061009743</v>
      </c>
    </row>
    <row r="37" spans="1:14">
      <c r="A37" s="108" t="s">
        <v>248</v>
      </c>
      <c r="B37" s="838" t="str">
        <f>VLOOKUP(A37,EQUIPOS!A7:D154,3,FALSE)</f>
        <v>Grúa telescópica de 50 Ton.</v>
      </c>
      <c r="C37" s="839"/>
      <c r="D37" s="839"/>
      <c r="E37" s="839"/>
      <c r="F37" s="839"/>
      <c r="G37" s="839"/>
      <c r="H37" s="840"/>
      <c r="I37" s="267"/>
      <c r="J37" s="268"/>
      <c r="K37" s="269">
        <f>VLOOKUP(A37,EQUIPOS!A7:D162,4,FALSE)</f>
        <v>302958.32596442493</v>
      </c>
      <c r="L37" s="270"/>
      <c r="M37" s="271">
        <v>4</v>
      </c>
      <c r="N37" s="272">
        <f>K37/M37</f>
        <v>75739.581491106233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1010.0320112950249</v>
      </c>
    </row>
    <row r="43" spans="1:14" ht="15.75" thickBot="1">
      <c r="B43" s="825" t="s">
        <v>953</v>
      </c>
      <c r="C43" s="826"/>
      <c r="D43" s="826"/>
      <c r="E43" s="826"/>
      <c r="F43" s="826"/>
      <c r="G43" s="826"/>
      <c r="H43" s="826"/>
      <c r="I43" s="826"/>
      <c r="J43" s="826"/>
      <c r="K43" s="826"/>
      <c r="L43" s="826"/>
      <c r="M43" s="827"/>
      <c r="N43" s="99">
        <f>SUM(N36:N42)</f>
        <v>79077.042308502234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29">
        <f>VLOOKUP(A59,TRANSPORTE!A5:D117,4,FALSE)</f>
        <v>0.43893021637472041</v>
      </c>
      <c r="M59" s="830"/>
      <c r="N59" s="287">
        <f>K59*L59</f>
        <v>0.43893021637472041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0.43893021637472041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89177.801351668866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17835.560270333775</v>
      </c>
      <c r="M83" s="860"/>
      <c r="N83" s="51"/>
    </row>
    <row r="84" spans="1:14">
      <c r="B84" s="89" t="s">
        <v>973</v>
      </c>
      <c r="C84" s="90"/>
      <c r="D84" s="90"/>
      <c r="E84" s="90"/>
      <c r="F84" s="90"/>
      <c r="G84" s="90"/>
      <c r="H84" s="90"/>
      <c r="I84" s="87"/>
      <c r="J84" s="88"/>
      <c r="K84" s="304">
        <v>0.05</v>
      </c>
      <c r="L84" s="859">
        <f>N78*K84</f>
        <v>4458.8900675834439</v>
      </c>
      <c r="M84" s="860"/>
      <c r="N84" s="51"/>
    </row>
    <row r="85" spans="1:14" ht="15.75" thickBot="1">
      <c r="B85" s="91" t="s">
        <v>974</v>
      </c>
      <c r="C85" s="92"/>
      <c r="D85" s="92"/>
      <c r="E85" s="92"/>
      <c r="F85" s="92"/>
      <c r="G85" s="92"/>
      <c r="H85" s="92"/>
      <c r="I85" s="93"/>
      <c r="J85" s="94"/>
      <c r="K85" s="305">
        <v>0.05</v>
      </c>
      <c r="L85" s="861">
        <f>N78*K85</f>
        <v>4458.8900675834439</v>
      </c>
      <c r="M85" s="862"/>
      <c r="N85" s="51"/>
    </row>
    <row r="86" spans="1:14" ht="15.75" thickBot="1">
      <c r="B86" s="825" t="s">
        <v>953</v>
      </c>
      <c r="C86" s="826"/>
      <c r="D86" s="826"/>
      <c r="E86" s="826"/>
      <c r="F86" s="826"/>
      <c r="G86" s="826"/>
      <c r="H86" s="826"/>
      <c r="I86" s="826"/>
      <c r="J86" s="826"/>
      <c r="K86" s="826"/>
      <c r="L86" s="826"/>
      <c r="M86" s="827"/>
      <c r="N86" s="52">
        <f>L83+L84+L85</f>
        <v>26753.340405500665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115931.14175716953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307</v>
      </c>
      <c r="B36" s="838" t="str">
        <f>VLOOKUP(A36,EQUIPOS!A6:D154,3,FALSE)</f>
        <v>Retroexcavadora, Potencia en el Volante 78 HP 2200 RPM</v>
      </c>
      <c r="C36" s="839"/>
      <c r="D36" s="839"/>
      <c r="E36" s="839"/>
      <c r="F36" s="839"/>
      <c r="G36" s="839"/>
      <c r="H36" s="840"/>
      <c r="I36" s="267"/>
      <c r="J36" s="268"/>
      <c r="K36" s="269">
        <f>VLOOKUP(A36,EQUIPOS!A6:D161,4,FALSE)</f>
        <v>119826.10590419376</v>
      </c>
      <c r="L36" s="270"/>
      <c r="M36" s="271">
        <v>5</v>
      </c>
      <c r="N36" s="272">
        <f>K36/M36</f>
        <v>23965.221180838751</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107.474121807204</v>
      </c>
    </row>
    <row r="43" spans="1:14" ht="15.75" thickBot="1">
      <c r="B43" s="825" t="s">
        <v>953</v>
      </c>
      <c r="C43" s="826"/>
      <c r="D43" s="826"/>
      <c r="E43" s="826"/>
      <c r="F43" s="826"/>
      <c r="G43" s="826"/>
      <c r="H43" s="826"/>
      <c r="I43" s="826"/>
      <c r="J43" s="826"/>
      <c r="K43" s="826"/>
      <c r="L43" s="826"/>
      <c r="M43" s="827"/>
      <c r="N43" s="99">
        <f>SUM(N36:N42)</f>
        <v>24072.695302645956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29">
        <f>VLOOKUP(A59,TRANSPORTE!A5:D94,4,FALSE)</f>
        <v>735.58755139143761</v>
      </c>
      <c r="M59" s="830"/>
      <c r="N59" s="287">
        <f>K59*L59</f>
        <v>516.38246107678913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516.38246107678913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5373.7060903601996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29962.783854082943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5992.5567708165891</v>
      </c>
      <c r="M83" s="860"/>
      <c r="N83" s="51"/>
    </row>
    <row r="84" spans="1:14">
      <c r="B84" s="89" t="s">
        <v>973</v>
      </c>
      <c r="C84" s="90"/>
      <c r="D84" s="90"/>
      <c r="E84" s="90"/>
      <c r="F84" s="90"/>
      <c r="G84" s="90"/>
      <c r="H84" s="90"/>
      <c r="I84" s="87"/>
      <c r="J84" s="88"/>
      <c r="K84" s="304">
        <v>0.05</v>
      </c>
      <c r="L84" s="859">
        <f>N78*K84</f>
        <v>1498.1391927041473</v>
      </c>
      <c r="M84" s="860"/>
      <c r="N84" s="51"/>
    </row>
    <row r="85" spans="1:14" ht="15.75" thickBot="1">
      <c r="B85" s="91" t="s">
        <v>974</v>
      </c>
      <c r="C85" s="92"/>
      <c r="D85" s="92"/>
      <c r="E85" s="92"/>
      <c r="F85" s="92"/>
      <c r="G85" s="92"/>
      <c r="H85" s="92"/>
      <c r="I85" s="93"/>
      <c r="J85" s="94"/>
      <c r="K85" s="305">
        <v>0.05</v>
      </c>
      <c r="L85" s="861">
        <f>N78*K85</f>
        <v>1498.1391927041473</v>
      </c>
      <c r="M85" s="862"/>
      <c r="N85" s="51"/>
    </row>
    <row r="86" spans="1:14" ht="15.75" thickBot="1">
      <c r="B86" s="825" t="s">
        <v>953</v>
      </c>
      <c r="C86" s="826"/>
      <c r="D86" s="826"/>
      <c r="E86" s="826"/>
      <c r="F86" s="826"/>
      <c r="G86" s="826"/>
      <c r="H86" s="826"/>
      <c r="I86" s="826"/>
      <c r="J86" s="826"/>
      <c r="K86" s="826"/>
      <c r="L86" s="826"/>
      <c r="M86" s="827"/>
      <c r="N86" s="52">
        <f>L83+L84+L85</f>
        <v>8988.8351562248845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38951.619010307826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307</v>
      </c>
      <c r="B36" s="838" t="str">
        <f>VLOOKUP(A36,EQUIPOS!A6:D154,3,FALSE)</f>
        <v>Retroexcavadora, Potencia en el Volante 78 HP 2200 RPM</v>
      </c>
      <c r="C36" s="839"/>
      <c r="D36" s="839"/>
      <c r="E36" s="839"/>
      <c r="F36" s="839"/>
      <c r="G36" s="839"/>
      <c r="H36" s="840"/>
      <c r="I36" s="267"/>
      <c r="J36" s="268"/>
      <c r="K36" s="269">
        <f>VLOOKUP(A36,EQUIPOS!A6:D161,4,FALSE)</f>
        <v>119826.10590419376</v>
      </c>
      <c r="L36" s="270"/>
      <c r="M36" s="271">
        <v>4</v>
      </c>
      <c r="N36" s="272">
        <f>K36/M36</f>
        <v>29956.526476048439</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67.663750000000007</v>
      </c>
    </row>
    <row r="43" spans="1:14" ht="15.75" thickBot="1">
      <c r="B43" s="825" t="s">
        <v>953</v>
      </c>
      <c r="C43" s="826"/>
      <c r="D43" s="826"/>
      <c r="E43" s="826"/>
      <c r="F43" s="826"/>
      <c r="G43" s="826"/>
      <c r="H43" s="826"/>
      <c r="I43" s="826"/>
      <c r="J43" s="826"/>
      <c r="K43" s="826"/>
      <c r="L43" s="826"/>
      <c r="M43" s="827"/>
      <c r="N43" s="99">
        <f>SUM(N36:N42)</f>
        <v>30024.190226048438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29">
        <f>VLOOKUP(A59,TRANSPORTE!A5:D94,4,FALSE)</f>
        <v>735.58755139143761</v>
      </c>
      <c r="M59" s="830"/>
      <c r="N59" s="287">
        <f>K59*L59</f>
        <v>2228.8302807160558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2228.8302807160558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3383.1875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35636.208006764493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7127.2416013528991</v>
      </c>
      <c r="M83" s="860"/>
      <c r="N83" s="51"/>
    </row>
    <row r="84" spans="1:14">
      <c r="B84" s="89" t="s">
        <v>973</v>
      </c>
      <c r="C84" s="90"/>
      <c r="D84" s="90"/>
      <c r="E84" s="90"/>
      <c r="F84" s="90"/>
      <c r="G84" s="90"/>
      <c r="H84" s="90"/>
      <c r="I84" s="87"/>
      <c r="J84" s="88"/>
      <c r="K84" s="304">
        <v>0.05</v>
      </c>
      <c r="L84" s="859">
        <f>N78*K84</f>
        <v>1781.8104003382248</v>
      </c>
      <c r="M84" s="860"/>
      <c r="N84" s="51"/>
    </row>
    <row r="85" spans="1:14" ht="15.75" thickBot="1">
      <c r="B85" s="91" t="s">
        <v>974</v>
      </c>
      <c r="C85" s="92"/>
      <c r="D85" s="92"/>
      <c r="E85" s="92"/>
      <c r="F85" s="92"/>
      <c r="G85" s="92"/>
      <c r="H85" s="92"/>
      <c r="I85" s="93"/>
      <c r="J85" s="94"/>
      <c r="K85" s="305">
        <v>0.05</v>
      </c>
      <c r="L85" s="861">
        <f>N78*K85</f>
        <v>1781.8104003382248</v>
      </c>
      <c r="M85" s="862"/>
      <c r="N85" s="51"/>
    </row>
    <row r="86" spans="1:14" ht="15.75" thickBot="1">
      <c r="B86" s="825" t="s">
        <v>953</v>
      </c>
      <c r="C86" s="826"/>
      <c r="D86" s="826"/>
      <c r="E86" s="826"/>
      <c r="F86" s="826"/>
      <c r="G86" s="826"/>
      <c r="H86" s="826"/>
      <c r="I86" s="826"/>
      <c r="J86" s="826"/>
      <c r="K86" s="826"/>
      <c r="L86" s="826"/>
      <c r="M86" s="827"/>
      <c r="N86" s="52">
        <f>L83+L84+L85</f>
        <v>10690.862402029348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46327.070408793843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c r="B36" s="838"/>
      <c r="C36" s="839"/>
      <c r="D36" s="839"/>
      <c r="E36" s="839"/>
      <c r="F36" s="839"/>
      <c r="G36" s="839"/>
      <c r="H36" s="840"/>
      <c r="I36" s="267"/>
      <c r="J36" s="268"/>
      <c r="K36" s="269"/>
      <c r="L36" s="270"/>
      <c r="M36" s="271"/>
      <c r="N36" s="272"/>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144.34933333333333</v>
      </c>
    </row>
    <row r="43" spans="1:14" ht="15.75" thickBot="1">
      <c r="B43" s="825" t="s">
        <v>953</v>
      </c>
      <c r="C43" s="826"/>
      <c r="D43" s="826"/>
      <c r="E43" s="826"/>
      <c r="F43" s="826"/>
      <c r="G43" s="826"/>
      <c r="H43" s="826"/>
      <c r="I43" s="826"/>
      <c r="J43" s="826"/>
      <c r="K43" s="826"/>
      <c r="L43" s="826"/>
      <c r="M43" s="827"/>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1443.4933333333333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317.56853333333333</v>
      </c>
      <c r="M83" s="860"/>
      <c r="N83" s="51"/>
    </row>
    <row r="84" spans="1:14">
      <c r="B84" s="89" t="s">
        <v>973</v>
      </c>
      <c r="C84" s="90"/>
      <c r="D84" s="90"/>
      <c r="E84" s="90"/>
      <c r="F84" s="90"/>
      <c r="G84" s="90"/>
      <c r="H84" s="90"/>
      <c r="I84" s="87"/>
      <c r="J84" s="88"/>
      <c r="K84" s="304">
        <v>0.05</v>
      </c>
      <c r="L84" s="859">
        <f>N78*K84</f>
        <v>79.392133333333334</v>
      </c>
      <c r="M84" s="860"/>
      <c r="N84" s="51"/>
    </row>
    <row r="85" spans="1:14" ht="15.75" thickBot="1">
      <c r="B85" s="91" t="s">
        <v>974</v>
      </c>
      <c r="C85" s="92"/>
      <c r="D85" s="92"/>
      <c r="E85" s="92"/>
      <c r="F85" s="92"/>
      <c r="G85" s="92"/>
      <c r="H85" s="92"/>
      <c r="I85" s="93"/>
      <c r="J85" s="94"/>
      <c r="K85" s="305">
        <v>0.05</v>
      </c>
      <c r="L85" s="861">
        <f>N78*K85</f>
        <v>79.392133333333334</v>
      </c>
      <c r="M85" s="862"/>
      <c r="N85" s="51"/>
    </row>
    <row r="86" spans="1:14" ht="15.75" thickBot="1">
      <c r="B86" s="825" t="s">
        <v>953</v>
      </c>
      <c r="C86" s="826"/>
      <c r="D86" s="826"/>
      <c r="E86" s="826"/>
      <c r="F86" s="826"/>
      <c r="G86" s="826"/>
      <c r="H86" s="826"/>
      <c r="I86" s="826"/>
      <c r="J86" s="826"/>
      <c r="K86" s="826"/>
      <c r="L86" s="826"/>
      <c r="M86" s="827"/>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310</v>
      </c>
      <c r="B36" s="838" t="str">
        <f>VLOOKUP(A36,EQUIPOS!A6:D154,3,FALSE)</f>
        <v>Retroexcavadora A25C</v>
      </c>
      <c r="C36" s="839"/>
      <c r="D36" s="839"/>
      <c r="E36" s="839"/>
      <c r="F36" s="839"/>
      <c r="G36" s="839"/>
      <c r="H36" s="840"/>
      <c r="I36" s="267"/>
      <c r="J36" s="268"/>
      <c r="K36" s="269">
        <f>VLOOKUP(A36,EQUIPOS!A6:D163,4,FALSE)</f>
        <v>158713.00551089505</v>
      </c>
      <c r="L36" s="270"/>
      <c r="M36" s="271">
        <v>3</v>
      </c>
      <c r="N36" s="272">
        <f>K36/M36</f>
        <v>52904.335170298349</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90.218333333333348</v>
      </c>
    </row>
    <row r="43" spans="1:14" ht="15.75" thickBot="1">
      <c r="B43" s="825" t="s">
        <v>953</v>
      </c>
      <c r="C43" s="826"/>
      <c r="D43" s="826"/>
      <c r="E43" s="826"/>
      <c r="F43" s="826"/>
      <c r="G43" s="826"/>
      <c r="H43" s="826"/>
      <c r="I43" s="826"/>
      <c r="J43" s="826"/>
      <c r="K43" s="826"/>
      <c r="L43" s="826"/>
      <c r="M43" s="827"/>
      <c r="N43" s="99">
        <f>SUM(N36:N42)</f>
        <v>52994.55350363168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9">
        <f>VLOOKUP(A59,TRANSPORTE!A6:D117,4,FALSE)</f>
        <v>735.58755139143761</v>
      </c>
      <c r="M59" s="830"/>
      <c r="N59" s="287">
        <f>K59*L59</f>
        <v>1250.4988373654439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1250.4988373654439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9021.8333333333339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63266.885674330457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12653.377134866092</v>
      </c>
      <c r="M83" s="860"/>
      <c r="N83" s="51"/>
    </row>
    <row r="84" spans="1:14">
      <c r="B84" s="89" t="s">
        <v>973</v>
      </c>
      <c r="C84" s="90"/>
      <c r="D84" s="90"/>
      <c r="E84" s="90"/>
      <c r="F84" s="90"/>
      <c r="G84" s="90"/>
      <c r="H84" s="90"/>
      <c r="I84" s="87"/>
      <c r="J84" s="88"/>
      <c r="K84" s="304">
        <v>0.05</v>
      </c>
      <c r="L84" s="859">
        <f>N78*K84</f>
        <v>3163.344283716523</v>
      </c>
      <c r="M84" s="860"/>
      <c r="N84" s="51"/>
    </row>
    <row r="85" spans="1:14" ht="15.75" thickBot="1">
      <c r="B85" s="91" t="s">
        <v>974</v>
      </c>
      <c r="C85" s="92"/>
      <c r="D85" s="92"/>
      <c r="E85" s="92"/>
      <c r="F85" s="92"/>
      <c r="G85" s="92"/>
      <c r="H85" s="92"/>
      <c r="I85" s="93"/>
      <c r="J85" s="94"/>
      <c r="K85" s="305">
        <v>0.05</v>
      </c>
      <c r="L85" s="861">
        <f>N78*K85</f>
        <v>3163.344283716523</v>
      </c>
      <c r="M85" s="862"/>
      <c r="N85" s="51"/>
    </row>
    <row r="86" spans="1:14" ht="15.75" thickBot="1">
      <c r="B86" s="825" t="s">
        <v>953</v>
      </c>
      <c r="C86" s="826"/>
      <c r="D86" s="826"/>
      <c r="E86" s="826"/>
      <c r="F86" s="826"/>
      <c r="G86" s="826"/>
      <c r="H86" s="826"/>
      <c r="I86" s="826"/>
      <c r="J86" s="826"/>
      <c r="K86" s="826"/>
      <c r="L86" s="826"/>
      <c r="M86" s="827"/>
      <c r="N86" s="52">
        <f>L83+L84+L85</f>
        <v>18980.06570229914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82246.9513766296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310</v>
      </c>
      <c r="B36" s="838" t="str">
        <f>VLOOKUP(A36,EQUIPOS!A6:D154,3,FALSE)</f>
        <v>Retroexcavadora A25C</v>
      </c>
      <c r="C36" s="839"/>
      <c r="D36" s="839"/>
      <c r="E36" s="839"/>
      <c r="F36" s="839"/>
      <c r="G36" s="839"/>
      <c r="H36" s="840"/>
      <c r="I36" s="267"/>
      <c r="J36" s="268"/>
      <c r="K36" s="269">
        <f>VLOOKUP(A36,EQUIPOS!A6:D163,4,FALSE)</f>
        <v>158713.00551089505</v>
      </c>
      <c r="L36" s="270"/>
      <c r="M36" s="271">
        <v>3</v>
      </c>
      <c r="N36" s="272">
        <f>K36/M36</f>
        <v>52904.335170298349</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90.218333333333348</v>
      </c>
    </row>
    <row r="43" spans="1:14" ht="15.75" thickBot="1">
      <c r="B43" s="825" t="s">
        <v>953</v>
      </c>
      <c r="C43" s="826"/>
      <c r="D43" s="826"/>
      <c r="E43" s="826"/>
      <c r="F43" s="826"/>
      <c r="G43" s="826"/>
      <c r="H43" s="826"/>
      <c r="I43" s="826"/>
      <c r="J43" s="826"/>
      <c r="K43" s="826"/>
      <c r="L43" s="826"/>
      <c r="M43" s="827"/>
      <c r="N43" s="99">
        <f>SUM(N36:N42)</f>
        <v>52994.55350363168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9">
        <f>VLOOKUP(A59,TRANSPORTE!A6:D117,4,FALSE)</f>
        <v>735.58755139143761</v>
      </c>
      <c r="M59" s="830"/>
      <c r="N59" s="287">
        <f>K59*L59</f>
        <v>1250.4988373654439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1250.4988373654439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9021.8333333333339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63266.885674330457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12653.377134866092</v>
      </c>
      <c r="M83" s="860"/>
      <c r="N83" s="51"/>
    </row>
    <row r="84" spans="1:14">
      <c r="B84" s="89" t="s">
        <v>973</v>
      </c>
      <c r="C84" s="90"/>
      <c r="D84" s="90"/>
      <c r="E84" s="90"/>
      <c r="F84" s="90"/>
      <c r="G84" s="90"/>
      <c r="H84" s="90"/>
      <c r="I84" s="87"/>
      <c r="J84" s="88"/>
      <c r="K84" s="304">
        <v>0.05</v>
      </c>
      <c r="L84" s="859">
        <f>N78*K84</f>
        <v>3163.344283716523</v>
      </c>
      <c r="M84" s="860"/>
      <c r="N84" s="51"/>
    </row>
    <row r="85" spans="1:14" ht="15.75" thickBot="1">
      <c r="B85" s="91" t="s">
        <v>974</v>
      </c>
      <c r="C85" s="92"/>
      <c r="D85" s="92"/>
      <c r="E85" s="92"/>
      <c r="F85" s="92"/>
      <c r="G85" s="92"/>
      <c r="H85" s="92"/>
      <c r="I85" s="93"/>
      <c r="J85" s="94"/>
      <c r="K85" s="305">
        <v>0.05</v>
      </c>
      <c r="L85" s="861">
        <f>N78*K85</f>
        <v>3163.344283716523</v>
      </c>
      <c r="M85" s="862"/>
      <c r="N85" s="51"/>
    </row>
    <row r="86" spans="1:14" ht="15.75" thickBot="1">
      <c r="B86" s="825" t="s">
        <v>953</v>
      </c>
      <c r="C86" s="826"/>
      <c r="D86" s="826"/>
      <c r="E86" s="826"/>
      <c r="F86" s="826"/>
      <c r="G86" s="826"/>
      <c r="H86" s="826"/>
      <c r="I86" s="826"/>
      <c r="J86" s="826"/>
      <c r="K86" s="826"/>
      <c r="L86" s="826"/>
      <c r="M86" s="827"/>
      <c r="N86" s="52">
        <f>L83+L84+L85</f>
        <v>18980.06570229914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82246.9513766296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205739.0812178269</v>
      </c>
      <c r="L36" s="270"/>
      <c r="M36" s="271">
        <v>45</v>
      </c>
      <c r="N36" s="272">
        <f>K36/M36</f>
        <v>4571.9795826183754</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1.5036388888888887</v>
      </c>
    </row>
    <row r="43" spans="1:14" ht="15.75" thickBot="1">
      <c r="B43" s="825" t="s">
        <v>953</v>
      </c>
      <c r="C43" s="826"/>
      <c r="D43" s="826"/>
      <c r="E43" s="826"/>
      <c r="F43" s="826"/>
      <c r="G43" s="826"/>
      <c r="H43" s="826"/>
      <c r="I43" s="826"/>
      <c r="J43" s="826"/>
      <c r="K43" s="826"/>
      <c r="L43" s="826"/>
      <c r="M43" s="827"/>
      <c r="N43" s="99">
        <f>SUM(N36:N42)</f>
        <v>4573.4832215072647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29">
        <f>VLOOKUP(A59,TRANSPORTE!A6:D117,4,FALSE)</f>
        <v>0.43893021637472041</v>
      </c>
      <c r="M59" s="830"/>
      <c r="N59" s="287">
        <f>K59*L59</f>
        <v>15.669808724577519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15.669808724577519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150.36388888888888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4739.5169191207315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947.90338382414632</v>
      </c>
      <c r="M83" s="860"/>
      <c r="N83" s="51"/>
    </row>
    <row r="84" spans="1:14">
      <c r="B84" s="89" t="s">
        <v>973</v>
      </c>
      <c r="C84" s="90"/>
      <c r="D84" s="90"/>
      <c r="E84" s="90"/>
      <c r="F84" s="90"/>
      <c r="G84" s="90"/>
      <c r="H84" s="90"/>
      <c r="I84" s="87"/>
      <c r="J84" s="88"/>
      <c r="K84" s="304">
        <v>0.05</v>
      </c>
      <c r="L84" s="859">
        <f>N78*K84</f>
        <v>236.97584595603658</v>
      </c>
      <c r="M84" s="860"/>
      <c r="N84" s="51"/>
    </row>
    <row r="85" spans="1:14" ht="15.75" thickBot="1">
      <c r="B85" s="91" t="s">
        <v>974</v>
      </c>
      <c r="C85" s="92"/>
      <c r="D85" s="92"/>
      <c r="E85" s="92"/>
      <c r="F85" s="92"/>
      <c r="G85" s="92"/>
      <c r="H85" s="92"/>
      <c r="I85" s="93"/>
      <c r="J85" s="94"/>
      <c r="K85" s="305">
        <v>0.05</v>
      </c>
      <c r="L85" s="861">
        <f>N78*K85</f>
        <v>236.97584595603658</v>
      </c>
      <c r="M85" s="862"/>
      <c r="N85" s="51"/>
    </row>
    <row r="86" spans="1:14" ht="15.75" thickBot="1">
      <c r="B86" s="825" t="s">
        <v>953</v>
      </c>
      <c r="C86" s="826"/>
      <c r="D86" s="826"/>
      <c r="E86" s="826"/>
      <c r="F86" s="826"/>
      <c r="G86" s="826"/>
      <c r="H86" s="826"/>
      <c r="I86" s="826"/>
      <c r="J86" s="826"/>
      <c r="K86" s="826"/>
      <c r="L86" s="826"/>
      <c r="M86" s="827"/>
      <c r="N86" s="52">
        <f>L83+L84+L85</f>
        <v>1421.8550757362195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6161.3719948569506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c r="B36" s="838"/>
      <c r="C36" s="839"/>
      <c r="D36" s="839"/>
      <c r="E36" s="839"/>
      <c r="F36" s="839"/>
      <c r="G36" s="839"/>
      <c r="H36" s="840"/>
      <c r="I36" s="267"/>
      <c r="J36" s="268"/>
      <c r="K36" s="269"/>
      <c r="L36" s="270"/>
      <c r="M36" s="271"/>
      <c r="N36" s="272"/>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0.1</v>
      </c>
      <c r="M42" s="850"/>
      <c r="N42" s="105">
        <f>N76*L42</f>
        <v>60.145555555555553</v>
      </c>
    </row>
    <row r="43" spans="1:14" ht="15.75" thickBot="1">
      <c r="B43" s="825" t="s">
        <v>953</v>
      </c>
      <c r="C43" s="826"/>
      <c r="D43" s="826"/>
      <c r="E43" s="826"/>
      <c r="F43" s="826"/>
      <c r="G43" s="826"/>
      <c r="H43" s="826"/>
      <c r="I43" s="826"/>
      <c r="J43" s="826"/>
      <c r="K43" s="826"/>
      <c r="L43" s="826"/>
      <c r="M43" s="827"/>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29">
        <f>VLOOKUP(A59,TRANSPORTE!A6:D117,4,FALSE)</f>
        <v>0.43893021637472041</v>
      </c>
      <c r="M59" s="830"/>
      <c r="N59" s="287">
        <f>K59*L59</f>
        <v>4.4990347178408845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4.4990347178408845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601.45555555555552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666.10014582895201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133.22002916579041</v>
      </c>
      <c r="M83" s="860"/>
      <c r="N83" s="51"/>
    </row>
    <row r="84" spans="1:14">
      <c r="B84" s="89" t="s">
        <v>973</v>
      </c>
      <c r="C84" s="90"/>
      <c r="D84" s="90"/>
      <c r="E84" s="90"/>
      <c r="F84" s="90"/>
      <c r="G84" s="90"/>
      <c r="H84" s="90"/>
      <c r="I84" s="87"/>
      <c r="J84" s="88"/>
      <c r="K84" s="304">
        <v>0.05</v>
      </c>
      <c r="L84" s="859">
        <f>N78*K84</f>
        <v>33.305007291447602</v>
      </c>
      <c r="M84" s="860"/>
      <c r="N84" s="51"/>
    </row>
    <row r="85" spans="1:14" ht="15.75" thickBot="1">
      <c r="B85" s="91" t="s">
        <v>974</v>
      </c>
      <c r="C85" s="92"/>
      <c r="D85" s="92"/>
      <c r="E85" s="92"/>
      <c r="F85" s="92"/>
      <c r="G85" s="92"/>
      <c r="H85" s="92"/>
      <c r="I85" s="93"/>
      <c r="J85" s="94"/>
      <c r="K85" s="305">
        <v>0.05</v>
      </c>
      <c r="L85" s="861">
        <f>N78*K85</f>
        <v>33.305007291447602</v>
      </c>
      <c r="M85" s="862"/>
      <c r="N85" s="51"/>
    </row>
    <row r="86" spans="1:14" ht="15.75" thickBot="1">
      <c r="B86" s="825" t="s">
        <v>953</v>
      </c>
      <c r="C86" s="826"/>
      <c r="D86" s="826"/>
      <c r="E86" s="826"/>
      <c r="F86" s="826"/>
      <c r="G86" s="826"/>
      <c r="H86" s="826"/>
      <c r="I86" s="826"/>
      <c r="J86" s="826"/>
      <c r="K86" s="826"/>
      <c r="L86" s="826"/>
      <c r="M86" s="827"/>
      <c r="N86" s="52">
        <f>L83+L84+L85</f>
        <v>199.8300437486856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865.93018957763763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205739.0812178269</v>
      </c>
      <c r="L36" s="270"/>
      <c r="M36" s="271">
        <v>45</v>
      </c>
      <c r="N36" s="272">
        <f>K36/M36</f>
        <v>4571.9795826183754</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1.5036388888888887</v>
      </c>
    </row>
    <row r="43" spans="1:14" ht="15.75" thickBot="1">
      <c r="B43" s="825" t="s">
        <v>953</v>
      </c>
      <c r="C43" s="826"/>
      <c r="D43" s="826"/>
      <c r="E43" s="826"/>
      <c r="F43" s="826"/>
      <c r="G43" s="826"/>
      <c r="H43" s="826"/>
      <c r="I43" s="826"/>
      <c r="J43" s="826"/>
      <c r="K43" s="826"/>
      <c r="L43" s="826"/>
      <c r="M43" s="827"/>
      <c r="N43" s="99">
        <f>SUM(N36:N42)</f>
        <v>4573.4832215072647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29">
        <f>VLOOKUP(A59,TRANSPORTE!A6:D117,4,FALSE)</f>
        <v>832.58005904125901</v>
      </c>
      <c r="M59" s="830"/>
      <c r="N59" s="287">
        <f>K59*L59</f>
        <v>674.8019749526452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674.8019749526452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150.36388888888888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5398.6490853487994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1079.72981706976</v>
      </c>
      <c r="M83" s="860"/>
      <c r="N83" s="51"/>
    </row>
    <row r="84" spans="1:14">
      <c r="B84" s="89" t="s">
        <v>973</v>
      </c>
      <c r="C84" s="90"/>
      <c r="D84" s="90"/>
      <c r="E84" s="90"/>
      <c r="F84" s="90"/>
      <c r="G84" s="90"/>
      <c r="H84" s="90"/>
      <c r="I84" s="87"/>
      <c r="J84" s="88"/>
      <c r="K84" s="304">
        <v>0.05</v>
      </c>
      <c r="L84" s="859">
        <f>N78*K84</f>
        <v>269.93245426743999</v>
      </c>
      <c r="M84" s="860"/>
      <c r="N84" s="51"/>
    </row>
    <row r="85" spans="1:14" ht="15.75" thickBot="1">
      <c r="B85" s="91" t="s">
        <v>974</v>
      </c>
      <c r="C85" s="92"/>
      <c r="D85" s="92"/>
      <c r="E85" s="92"/>
      <c r="F85" s="92"/>
      <c r="G85" s="92"/>
      <c r="H85" s="92"/>
      <c r="I85" s="93"/>
      <c r="J85" s="94"/>
      <c r="K85" s="305">
        <v>0.05</v>
      </c>
      <c r="L85" s="861">
        <f>N78*K85</f>
        <v>269.93245426743999</v>
      </c>
      <c r="M85" s="862"/>
      <c r="N85" s="51"/>
    </row>
    <row r="86" spans="1:14" ht="15.75" thickBot="1">
      <c r="B86" s="825" t="s">
        <v>953</v>
      </c>
      <c r="C86" s="826"/>
      <c r="D86" s="826"/>
      <c r="E86" s="826"/>
      <c r="F86" s="826"/>
      <c r="G86" s="826"/>
      <c r="H86" s="826"/>
      <c r="I86" s="826"/>
      <c r="J86" s="826"/>
      <c r="K86" s="826"/>
      <c r="L86" s="826"/>
      <c r="M86" s="827"/>
      <c r="N86" s="52">
        <f>L83+L84+L85</f>
        <v>1619.5947256046397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7018.2438109534396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VLOOKUP(A36,EQUIPOS!A5:D154,4,FALSE)</f>
        <v>146956.48658416205</v>
      </c>
      <c r="L36" s="270"/>
      <c r="M36" s="271">
        <v>0.625</v>
      </c>
      <c r="N36" s="272">
        <f>K36/M36</f>
        <v>235130.37853465928</v>
      </c>
    </row>
    <row r="37" spans="1:14">
      <c r="A37" s="108" t="s">
        <v>241</v>
      </c>
      <c r="B37" s="838" t="str">
        <f>VLOOKUP(A37,EQUIPOS!A7:D154,3,FALSE)</f>
        <v>Grúa (capacidad 15 ton)</v>
      </c>
      <c r="C37" s="839"/>
      <c r="D37" s="839"/>
      <c r="E37" s="839"/>
      <c r="F37" s="839"/>
      <c r="G37" s="839"/>
      <c r="H37" s="840"/>
      <c r="I37" s="267"/>
      <c r="J37" s="268"/>
      <c r="K37" s="269">
        <f>VLOOKUP(A37,EQUIPOS!A6:D154,4,FALSE)</f>
        <v>150275.61403926089</v>
      </c>
      <c r="L37" s="270"/>
      <c r="M37" s="271">
        <v>0.625</v>
      </c>
      <c r="N37" s="272">
        <f>K37/M37</f>
        <v>240440.98246281742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2706.55</v>
      </c>
    </row>
    <row r="43" spans="1:14" ht="15.75" thickBot="1">
      <c r="B43" s="825" t="s">
        <v>953</v>
      </c>
      <c r="C43" s="826"/>
      <c r="D43" s="826"/>
      <c r="E43" s="826"/>
      <c r="F43" s="826"/>
      <c r="G43" s="826"/>
      <c r="H43" s="826"/>
      <c r="I43" s="826"/>
      <c r="J43" s="826"/>
      <c r="K43" s="826"/>
      <c r="L43" s="826"/>
      <c r="M43" s="827"/>
      <c r="N43" s="394">
        <f>SUM(N36:N42)</f>
        <v>478277.91099747672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509.28554968715764</v>
      </c>
      <c r="N48" s="272">
        <f>K48*M48</f>
        <v>5092.8554968715762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14000.152081395931</v>
      </c>
      <c r="N49" s="272">
        <f>K49*M49</f>
        <v>14000.152081395931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1679.1058292248829</v>
      </c>
      <c r="N50" s="272">
        <f>K50*M50</f>
        <v>1679.1058292248829</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46055.239990516966</v>
      </c>
      <c r="N51" s="272">
        <f>K51*M51</f>
        <v>92110.479981033932</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112882.59338852632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645291.50438600301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129058.30087720061</v>
      </c>
      <c r="M83" s="860"/>
      <c r="N83" s="51"/>
    </row>
    <row r="84" spans="1:14">
      <c r="B84" s="89" t="s">
        <v>973</v>
      </c>
      <c r="C84" s="90"/>
      <c r="D84" s="90"/>
      <c r="E84" s="90"/>
      <c r="F84" s="90"/>
      <c r="G84" s="90"/>
      <c r="H84" s="90"/>
      <c r="I84" s="87"/>
      <c r="J84" s="88"/>
      <c r="K84" s="304">
        <v>0.05</v>
      </c>
      <c r="L84" s="859">
        <f>N78*K84</f>
        <v>32264.575219300154</v>
      </c>
      <c r="M84" s="860"/>
      <c r="N84" s="51"/>
    </row>
    <row r="85" spans="1:14" ht="15.75" thickBot="1">
      <c r="B85" s="91" t="s">
        <v>974</v>
      </c>
      <c r="C85" s="92"/>
      <c r="D85" s="92"/>
      <c r="E85" s="92"/>
      <c r="F85" s="92"/>
      <c r="G85" s="92"/>
      <c r="H85" s="92"/>
      <c r="I85" s="93"/>
      <c r="J85" s="94"/>
      <c r="K85" s="305">
        <v>0.05</v>
      </c>
      <c r="L85" s="861">
        <f>N78*K85</f>
        <v>32264.575219300154</v>
      </c>
      <c r="M85" s="862"/>
      <c r="N85" s="51"/>
    </row>
    <row r="86" spans="1:14" ht="15.75" thickBot="1">
      <c r="B86" s="825" t="s">
        <v>953</v>
      </c>
      <c r="C86" s="826"/>
      <c r="D86" s="826"/>
      <c r="E86" s="826"/>
      <c r="F86" s="826"/>
      <c r="G86" s="826"/>
      <c r="H86" s="826"/>
      <c r="I86" s="826"/>
      <c r="J86" s="826"/>
      <c r="K86" s="826"/>
      <c r="L86" s="826"/>
      <c r="M86" s="827"/>
      <c r="N86" s="52">
        <f>L83+L84+L85</f>
        <v>193587.45131580095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838878.95570180402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146956.48658416205</v>
      </c>
      <c r="L36" s="270"/>
      <c r="M36" s="271">
        <v>0.5</v>
      </c>
      <c r="N36" s="272">
        <f>K36/M36</f>
        <v>293912.9731683241</v>
      </c>
    </row>
    <row r="37" spans="1:14">
      <c r="A37" s="108" t="s">
        <v>241</v>
      </c>
      <c r="B37" s="838" t="str">
        <f>VLOOKUP(A37,EQUIPOS!A7:D154,3,FALSE)</f>
        <v>Grúa (capacidad 15 ton)</v>
      </c>
      <c r="C37" s="839"/>
      <c r="D37" s="839"/>
      <c r="E37" s="839"/>
      <c r="F37" s="839"/>
      <c r="G37" s="839"/>
      <c r="H37" s="840"/>
      <c r="I37" s="267"/>
      <c r="J37" s="268"/>
      <c r="K37" s="269">
        <f>VLOOKUP(A37,EQUIPOS!A7:D164,4,FALSE)</f>
        <v>150275.61403926089</v>
      </c>
      <c r="L37" s="270"/>
      <c r="M37" s="271">
        <v>0.5</v>
      </c>
      <c r="N37" s="272">
        <f>K37/M37</f>
        <v>300551.22807852179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3383.1875</v>
      </c>
    </row>
    <row r="43" spans="1:14" ht="15.75" thickBot="1">
      <c r="B43" s="825" t="s">
        <v>953</v>
      </c>
      <c r="C43" s="826"/>
      <c r="D43" s="826"/>
      <c r="E43" s="826"/>
      <c r="F43" s="826"/>
      <c r="G43" s="826"/>
      <c r="H43" s="826"/>
      <c r="I43" s="826"/>
      <c r="J43" s="826"/>
      <c r="K43" s="826"/>
      <c r="L43" s="826"/>
      <c r="M43" s="827"/>
      <c r="N43" s="394">
        <f>SUM(N36:N42)</f>
        <v>597847.38874684589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509.28554968715764</v>
      </c>
      <c r="N48" s="272">
        <f>K48*M48</f>
        <v>5092.8554968715762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14000.152081395931</v>
      </c>
      <c r="N49" s="272">
        <f>K49*M49</f>
        <v>14000.152081395931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1679.1058292248829</v>
      </c>
      <c r="N50" s="272">
        <f>K50*M50</f>
        <v>1679.1058292248829</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46055.239990516966</v>
      </c>
      <c r="N51" s="272">
        <f>K51*M51</f>
        <v>92110.479981033932</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112882.59338852632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67663.75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778393.73213537224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155678.74642707445</v>
      </c>
      <c r="M83" s="860"/>
      <c r="N83" s="51"/>
    </row>
    <row r="84" spans="1:14">
      <c r="B84" s="89" t="s">
        <v>973</v>
      </c>
      <c r="C84" s="90"/>
      <c r="D84" s="90"/>
      <c r="E84" s="90"/>
      <c r="F84" s="90"/>
      <c r="G84" s="90"/>
      <c r="H84" s="90"/>
      <c r="I84" s="87"/>
      <c r="J84" s="88"/>
      <c r="K84" s="304">
        <v>0.05</v>
      </c>
      <c r="L84" s="859">
        <f>N78*K84</f>
        <v>38919.686606768613</v>
      </c>
      <c r="M84" s="860"/>
      <c r="N84" s="51"/>
    </row>
    <row r="85" spans="1:14" ht="15.75" thickBot="1">
      <c r="B85" s="91" t="s">
        <v>974</v>
      </c>
      <c r="C85" s="92"/>
      <c r="D85" s="92"/>
      <c r="E85" s="92"/>
      <c r="F85" s="92"/>
      <c r="G85" s="92"/>
      <c r="H85" s="92"/>
      <c r="I85" s="93"/>
      <c r="J85" s="94"/>
      <c r="K85" s="305">
        <v>0.05</v>
      </c>
      <c r="L85" s="861">
        <f>N78*K85</f>
        <v>38919.686606768613</v>
      </c>
      <c r="M85" s="862"/>
      <c r="N85" s="51"/>
    </row>
    <row r="86" spans="1:14" ht="15.75" thickBot="1">
      <c r="B86" s="825" t="s">
        <v>953</v>
      </c>
      <c r="C86" s="826"/>
      <c r="D86" s="826"/>
      <c r="E86" s="826"/>
      <c r="F86" s="826"/>
      <c r="G86" s="826"/>
      <c r="H86" s="826"/>
      <c r="I86" s="826"/>
      <c r="J86" s="826"/>
      <c r="K86" s="826"/>
      <c r="L86" s="826"/>
      <c r="M86" s="827"/>
      <c r="N86" s="52">
        <f>L83+L84+L85</f>
        <v>233518.11964061167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1011911.8517759839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146956.48658416205</v>
      </c>
      <c r="L36" s="270"/>
      <c r="M36" s="271">
        <v>0.4375</v>
      </c>
      <c r="N36" s="272">
        <f>K36/M36</f>
        <v>335900.54076379898</v>
      </c>
    </row>
    <row r="37" spans="1:14">
      <c r="A37" s="108" t="s">
        <v>241</v>
      </c>
      <c r="B37" s="838" t="str">
        <f>VLOOKUP(A37,EQUIPOS!A7:D154,3,FALSE)</f>
        <v>Grúa (capacidad 15 ton)</v>
      </c>
      <c r="C37" s="839"/>
      <c r="D37" s="839"/>
      <c r="E37" s="839"/>
      <c r="F37" s="839"/>
      <c r="G37" s="839"/>
      <c r="H37" s="840"/>
      <c r="I37" s="267"/>
      <c r="J37" s="268"/>
      <c r="K37" s="269">
        <f>VLOOKUP(A37,EQUIPOS!A7:D164,4,FALSE)</f>
        <v>150275.61403926089</v>
      </c>
      <c r="L37" s="270"/>
      <c r="M37" s="271">
        <v>0.4375</v>
      </c>
      <c r="N37" s="272">
        <f>K37/M37</f>
        <v>343487.11780402489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3866.5</v>
      </c>
    </row>
    <row r="43" spans="1:14" ht="15.75" thickBot="1">
      <c r="B43" s="825" t="s">
        <v>953</v>
      </c>
      <c r="C43" s="826"/>
      <c r="D43" s="826"/>
      <c r="E43" s="826"/>
      <c r="F43" s="826"/>
      <c r="G43" s="826"/>
      <c r="H43" s="826"/>
      <c r="I43" s="826"/>
      <c r="J43" s="826"/>
      <c r="K43" s="826"/>
      <c r="L43" s="826"/>
      <c r="M43" s="827"/>
      <c r="N43" s="394">
        <f>SUM(N36:N42)</f>
        <v>683254.15856782394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509.28554968715764</v>
      </c>
      <c r="N48" s="272">
        <f>K48*M48</f>
        <v>5092.8554968715762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14000.152081395931</v>
      </c>
      <c r="N49" s="272">
        <f>K49*M49</f>
        <v>14000.152081395931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1679.1058292248829</v>
      </c>
      <c r="N50" s="272">
        <f>K50*M50</f>
        <v>1679.1058292248829</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46055.239990516966</v>
      </c>
      <c r="N51" s="272">
        <f>K51*M51</f>
        <v>92110.479981033932</v>
      </c>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112882.59338852632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77330</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873466.75195635029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174693.35039127007</v>
      </c>
      <c r="M83" s="860"/>
      <c r="N83" s="51"/>
    </row>
    <row r="84" spans="1:14">
      <c r="B84" s="89" t="s">
        <v>973</v>
      </c>
      <c r="C84" s="90"/>
      <c r="D84" s="90"/>
      <c r="E84" s="90"/>
      <c r="F84" s="90"/>
      <c r="G84" s="90"/>
      <c r="H84" s="90"/>
      <c r="I84" s="87"/>
      <c r="J84" s="88"/>
      <c r="K84" s="304">
        <v>0.05</v>
      </c>
      <c r="L84" s="859">
        <f>N78*K84</f>
        <v>43673.337597817517</v>
      </c>
      <c r="M84" s="860"/>
      <c r="N84" s="51"/>
    </row>
    <row r="85" spans="1:14" ht="15.75" thickBot="1">
      <c r="B85" s="91" t="s">
        <v>974</v>
      </c>
      <c r="C85" s="92"/>
      <c r="D85" s="92"/>
      <c r="E85" s="92"/>
      <c r="F85" s="92"/>
      <c r="G85" s="92"/>
      <c r="H85" s="92"/>
      <c r="I85" s="93"/>
      <c r="J85" s="94"/>
      <c r="K85" s="305">
        <v>0.05</v>
      </c>
      <c r="L85" s="861">
        <f>N78*K85</f>
        <v>43673.337597817517</v>
      </c>
      <c r="M85" s="862"/>
      <c r="N85" s="51"/>
    </row>
    <row r="86" spans="1:14" ht="15.75" thickBot="1">
      <c r="B86" s="825" t="s">
        <v>953</v>
      </c>
      <c r="C86" s="826"/>
      <c r="D86" s="826"/>
      <c r="E86" s="826"/>
      <c r="F86" s="826"/>
      <c r="G86" s="826"/>
      <c r="H86" s="826"/>
      <c r="I86" s="826"/>
      <c r="J86" s="826"/>
      <c r="K86" s="826"/>
      <c r="L86" s="826"/>
      <c r="M86" s="827"/>
      <c r="N86" s="52">
        <f>L83+L84+L85</f>
        <v>262040.02558690513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1135506.7775432554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146956.48658416205</v>
      </c>
      <c r="L36" s="270"/>
      <c r="M36" s="271">
        <v>0.875</v>
      </c>
      <c r="N36" s="272">
        <f>K36/M36</f>
        <v>167950.27038189949</v>
      </c>
    </row>
    <row r="37" spans="1:14">
      <c r="A37" s="108" t="s">
        <v>241</v>
      </c>
      <c r="B37" s="838" t="str">
        <f>VLOOKUP(A37,EQUIPOS!A7:D154,3,FALSE)</f>
        <v>Grúa (capacidad 15 ton)</v>
      </c>
      <c r="C37" s="839"/>
      <c r="D37" s="839"/>
      <c r="E37" s="839"/>
      <c r="F37" s="839"/>
      <c r="G37" s="839"/>
      <c r="H37" s="840"/>
      <c r="I37" s="267"/>
      <c r="J37" s="268"/>
      <c r="K37" s="269">
        <f>VLOOKUP(A37,EQUIPOS!A7:D164,4,FALSE)</f>
        <v>150275.61403926089</v>
      </c>
      <c r="L37" s="270"/>
      <c r="M37" s="271">
        <v>0.875</v>
      </c>
      <c r="N37" s="272">
        <f>K37/M37</f>
        <v>171743.55890201245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1546.6000000000001</v>
      </c>
    </row>
    <row r="43" spans="1:14" ht="15.75" thickBot="1">
      <c r="B43" s="825" t="s">
        <v>953</v>
      </c>
      <c r="C43" s="826"/>
      <c r="D43" s="826"/>
      <c r="E43" s="826"/>
      <c r="F43" s="826"/>
      <c r="G43" s="826"/>
      <c r="H43" s="826"/>
      <c r="I43" s="826"/>
      <c r="J43" s="826"/>
      <c r="K43" s="826"/>
      <c r="L43" s="826"/>
      <c r="M43" s="827"/>
      <c r="N43" s="394">
        <f>SUM(N36:N42)</f>
        <v>341240.42928391194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509.28554968715764</v>
      </c>
      <c r="N48" s="272">
        <f>K48*M48</f>
        <v>5092.8554968715762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14000.152081395931</v>
      </c>
      <c r="N49" s="272">
        <f>K49*M49</f>
        <v>14000.152081395931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1679.1058292248829</v>
      </c>
      <c r="N50" s="272">
        <f>K50*M50</f>
        <v>1679.1058292248829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20772.113407492387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30932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392944.54269140435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78588.90853828087</v>
      </c>
      <c r="M83" s="860"/>
      <c r="N83" s="51"/>
    </row>
    <row r="84" spans="1:14">
      <c r="B84" s="89" t="s">
        <v>973</v>
      </c>
      <c r="C84" s="90"/>
      <c r="D84" s="90"/>
      <c r="E84" s="90"/>
      <c r="F84" s="90"/>
      <c r="G84" s="90"/>
      <c r="H84" s="90"/>
      <c r="I84" s="87"/>
      <c r="J84" s="88"/>
      <c r="K84" s="304">
        <v>0.05</v>
      </c>
      <c r="L84" s="859">
        <f>N78*K84</f>
        <v>19647.227134570217</v>
      </c>
      <c r="M84" s="860"/>
      <c r="N84" s="51"/>
    </row>
    <row r="85" spans="1:14" ht="15.75" thickBot="1">
      <c r="B85" s="91" t="s">
        <v>974</v>
      </c>
      <c r="C85" s="92"/>
      <c r="D85" s="92"/>
      <c r="E85" s="92"/>
      <c r="F85" s="92"/>
      <c r="G85" s="92"/>
      <c r="H85" s="92"/>
      <c r="I85" s="93"/>
      <c r="J85" s="94"/>
      <c r="K85" s="305">
        <v>0.05</v>
      </c>
      <c r="L85" s="861">
        <f>N78*K85</f>
        <v>19647.227134570217</v>
      </c>
      <c r="M85" s="862"/>
      <c r="N85" s="51"/>
    </row>
    <row r="86" spans="1:14" ht="15.75" thickBot="1">
      <c r="B86" s="825" t="s">
        <v>953</v>
      </c>
      <c r="C86" s="826"/>
      <c r="D86" s="826"/>
      <c r="E86" s="826"/>
      <c r="F86" s="826"/>
      <c r="G86" s="826"/>
      <c r="H86" s="826"/>
      <c r="I86" s="826"/>
      <c r="J86" s="826"/>
      <c r="K86" s="826"/>
      <c r="L86" s="826"/>
      <c r="M86" s="827"/>
      <c r="N86" s="52">
        <f>L83+L84+L85</f>
        <v>117883.3628074213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510827.90549882565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146956.48658416205</v>
      </c>
      <c r="L36" s="270"/>
      <c r="M36" s="271">
        <v>0.75</v>
      </c>
      <c r="N36" s="272">
        <f>K36/M36</f>
        <v>195941.98211221606</v>
      </c>
    </row>
    <row r="37" spans="1:14">
      <c r="A37" s="108" t="s">
        <v>241</v>
      </c>
      <c r="B37" s="838" t="str">
        <f>VLOOKUP(A37,EQUIPOS!A7:D154,3,FALSE)</f>
        <v>Grúa (capacidad 15 ton)</v>
      </c>
      <c r="C37" s="839"/>
      <c r="D37" s="839"/>
      <c r="E37" s="839"/>
      <c r="F37" s="839"/>
      <c r="G37" s="839"/>
      <c r="H37" s="840"/>
      <c r="I37" s="267"/>
      <c r="J37" s="268"/>
      <c r="K37" s="269">
        <f>VLOOKUP(A37,EQUIPOS!A7:D164,4,FALSE)</f>
        <v>150275.61403926089</v>
      </c>
      <c r="L37" s="270"/>
      <c r="M37" s="271">
        <v>0.75</v>
      </c>
      <c r="N37" s="272">
        <f>K37/M37</f>
        <v>200367.48538568118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1804.3666666666668</v>
      </c>
    </row>
    <row r="43" spans="1:14" ht="15.75" thickBot="1">
      <c r="B43" s="825" t="s">
        <v>953</v>
      </c>
      <c r="C43" s="826"/>
      <c r="D43" s="826"/>
      <c r="E43" s="826"/>
      <c r="F43" s="826"/>
      <c r="G43" s="826"/>
      <c r="H43" s="826"/>
      <c r="I43" s="826"/>
      <c r="J43" s="826"/>
      <c r="K43" s="826"/>
      <c r="L43" s="826"/>
      <c r="M43" s="827"/>
      <c r="N43" s="394">
        <f>SUM(N36:N42)</f>
        <v>398113.83416456386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509.28554968715764</v>
      </c>
      <c r="N48" s="272">
        <f>K48*M48</f>
        <v>5092.8554968715762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14000.152081395931</v>
      </c>
      <c r="N49" s="272">
        <f>K49*M49</f>
        <v>14000.152081395931</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1679.1058292248829</v>
      </c>
      <c r="N50" s="272">
        <f>K50*M50</f>
        <v>1679.1058292248829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20772.113407492387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36087.333333333336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454973.28090538958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90994.656181077924</v>
      </c>
      <c r="M83" s="860"/>
      <c r="N83" s="51"/>
    </row>
    <row r="84" spans="1:14">
      <c r="B84" s="89" t="s">
        <v>973</v>
      </c>
      <c r="C84" s="90"/>
      <c r="D84" s="90"/>
      <c r="E84" s="90"/>
      <c r="F84" s="90"/>
      <c r="G84" s="90"/>
      <c r="H84" s="90"/>
      <c r="I84" s="87"/>
      <c r="J84" s="88"/>
      <c r="K84" s="304">
        <v>0.05</v>
      </c>
      <c r="L84" s="859">
        <f>N78*K84</f>
        <v>22748.664045269481</v>
      </c>
      <c r="M84" s="860"/>
      <c r="N84" s="51"/>
    </row>
    <row r="85" spans="1:14" ht="15.75" thickBot="1">
      <c r="B85" s="91" t="s">
        <v>974</v>
      </c>
      <c r="C85" s="92"/>
      <c r="D85" s="92"/>
      <c r="E85" s="92"/>
      <c r="F85" s="92"/>
      <c r="G85" s="92"/>
      <c r="H85" s="92"/>
      <c r="I85" s="93"/>
      <c r="J85" s="94"/>
      <c r="K85" s="305">
        <v>0.05</v>
      </c>
      <c r="L85" s="861">
        <f>N78*K85</f>
        <v>22748.664045269481</v>
      </c>
      <c r="M85" s="862"/>
      <c r="N85" s="51"/>
    </row>
    <row r="86" spans="1:14" ht="15.75" thickBot="1">
      <c r="B86" s="825" t="s">
        <v>953</v>
      </c>
      <c r="C86" s="826"/>
      <c r="D86" s="826"/>
      <c r="E86" s="826"/>
      <c r="F86" s="826"/>
      <c r="G86" s="826"/>
      <c r="H86" s="826"/>
      <c r="I86" s="826"/>
      <c r="J86" s="826"/>
      <c r="K86" s="826"/>
      <c r="L86" s="826"/>
      <c r="M86" s="827"/>
      <c r="N86" s="52">
        <f>L83+L84+L85</f>
        <v>136491.98427161688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591465.26517700648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146</v>
      </c>
      <c r="B36" s="838" t="str">
        <f>VLOOKUP(A36,EQUIPOS!A6:D154,3,FALSE)</f>
        <v>Camabaja</v>
      </c>
      <c r="C36" s="839"/>
      <c r="D36" s="839"/>
      <c r="E36" s="839"/>
      <c r="F36" s="839"/>
      <c r="G36" s="839"/>
      <c r="H36" s="840"/>
      <c r="I36" s="267"/>
      <c r="J36" s="268"/>
      <c r="K36" s="269">
        <f>VLOOKUP(A36,EQUIPOS!A6:D163,4,FALSE)</f>
        <v>146956.48658416205</v>
      </c>
      <c r="L36" s="270"/>
      <c r="M36" s="271">
        <v>0.6875</v>
      </c>
      <c r="N36" s="272">
        <f>K36/M36</f>
        <v>213754.88957696297</v>
      </c>
    </row>
    <row r="37" spans="1:14">
      <c r="A37" s="108" t="s">
        <v>241</v>
      </c>
      <c r="B37" s="838" t="str">
        <f>VLOOKUP(A37,EQUIPOS!A7:D154,3,FALSE)</f>
        <v>Grúa (capacidad 15 ton)</v>
      </c>
      <c r="C37" s="839"/>
      <c r="D37" s="839"/>
      <c r="E37" s="839"/>
      <c r="F37" s="839"/>
      <c r="G37" s="839"/>
      <c r="H37" s="840"/>
      <c r="I37" s="267"/>
      <c r="J37" s="268"/>
      <c r="K37" s="269">
        <f>VLOOKUP(A37,EQUIPOS!A7:D164,4,FALSE)</f>
        <v>150275.61403926089</v>
      </c>
      <c r="L37" s="270"/>
      <c r="M37" s="271">
        <v>0.6875</v>
      </c>
      <c r="N37" s="272">
        <f>K37/M37</f>
        <v>218582.71132983404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1968.4</v>
      </c>
    </row>
    <row r="43" spans="1:14" ht="15.75" thickBot="1">
      <c r="B43" s="825" t="s">
        <v>953</v>
      </c>
      <c r="C43" s="826"/>
      <c r="D43" s="826"/>
      <c r="E43" s="826"/>
      <c r="F43" s="826"/>
      <c r="G43" s="826"/>
      <c r="H43" s="826"/>
      <c r="I43" s="826"/>
      <c r="J43" s="826"/>
      <c r="K43" s="826"/>
      <c r="L43" s="826"/>
      <c r="M43" s="827"/>
      <c r="N43" s="394">
        <f>SUM(N36:N42)</f>
        <v>434306.00090679701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509.28554968715764</v>
      </c>
      <c r="N48" s="272">
        <f>K48*M48</f>
        <v>5092.8554968715762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14000.152081395931</v>
      </c>
      <c r="N49" s="272">
        <f>K49*M49</f>
        <v>14000.152081395931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1679.1058292248829</v>
      </c>
      <c r="N50" s="272">
        <f>K50*M50</f>
        <v>1679.1058292248829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20772.113407492387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39368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494446.11431428941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98889.222862857889</v>
      </c>
      <c r="M83" s="860"/>
      <c r="N83" s="51"/>
    </row>
    <row r="84" spans="1:14">
      <c r="B84" s="89" t="s">
        <v>973</v>
      </c>
      <c r="C84" s="90"/>
      <c r="D84" s="90"/>
      <c r="E84" s="90"/>
      <c r="F84" s="90"/>
      <c r="G84" s="90"/>
      <c r="H84" s="90"/>
      <c r="I84" s="87"/>
      <c r="J84" s="88"/>
      <c r="K84" s="304">
        <v>0.05</v>
      </c>
      <c r="L84" s="859">
        <f>N78*K84</f>
        <v>24722.305715714472</v>
      </c>
      <c r="M84" s="860"/>
      <c r="N84" s="51"/>
    </row>
    <row r="85" spans="1:14" ht="15.75" thickBot="1">
      <c r="B85" s="91" t="s">
        <v>974</v>
      </c>
      <c r="C85" s="92"/>
      <c r="D85" s="92"/>
      <c r="E85" s="92"/>
      <c r="F85" s="92"/>
      <c r="G85" s="92"/>
      <c r="H85" s="92"/>
      <c r="I85" s="93"/>
      <c r="J85" s="94"/>
      <c r="K85" s="305">
        <v>0.05</v>
      </c>
      <c r="L85" s="861">
        <f>N78*K85</f>
        <v>24722.305715714472</v>
      </c>
      <c r="M85" s="862"/>
      <c r="N85" s="51"/>
    </row>
    <row r="86" spans="1:14" ht="15.75" thickBot="1">
      <c r="B86" s="825" t="s">
        <v>953</v>
      </c>
      <c r="C86" s="826"/>
      <c r="D86" s="826"/>
      <c r="E86" s="826"/>
      <c r="F86" s="826"/>
      <c r="G86" s="826"/>
      <c r="H86" s="826"/>
      <c r="I86" s="826"/>
      <c r="J86" s="826"/>
      <c r="K86" s="826"/>
      <c r="L86" s="826"/>
      <c r="M86" s="827"/>
      <c r="N86" s="52">
        <f>L83+L84+L85</f>
        <v>148333.83429428682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642779.9486085762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52" t="s">
        <v>241</v>
      </c>
      <c r="B36" s="838" t="str">
        <f>VLOOKUP(A36,EQUIPOS!A6:D154,3,FALSE)</f>
        <v>Grúa (capacidad 15 ton)</v>
      </c>
      <c r="C36" s="839"/>
      <c r="D36" s="839"/>
      <c r="E36" s="839"/>
      <c r="F36" s="839"/>
      <c r="G36" s="839"/>
      <c r="H36" s="840"/>
      <c r="I36" s="267"/>
      <c r="J36" s="268"/>
      <c r="K36" s="269">
        <f>VLOOKUP(A36,EQUIPOS!A6:D163,4,FALSE)</f>
        <v>150275.61403926089</v>
      </c>
      <c r="L36" s="270"/>
      <c r="M36" s="396">
        <v>1.125</v>
      </c>
      <c r="N36" s="272">
        <f>K36/M36</f>
        <v>133578.32359045412</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1202.9111111111113</v>
      </c>
    </row>
    <row r="43" spans="1:14" ht="15.75" thickBot="1">
      <c r="B43" s="825" t="s">
        <v>953</v>
      </c>
      <c r="C43" s="826"/>
      <c r="D43" s="826"/>
      <c r="E43" s="826"/>
      <c r="F43" s="826"/>
      <c r="G43" s="826"/>
      <c r="H43" s="826"/>
      <c r="I43" s="826"/>
      <c r="J43" s="826"/>
      <c r="K43" s="826"/>
      <c r="L43" s="826"/>
      <c r="M43" s="827"/>
      <c r="N43" s="394">
        <f>SUM(N36:N42)</f>
        <v>134781.23470156523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509.28554968715764</v>
      </c>
      <c r="N48" s="272">
        <f>K48*M48</f>
        <v>5092.8554968715762</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1679.1058292248829</v>
      </c>
      <c r="N49" s="272">
        <f>K49*M49</f>
        <v>1679.1058292248829</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14000.152081395931</v>
      </c>
      <c r="N50" s="272">
        <f>K50*M50</f>
        <v>14000.152081395931</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20772.11340749239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24058.222222222223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179611.57033127986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35922.314066255974</v>
      </c>
      <c r="M83" s="860"/>
      <c r="N83" s="51"/>
    </row>
    <row r="84" spans="1:14">
      <c r="B84" s="89" t="s">
        <v>973</v>
      </c>
      <c r="C84" s="90"/>
      <c r="D84" s="90"/>
      <c r="E84" s="90"/>
      <c r="F84" s="90"/>
      <c r="G84" s="90"/>
      <c r="H84" s="90"/>
      <c r="I84" s="87"/>
      <c r="J84" s="88"/>
      <c r="K84" s="304">
        <v>0.05</v>
      </c>
      <c r="L84" s="859">
        <f>N78*K84</f>
        <v>8980.5785165639936</v>
      </c>
      <c r="M84" s="860"/>
      <c r="N84" s="51"/>
    </row>
    <row r="85" spans="1:14" ht="15.75" thickBot="1">
      <c r="B85" s="91" t="s">
        <v>974</v>
      </c>
      <c r="C85" s="92"/>
      <c r="D85" s="92"/>
      <c r="E85" s="92"/>
      <c r="F85" s="92"/>
      <c r="G85" s="92"/>
      <c r="H85" s="92"/>
      <c r="I85" s="93"/>
      <c r="J85" s="94"/>
      <c r="K85" s="305">
        <v>0.05</v>
      </c>
      <c r="L85" s="861">
        <f>N78*K85</f>
        <v>8980.5785165639936</v>
      </c>
      <c r="M85" s="862"/>
      <c r="N85" s="51"/>
    </row>
    <row r="86" spans="1:14" ht="15.75" thickBot="1">
      <c r="B86" s="825" t="s">
        <v>953</v>
      </c>
      <c r="C86" s="826"/>
      <c r="D86" s="826"/>
      <c r="E86" s="826"/>
      <c r="F86" s="826"/>
      <c r="G86" s="826"/>
      <c r="H86" s="826"/>
      <c r="I86" s="826"/>
      <c r="J86" s="826"/>
      <c r="K86" s="826"/>
      <c r="L86" s="826"/>
      <c r="M86" s="827"/>
      <c r="N86" s="52">
        <f>L83+L84+L85</f>
        <v>53883.471099383969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233495.04143066384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55" t="s">
        <v>241</v>
      </c>
      <c r="B36" s="838" t="str">
        <f>VLOOKUP(A36,EQUIPOS!A6:D154,3,FALSE)</f>
        <v>Grúa (capacidad 15 ton)</v>
      </c>
      <c r="C36" s="839"/>
      <c r="D36" s="839"/>
      <c r="E36" s="839"/>
      <c r="F36" s="839"/>
      <c r="G36" s="839"/>
      <c r="H36" s="840"/>
      <c r="I36" s="267"/>
      <c r="J36" s="268"/>
      <c r="K36" s="269">
        <f>VLOOKUP(A36,EQUIPOS!A6:D163,4,FALSE)</f>
        <v>150275.61403926089</v>
      </c>
      <c r="L36" s="270"/>
      <c r="M36" s="462">
        <v>1</v>
      </c>
      <c r="N36" s="272">
        <f>K36/M36</f>
        <v>150275.61403926089</v>
      </c>
    </row>
    <row r="37" spans="1:14">
      <c r="A37" s="155" t="s">
        <v>373</v>
      </c>
      <c r="B37" s="838" t="str">
        <f>VLOOKUP(A37,EQUIPOS!A7:D154,3,FALSE)</f>
        <v>Volqueta 6 m3</v>
      </c>
      <c r="C37" s="839"/>
      <c r="D37" s="839"/>
      <c r="E37" s="839"/>
      <c r="F37" s="839"/>
      <c r="G37" s="839"/>
      <c r="H37" s="840"/>
      <c r="I37" s="267"/>
      <c r="J37" s="268"/>
      <c r="K37" s="269">
        <f>VLOOKUP(A37,EQUIPOS!A7:D164,4,FALSE)</f>
        <v>49097.736778012368</v>
      </c>
      <c r="L37" s="270"/>
      <c r="M37" s="463">
        <v>1</v>
      </c>
      <c r="N37" s="272">
        <f>K37/M37</f>
        <v>49097.736778012368</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1353.2750000000001</v>
      </c>
    </row>
    <row r="43" spans="1:14" ht="15.75" thickBot="1">
      <c r="B43" s="825" t="s">
        <v>953</v>
      </c>
      <c r="C43" s="826"/>
      <c r="D43" s="826"/>
      <c r="E43" s="826"/>
      <c r="F43" s="826"/>
      <c r="G43" s="826"/>
      <c r="H43" s="826"/>
      <c r="I43" s="826"/>
      <c r="J43" s="826"/>
      <c r="K43" s="826"/>
      <c r="L43" s="826"/>
      <c r="M43" s="827"/>
      <c r="N43" s="394">
        <f>SUM(N36:N42)</f>
        <v>200726.62581727325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509.28554968715764</v>
      </c>
      <c r="N48" s="272">
        <f>K48*M48</f>
        <v>5092.8554968715762</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1679.1058292248829</v>
      </c>
      <c r="N49" s="272">
        <f>K49*M49</f>
        <v>1679.1058292248829</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14000.152081395931</v>
      </c>
      <c r="N50" s="272">
        <f>K50*M50</f>
        <v>14000.152081395931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20772.11340749239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27065.5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248564.23922476562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49712.847844953125</v>
      </c>
      <c r="M83" s="860"/>
      <c r="N83" s="51"/>
    </row>
    <row r="84" spans="1:14">
      <c r="B84" s="89" t="s">
        <v>973</v>
      </c>
      <c r="C84" s="90"/>
      <c r="D84" s="90"/>
      <c r="E84" s="90"/>
      <c r="F84" s="90"/>
      <c r="G84" s="90"/>
      <c r="H84" s="90"/>
      <c r="I84" s="87"/>
      <c r="J84" s="88"/>
      <c r="K84" s="304">
        <v>0.05</v>
      </c>
      <c r="L84" s="859">
        <f>N78*K84</f>
        <v>12428.211961238281</v>
      </c>
      <c r="M84" s="860"/>
      <c r="N84" s="51"/>
    </row>
    <row r="85" spans="1:14" ht="15.75" thickBot="1">
      <c r="B85" s="91" t="s">
        <v>974</v>
      </c>
      <c r="C85" s="92"/>
      <c r="D85" s="92"/>
      <c r="E85" s="92"/>
      <c r="F85" s="92"/>
      <c r="G85" s="92"/>
      <c r="H85" s="92"/>
      <c r="I85" s="93"/>
      <c r="J85" s="94"/>
      <c r="K85" s="305">
        <v>0.05</v>
      </c>
      <c r="L85" s="861">
        <f>N78*K85</f>
        <v>12428.211961238281</v>
      </c>
      <c r="M85" s="862"/>
      <c r="N85" s="51"/>
    </row>
    <row r="86" spans="1:14" ht="15.75" thickBot="1">
      <c r="B86" s="825" t="s">
        <v>953</v>
      </c>
      <c r="C86" s="826"/>
      <c r="D86" s="826"/>
      <c r="E86" s="826"/>
      <c r="F86" s="826"/>
      <c r="G86" s="826"/>
      <c r="H86" s="826"/>
      <c r="I86" s="826"/>
      <c r="J86" s="826"/>
      <c r="K86" s="826"/>
      <c r="L86" s="826"/>
      <c r="M86" s="827"/>
      <c r="N86" s="52">
        <f>L83+L84+L85</f>
        <v>74569.271767429687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323133.51099219534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150275.61403926089</v>
      </c>
      <c r="L36" s="270"/>
      <c r="M36" s="271">
        <v>0.9375</v>
      </c>
      <c r="N36" s="272">
        <f>K36/M36</f>
        <v>160293.98830854494</v>
      </c>
    </row>
    <row r="37" spans="1:14">
      <c r="A37" s="144" t="s">
        <v>373</v>
      </c>
      <c r="B37" s="838" t="str">
        <f>VLOOKUP(A37,EQUIPOS!A7:D154,3,FALSE)</f>
        <v>Volqueta 6 m3</v>
      </c>
      <c r="C37" s="839"/>
      <c r="D37" s="839"/>
      <c r="E37" s="839"/>
      <c r="F37" s="839"/>
      <c r="G37" s="839"/>
      <c r="H37" s="840"/>
      <c r="I37" s="267"/>
      <c r="J37" s="268"/>
      <c r="K37" s="269">
        <f>VLOOKUP(A37,EQUIPOS!A7:D164,4,FALSE)</f>
        <v>49097.736778012368</v>
      </c>
      <c r="L37" s="270"/>
      <c r="M37" s="271">
        <v>0.9375</v>
      </c>
      <c r="N37" s="272">
        <f>K37/M37</f>
        <v>52370.919229879859</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1443.4933333333333</v>
      </c>
    </row>
    <row r="43" spans="1:14" ht="15.75" thickBot="1">
      <c r="B43" s="825" t="s">
        <v>953</v>
      </c>
      <c r="C43" s="826"/>
      <c r="D43" s="826"/>
      <c r="E43" s="826"/>
      <c r="F43" s="826"/>
      <c r="G43" s="826"/>
      <c r="H43" s="826"/>
      <c r="I43" s="826"/>
      <c r="J43" s="826"/>
      <c r="K43" s="826"/>
      <c r="L43" s="826"/>
      <c r="M43" s="827"/>
      <c r="N43" s="394">
        <f>SUM(N36:N42)</f>
        <v>214108.40087175815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509.28554968715764</v>
      </c>
      <c r="N48" s="272">
        <f>K48*M48</f>
        <v>5092.8554968715762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14000.152081395931</v>
      </c>
      <c r="N49" s="272">
        <f>K49*M49</f>
        <v>14000.152081395931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1679.1058292248829</v>
      </c>
      <c r="N50" s="272">
        <f>K50*M50</f>
        <v>1679.1058292248829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20772.113407492387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28869.866666666665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263750.38094591716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52750.076189183434</v>
      </c>
      <c r="M83" s="860"/>
      <c r="N83" s="51"/>
    </row>
    <row r="84" spans="1:14">
      <c r="B84" s="89" t="s">
        <v>973</v>
      </c>
      <c r="C84" s="90"/>
      <c r="D84" s="90"/>
      <c r="E84" s="90"/>
      <c r="F84" s="90"/>
      <c r="G84" s="90"/>
      <c r="H84" s="90"/>
      <c r="I84" s="87"/>
      <c r="J84" s="88"/>
      <c r="K84" s="304">
        <v>0.05</v>
      </c>
      <c r="L84" s="859">
        <f>N78*K84</f>
        <v>13187.519047295858</v>
      </c>
      <c r="M84" s="860"/>
      <c r="N84" s="51"/>
    </row>
    <row r="85" spans="1:14" ht="15.75" thickBot="1">
      <c r="B85" s="91" t="s">
        <v>974</v>
      </c>
      <c r="C85" s="92"/>
      <c r="D85" s="92"/>
      <c r="E85" s="92"/>
      <c r="F85" s="92"/>
      <c r="G85" s="92"/>
      <c r="H85" s="92"/>
      <c r="I85" s="93"/>
      <c r="J85" s="94"/>
      <c r="K85" s="305">
        <v>0.05</v>
      </c>
      <c r="L85" s="861">
        <f>N78*K85</f>
        <v>13187.519047295858</v>
      </c>
      <c r="M85" s="862"/>
      <c r="N85" s="51"/>
    </row>
    <row r="86" spans="1:14" ht="15.75" thickBot="1">
      <c r="B86" s="825" t="s">
        <v>953</v>
      </c>
      <c r="C86" s="826"/>
      <c r="D86" s="826"/>
      <c r="E86" s="826"/>
      <c r="F86" s="826"/>
      <c r="G86" s="826"/>
      <c r="H86" s="826"/>
      <c r="I86" s="826"/>
      <c r="J86" s="826"/>
      <c r="K86" s="826"/>
      <c r="L86" s="826"/>
      <c r="M86" s="827"/>
      <c r="N86" s="52">
        <f>L83+L84+L85</f>
        <v>79125.114283775154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342875.49522969231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150275.61403926089</v>
      </c>
      <c r="L36" s="270"/>
      <c r="M36" s="271">
        <v>1.5</v>
      </c>
      <c r="N36" s="272">
        <f>K36/M36</f>
        <v>100183.74269284059</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902.18333333333339</v>
      </c>
    </row>
    <row r="43" spans="1:14" ht="15.75" thickBot="1">
      <c r="B43" s="825" t="s">
        <v>953</v>
      </c>
      <c r="C43" s="826"/>
      <c r="D43" s="826"/>
      <c r="E43" s="826"/>
      <c r="F43" s="826"/>
      <c r="G43" s="826"/>
      <c r="H43" s="826"/>
      <c r="I43" s="826"/>
      <c r="J43" s="826"/>
      <c r="K43" s="826"/>
      <c r="L43" s="826"/>
      <c r="M43" s="827"/>
      <c r="N43" s="394">
        <f>SUM(N36:N42)</f>
        <v>101085.92602617393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509.28554968715764</v>
      </c>
      <c r="N48" s="272">
        <f>K48*M48</f>
        <v>5092.8554968715762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14000.152081395931</v>
      </c>
      <c r="N49" s="272">
        <f>K49*M49</f>
        <v>14000.152081395931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1679.1058292248829</v>
      </c>
      <c r="N50" s="272">
        <f>K50*M50</f>
        <v>1679.1058292248829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20772.113407492387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18043.666666666668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139901.70610033299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27980.341220066599</v>
      </c>
      <c r="M83" s="860"/>
      <c r="N83" s="51"/>
    </row>
    <row r="84" spans="1:14">
      <c r="B84" s="89" t="s">
        <v>973</v>
      </c>
      <c r="C84" s="90"/>
      <c r="D84" s="90"/>
      <c r="E84" s="90"/>
      <c r="F84" s="90"/>
      <c r="G84" s="90"/>
      <c r="H84" s="90"/>
      <c r="I84" s="87"/>
      <c r="J84" s="88"/>
      <c r="K84" s="304">
        <v>0.05</v>
      </c>
      <c r="L84" s="859">
        <f>N78*K84</f>
        <v>6995.0853050166497</v>
      </c>
      <c r="M84" s="860"/>
      <c r="N84" s="51"/>
    </row>
    <row r="85" spans="1:14" ht="15.75" thickBot="1">
      <c r="B85" s="91" t="s">
        <v>974</v>
      </c>
      <c r="C85" s="92"/>
      <c r="D85" s="92"/>
      <c r="E85" s="92"/>
      <c r="F85" s="92"/>
      <c r="G85" s="92"/>
      <c r="H85" s="92"/>
      <c r="I85" s="93"/>
      <c r="J85" s="94"/>
      <c r="K85" s="305">
        <v>0.05</v>
      </c>
      <c r="L85" s="861">
        <f>N78*K85</f>
        <v>6995.0853050166497</v>
      </c>
      <c r="M85" s="862"/>
      <c r="N85" s="51"/>
    </row>
    <row r="86" spans="1:14" ht="15.75" thickBot="1">
      <c r="B86" s="825" t="s">
        <v>953</v>
      </c>
      <c r="C86" s="826"/>
      <c r="D86" s="826"/>
      <c r="E86" s="826"/>
      <c r="F86" s="826"/>
      <c r="G86" s="826"/>
      <c r="H86" s="826"/>
      <c r="I86" s="826"/>
      <c r="J86" s="826"/>
      <c r="K86" s="826"/>
      <c r="L86" s="826"/>
      <c r="M86" s="827"/>
      <c r="N86" s="52">
        <f>L83+L84+L85</f>
        <v>41970.511830099895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181872.21793043287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150275.61403926089</v>
      </c>
      <c r="L36" s="270"/>
      <c r="M36" s="271">
        <v>1.375</v>
      </c>
      <c r="N36" s="272">
        <f>K36/M36</f>
        <v>109291.35566491702</v>
      </c>
    </row>
    <row r="37" spans="1:14">
      <c r="A37" s="144" t="s">
        <v>373</v>
      </c>
      <c r="B37" s="838" t="str">
        <f>VLOOKUP(A37,EQUIPOS!A7:D154,3,FALSE)</f>
        <v>Volqueta 6 m3</v>
      </c>
      <c r="C37" s="839"/>
      <c r="D37" s="839"/>
      <c r="E37" s="839"/>
      <c r="F37" s="839"/>
      <c r="G37" s="839"/>
      <c r="H37" s="840"/>
      <c r="I37" s="267"/>
      <c r="J37" s="268"/>
      <c r="K37" s="269">
        <f>VLOOKUP(A37,EQUIPOS!A7:D164,4,FALSE)</f>
        <v>49097.736778012368</v>
      </c>
      <c r="L37" s="270"/>
      <c r="M37" s="271">
        <v>1.375</v>
      </c>
      <c r="N37" s="272">
        <f>K37/M37</f>
        <v>35707.444929463541</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984.2</v>
      </c>
    </row>
    <row r="43" spans="1:14" ht="15.75" thickBot="1">
      <c r="B43" s="825" t="s">
        <v>953</v>
      </c>
      <c r="C43" s="826"/>
      <c r="D43" s="826"/>
      <c r="E43" s="826"/>
      <c r="F43" s="826"/>
      <c r="G43" s="826"/>
      <c r="H43" s="826"/>
      <c r="I43" s="826"/>
      <c r="J43" s="826"/>
      <c r="K43" s="826"/>
      <c r="L43" s="826"/>
      <c r="M43" s="827"/>
      <c r="N43" s="394">
        <f>SUM(N36:N42)</f>
        <v>145983.00059438057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509.28554968715764</v>
      </c>
      <c r="N48" s="272">
        <f>K48*M48</f>
        <v>5092.8554968715762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14000.152081395931</v>
      </c>
      <c r="N49" s="272">
        <f>K49*M49</f>
        <v>14000.152081395931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1679.1058292248829</v>
      </c>
      <c r="N50" s="272">
        <f>K50*M50</f>
        <v>1679.1058292248829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20772.113407492387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19684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186439.11400187295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37287.82280037459</v>
      </c>
      <c r="M83" s="860"/>
      <c r="N83" s="51"/>
    </row>
    <row r="84" spans="1:14">
      <c r="B84" s="89" t="s">
        <v>973</v>
      </c>
      <c r="C84" s="90"/>
      <c r="D84" s="90"/>
      <c r="E84" s="90"/>
      <c r="F84" s="90"/>
      <c r="G84" s="90"/>
      <c r="H84" s="90"/>
      <c r="I84" s="87"/>
      <c r="J84" s="88"/>
      <c r="K84" s="304">
        <v>0.05</v>
      </c>
      <c r="L84" s="859">
        <f>N78*K84</f>
        <v>9321.9557000936475</v>
      </c>
      <c r="M84" s="860"/>
      <c r="N84" s="51"/>
    </row>
    <row r="85" spans="1:14" ht="15.75" thickBot="1">
      <c r="B85" s="91" t="s">
        <v>974</v>
      </c>
      <c r="C85" s="92"/>
      <c r="D85" s="92"/>
      <c r="E85" s="92"/>
      <c r="F85" s="92"/>
      <c r="G85" s="92"/>
      <c r="H85" s="92"/>
      <c r="I85" s="93"/>
      <c r="J85" s="94"/>
      <c r="K85" s="305">
        <v>0.05</v>
      </c>
      <c r="L85" s="861">
        <f>N78*K85</f>
        <v>9321.9557000936475</v>
      </c>
      <c r="M85" s="862"/>
      <c r="N85" s="51"/>
    </row>
    <row r="86" spans="1:14" ht="15.75" thickBot="1">
      <c r="B86" s="825" t="s">
        <v>953</v>
      </c>
      <c r="C86" s="826"/>
      <c r="D86" s="826"/>
      <c r="E86" s="826"/>
      <c r="F86" s="826"/>
      <c r="G86" s="826"/>
      <c r="H86" s="826"/>
      <c r="I86" s="826"/>
      <c r="J86" s="826"/>
      <c r="K86" s="826"/>
      <c r="L86" s="826"/>
      <c r="M86" s="827"/>
      <c r="N86" s="52">
        <f>L83+L84+L85</f>
        <v>55931.734200561885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242370.84820243483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241</v>
      </c>
      <c r="B36" s="838" t="str">
        <f>VLOOKUP(A36,EQUIPOS!A6:D154,3,FALSE)</f>
        <v>Grúa (capacidad 15 ton)</v>
      </c>
      <c r="C36" s="839"/>
      <c r="D36" s="839"/>
      <c r="E36" s="839"/>
      <c r="F36" s="839"/>
      <c r="G36" s="839"/>
      <c r="H36" s="840"/>
      <c r="I36" s="267"/>
      <c r="J36" s="268"/>
      <c r="K36" s="269">
        <f>VLOOKUP(A36,EQUIPOS!A6:D163,4,FALSE)</f>
        <v>150275.61403926089</v>
      </c>
      <c r="L36" s="270"/>
      <c r="M36" s="271">
        <v>1.3125</v>
      </c>
      <c r="N36" s="272">
        <f>K36/M36</f>
        <v>114495.70593467497</v>
      </c>
    </row>
    <row r="37" spans="1:14">
      <c r="A37" s="144" t="s">
        <v>373</v>
      </c>
      <c r="B37" s="838" t="str">
        <f>VLOOKUP(A37,EQUIPOS!A7:D154,3,FALSE)</f>
        <v>Volqueta 6 m3</v>
      </c>
      <c r="C37" s="839"/>
      <c r="D37" s="839"/>
      <c r="E37" s="839"/>
      <c r="F37" s="839"/>
      <c r="G37" s="839"/>
      <c r="H37" s="840"/>
      <c r="I37" s="267"/>
      <c r="J37" s="268"/>
      <c r="K37" s="269">
        <f>VLOOKUP(A37,EQUIPOS!A7:D164,4,FALSE)</f>
        <v>49097.736778012368</v>
      </c>
      <c r="L37" s="270"/>
      <c r="M37" s="271">
        <v>1.3125</v>
      </c>
      <c r="N37" s="272">
        <f>K37/M37</f>
        <v>37407.799449914186</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0.05</v>
      </c>
      <c r="M42" s="850"/>
      <c r="N42" s="105">
        <f>N76*L42</f>
        <v>1031.0666666666666</v>
      </c>
    </row>
    <row r="43" spans="1:14" ht="15.75" thickBot="1">
      <c r="B43" s="825" t="s">
        <v>953</v>
      </c>
      <c r="C43" s="826"/>
      <c r="D43" s="826"/>
      <c r="E43" s="826"/>
      <c r="F43" s="826"/>
      <c r="G43" s="826"/>
      <c r="H43" s="826"/>
      <c r="I43" s="826"/>
      <c r="J43" s="826"/>
      <c r="K43" s="826"/>
      <c r="L43" s="826"/>
      <c r="M43" s="827"/>
      <c r="N43" s="394">
        <f>SUM(N36:N42)</f>
        <v>152934.57205125585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509.28554968715764</v>
      </c>
      <c r="N48" s="272">
        <f>K48*M48</f>
        <v>5092.8554968715762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14000.152081395931</v>
      </c>
      <c r="N49" s="272">
        <f>K49*M49</f>
        <v>14000.152081395931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1679.1058292248829</v>
      </c>
      <c r="N50" s="272">
        <f>K50*M50</f>
        <v>1679.1058292248829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20772.113407492387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20621.333333333332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194328.01879208157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38865.603758416313</v>
      </c>
      <c r="M83" s="860"/>
      <c r="N83" s="51"/>
    </row>
    <row r="84" spans="1:14">
      <c r="B84" s="89" t="s">
        <v>973</v>
      </c>
      <c r="C84" s="90"/>
      <c r="D84" s="90"/>
      <c r="E84" s="90"/>
      <c r="F84" s="90"/>
      <c r="G84" s="90"/>
      <c r="H84" s="90"/>
      <c r="I84" s="87"/>
      <c r="J84" s="88"/>
      <c r="K84" s="304">
        <v>0.05</v>
      </c>
      <c r="L84" s="859">
        <f>N78*K84</f>
        <v>9716.4009396040783</v>
      </c>
      <c r="M84" s="860"/>
      <c r="N84" s="51"/>
    </row>
    <row r="85" spans="1:14" ht="15.75" thickBot="1">
      <c r="B85" s="91" t="s">
        <v>974</v>
      </c>
      <c r="C85" s="92"/>
      <c r="D85" s="92"/>
      <c r="E85" s="92"/>
      <c r="F85" s="92"/>
      <c r="G85" s="92"/>
      <c r="H85" s="92"/>
      <c r="I85" s="93"/>
      <c r="J85" s="94"/>
      <c r="K85" s="305">
        <v>0.05</v>
      </c>
      <c r="L85" s="861">
        <f>N78*K85</f>
        <v>9716.4009396040783</v>
      </c>
      <c r="M85" s="862"/>
      <c r="N85" s="51"/>
    </row>
    <row r="86" spans="1:14" ht="15.75" thickBot="1">
      <c r="B86" s="825" t="s">
        <v>953</v>
      </c>
      <c r="C86" s="826"/>
      <c r="D86" s="826"/>
      <c r="E86" s="826"/>
      <c r="F86" s="826"/>
      <c r="G86" s="826"/>
      <c r="H86" s="826"/>
      <c r="I86" s="826"/>
      <c r="J86" s="826"/>
      <c r="K86" s="826"/>
      <c r="L86" s="826"/>
      <c r="M86" s="827"/>
      <c r="N86" s="52">
        <f>L83+L84+L85</f>
        <v>58298.40563762447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252626.42442970604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312</v>
      </c>
      <c r="B36" s="838" t="str">
        <f>VLOOKUP(A36,EQUIPOS!A6:D154,3,FALSE)</f>
        <v>Retroexcavadora sobre oruga, potencia 138 HP, balde de 1,5 m3.</v>
      </c>
      <c r="C36" s="839"/>
      <c r="D36" s="839"/>
      <c r="E36" s="839"/>
      <c r="F36" s="839"/>
      <c r="G36" s="839"/>
      <c r="H36" s="840"/>
      <c r="I36" s="267"/>
      <c r="J36" s="268"/>
      <c r="K36" s="269">
        <f>VLOOKUP(A36,EQUIPOS!A6:D163,4,FALSE)</f>
        <v>205739.0812178269</v>
      </c>
      <c r="L36" s="270"/>
      <c r="M36" s="271">
        <v>66</v>
      </c>
      <c r="N36" s="272">
        <f>K36/M36</f>
        <v>3117.2588063307107</v>
      </c>
    </row>
    <row r="37" spans="1:14">
      <c r="A37" s="144"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217495.60014455981</v>
      </c>
      <c r="L37" s="270"/>
      <c r="M37" s="271">
        <v>100</v>
      </c>
      <c r="N37" s="272">
        <f>K37/M37</f>
        <v>2174.9560014455983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1.0252083333333333</v>
      </c>
    </row>
    <row r="43" spans="1:14" ht="15.75" thickBot="1">
      <c r="B43" s="825" t="s">
        <v>953</v>
      </c>
      <c r="C43" s="826"/>
      <c r="D43" s="826"/>
      <c r="E43" s="826"/>
      <c r="F43" s="826"/>
      <c r="G43" s="826"/>
      <c r="H43" s="826"/>
      <c r="I43" s="826"/>
      <c r="J43" s="826"/>
      <c r="K43" s="826"/>
      <c r="L43" s="826"/>
      <c r="M43" s="827"/>
      <c r="N43" s="394">
        <f>SUM(N36:N42)</f>
        <v>5293.2400161096421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3160.0837352741005</v>
      </c>
      <c r="N48" s="272">
        <f>K48*M48</f>
        <v>3160.0837352741005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3160.0837352741005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8555.8445847170769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1711.1689169434155</v>
      </c>
      <c r="M83" s="860"/>
      <c r="N83" s="51"/>
    </row>
    <row r="84" spans="1:14">
      <c r="B84" s="89" t="s">
        <v>973</v>
      </c>
      <c r="C84" s="90"/>
      <c r="D84" s="90"/>
      <c r="E84" s="90"/>
      <c r="F84" s="90"/>
      <c r="G84" s="90"/>
      <c r="H84" s="90"/>
      <c r="I84" s="87"/>
      <c r="J84" s="88"/>
      <c r="K84" s="304">
        <v>0.05</v>
      </c>
      <c r="L84" s="859">
        <f>N78*K84</f>
        <v>427.79222923585388</v>
      </c>
      <c r="M84" s="860"/>
      <c r="N84" s="51"/>
    </row>
    <row r="85" spans="1:14" ht="15.75" thickBot="1">
      <c r="B85" s="91" t="s">
        <v>974</v>
      </c>
      <c r="C85" s="92"/>
      <c r="D85" s="92"/>
      <c r="E85" s="92"/>
      <c r="F85" s="92"/>
      <c r="G85" s="92"/>
      <c r="H85" s="92"/>
      <c r="I85" s="93"/>
      <c r="J85" s="94"/>
      <c r="K85" s="305">
        <v>0.05</v>
      </c>
      <c r="L85" s="861">
        <f>N78*K85</f>
        <v>427.79222923585388</v>
      </c>
      <c r="M85" s="862"/>
      <c r="N85" s="51"/>
    </row>
    <row r="86" spans="1:14" ht="15.75" thickBot="1">
      <c r="B86" s="825" t="s">
        <v>953</v>
      </c>
      <c r="C86" s="826"/>
      <c r="D86" s="826"/>
      <c r="E86" s="826"/>
      <c r="F86" s="826"/>
      <c r="G86" s="826"/>
      <c r="H86" s="826"/>
      <c r="I86" s="826"/>
      <c r="J86" s="826"/>
      <c r="K86" s="826"/>
      <c r="L86" s="826"/>
      <c r="M86" s="827"/>
      <c r="N86" s="52">
        <f>L83+L84+L85</f>
        <v>2566.7533754151232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11122.5979601322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44" t="s">
        <v>312</v>
      </c>
      <c r="B36" s="838" t="str">
        <f>VLOOKUP(A36,EQUIPOS!A6:D154,3,FALSE)</f>
        <v>Retroexcavadora sobre oruga, potencia 138 HP, balde de 1,5 m3.</v>
      </c>
      <c r="C36" s="839"/>
      <c r="D36" s="839"/>
      <c r="E36" s="839"/>
      <c r="F36" s="839"/>
      <c r="G36" s="839"/>
      <c r="H36" s="840"/>
      <c r="I36" s="267"/>
      <c r="J36" s="268"/>
      <c r="K36" s="269">
        <f>VLOOKUP(A36,EQUIPOS!A6:D163,4,FALSE)</f>
        <v>205739.0812178269</v>
      </c>
      <c r="L36" s="270"/>
      <c r="M36" s="271">
        <v>66</v>
      </c>
      <c r="N36" s="272">
        <f>K36/M36</f>
        <v>3117.2588063307107</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1.0252083333333333</v>
      </c>
    </row>
    <row r="43" spans="1:14" ht="15.75" thickBot="1">
      <c r="B43" s="825" t="s">
        <v>953</v>
      </c>
      <c r="C43" s="826"/>
      <c r="D43" s="826"/>
      <c r="E43" s="826"/>
      <c r="F43" s="826"/>
      <c r="G43" s="826"/>
      <c r="H43" s="826"/>
      <c r="I43" s="826"/>
      <c r="J43" s="826"/>
      <c r="K43" s="826"/>
      <c r="L43" s="826"/>
      <c r="M43" s="827"/>
      <c r="N43" s="394">
        <f>SUM(N36:N42)</f>
        <v>3118.2840146640442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3220.8048479973777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644.16096959947561</v>
      </c>
      <c r="M83" s="860"/>
      <c r="N83" s="51"/>
    </row>
    <row r="84" spans="1:14">
      <c r="B84" s="89" t="s">
        <v>973</v>
      </c>
      <c r="C84" s="90"/>
      <c r="D84" s="90"/>
      <c r="E84" s="90"/>
      <c r="F84" s="90"/>
      <c r="G84" s="90"/>
      <c r="H84" s="90"/>
      <c r="I84" s="87"/>
      <c r="J84" s="88"/>
      <c r="K84" s="304">
        <v>0.05</v>
      </c>
      <c r="L84" s="859">
        <f>N78*K84</f>
        <v>161.0402423998689</v>
      </c>
      <c r="M84" s="860"/>
      <c r="N84" s="51"/>
    </row>
    <row r="85" spans="1:14" ht="15.75" thickBot="1">
      <c r="B85" s="91" t="s">
        <v>974</v>
      </c>
      <c r="C85" s="92"/>
      <c r="D85" s="92"/>
      <c r="E85" s="92"/>
      <c r="F85" s="92"/>
      <c r="G85" s="92"/>
      <c r="H85" s="92"/>
      <c r="I85" s="93"/>
      <c r="J85" s="94"/>
      <c r="K85" s="305">
        <v>0.05</v>
      </c>
      <c r="L85" s="861">
        <f>N78*K85</f>
        <v>161.0402423998689</v>
      </c>
      <c r="M85" s="862"/>
      <c r="N85" s="51"/>
    </row>
    <row r="86" spans="1:14" ht="15.75" thickBot="1">
      <c r="B86" s="825" t="s">
        <v>953</v>
      </c>
      <c r="C86" s="826"/>
      <c r="D86" s="826"/>
      <c r="E86" s="826"/>
      <c r="F86" s="826"/>
      <c r="G86" s="826"/>
      <c r="H86" s="826"/>
      <c r="I86" s="826"/>
      <c r="J86" s="826"/>
      <c r="K86" s="826"/>
      <c r="L86" s="826"/>
      <c r="M86" s="827"/>
      <c r="N86" s="52">
        <f>L83+L84+L85</f>
        <v>966.24145439921347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4187.0463023965913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180</v>
      </c>
      <c r="B36" s="838" t="str">
        <f>VLOOKUP(A36,EQUIPOS!A6:D154,3,FALSE)</f>
        <v>Compresor 120 HP, con martillo.</v>
      </c>
      <c r="C36" s="839"/>
      <c r="D36" s="839"/>
      <c r="E36" s="839"/>
      <c r="F36" s="839"/>
      <c r="G36" s="839"/>
      <c r="H36" s="840"/>
      <c r="I36" s="267"/>
      <c r="J36" s="268"/>
      <c r="K36" s="269">
        <f>VLOOKUP(A36,EQUIPOS!A6:D163,4,FALSE)</f>
        <v>87516.897833572628</v>
      </c>
      <c r="L36" s="270"/>
      <c r="M36" s="271">
        <v>66</v>
      </c>
      <c r="N36" s="272">
        <f>K36/M36</f>
        <v>1326.0136035389792</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217495.60014455981</v>
      </c>
      <c r="L37" s="270"/>
      <c r="M37" s="271">
        <v>100</v>
      </c>
      <c r="N37" s="272">
        <f>K37/M37</f>
        <v>2174.9560014455983</v>
      </c>
    </row>
    <row r="38" spans="1:14">
      <c r="A38" t="s">
        <v>312</v>
      </c>
      <c r="B38" s="838" t="str">
        <f>VLOOKUP(A38,EQUIPOS!A8:D154,3,FALSE)</f>
        <v>Retroexcavadora sobre oruga, potencia 138 HP, balde de 1,5 m3.</v>
      </c>
      <c r="C38" s="839"/>
      <c r="D38" s="839"/>
      <c r="E38" s="839"/>
      <c r="F38" s="839"/>
      <c r="G38" s="839"/>
      <c r="H38" s="840"/>
      <c r="I38" s="267"/>
      <c r="J38" s="268"/>
      <c r="K38" s="269">
        <f>VLOOKUP(A38,EQUIPOS!A8:D165,4,FALSE)</f>
        <v>205739.0812178269</v>
      </c>
      <c r="L38" s="270"/>
      <c r="M38" s="271">
        <v>66</v>
      </c>
      <c r="N38" s="272">
        <f>K38/M38</f>
        <v>3117.2588063307107</v>
      </c>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N78*L42</f>
        <v>6.0915622581215141</v>
      </c>
    </row>
    <row r="43" spans="1:14" ht="15.75" thickBot="1">
      <c r="B43" s="825" t="s">
        <v>953</v>
      </c>
      <c r="C43" s="826"/>
      <c r="D43" s="826"/>
      <c r="E43" s="826"/>
      <c r="F43" s="826"/>
      <c r="G43" s="826"/>
      <c r="H43" s="826"/>
      <c r="I43" s="826"/>
      <c r="J43" s="826"/>
      <c r="K43" s="826"/>
      <c r="L43" s="826"/>
      <c r="M43" s="827"/>
      <c r="N43" s="394">
        <f>SUM(N36:N42)</f>
        <v>6624.3199735734097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3857.9999597837905</v>
      </c>
      <c r="N48" s="272">
        <f>K48*M48</f>
        <v>771.59999195675812</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1438.6871125495404</v>
      </c>
      <c r="N49" s="272">
        <f t="shared" ref="N49:N54" si="0">K49*M49</f>
        <v>4316.0613376486217</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7206.2740701496841</v>
      </c>
      <c r="N50" s="272">
        <f t="shared" si="0"/>
        <v>2161.8822210449052</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1343.97177439403</v>
      </c>
      <c r="N51" s="272">
        <f t="shared" si="0"/>
        <v>268.79435487880602</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733.94191479265078</v>
      </c>
      <c r="N52" s="272">
        <f t="shared" si="0"/>
        <v>366.97095739632539</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3160.0837352741005</v>
      </c>
      <c r="N54" s="272">
        <f t="shared" si="0"/>
        <v>3160.0837352741005</v>
      </c>
    </row>
    <row r="55" spans="1:14" ht="15.75" thickBot="1">
      <c r="B55" s="820"/>
      <c r="C55" s="821"/>
      <c r="D55" s="821"/>
      <c r="E55" s="821"/>
      <c r="F55" s="821"/>
      <c r="G55" s="821"/>
      <c r="H55" s="821"/>
      <c r="I55" s="822"/>
      <c r="J55" s="42"/>
      <c r="K55" s="44"/>
      <c r="L55" s="823"/>
      <c r="M55" s="824"/>
      <c r="N55" s="45"/>
    </row>
    <row r="56" spans="1:14" ht="15.75" thickBot="1">
      <c r="B56" s="825" t="s">
        <v>953</v>
      </c>
      <c r="C56" s="826"/>
      <c r="D56" s="826"/>
      <c r="E56" s="826"/>
      <c r="F56" s="826"/>
      <c r="G56" s="826"/>
      <c r="H56" s="826"/>
      <c r="I56" s="826"/>
      <c r="J56" s="826"/>
      <c r="K56" s="826"/>
      <c r="L56" s="826"/>
      <c r="M56" s="827"/>
      <c r="N56" s="394">
        <f>SUM(N48:N55)</f>
        <v>11045.392598199518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25" t="s">
        <v>953</v>
      </c>
      <c r="C78" s="826"/>
      <c r="D78" s="826"/>
      <c r="E78" s="826"/>
      <c r="F78" s="826"/>
      <c r="G78" s="826"/>
      <c r="H78" s="826"/>
      <c r="I78" s="832"/>
      <c r="J78" s="832"/>
      <c r="K78" s="832"/>
      <c r="L78" s="832"/>
      <c r="M78" s="833"/>
      <c r="N78" s="301">
        <f>SUM(N72:N77)</f>
        <v>304.57811290607572</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17974.290684679003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3594.8581369358008</v>
      </c>
      <c r="M85" s="860"/>
      <c r="N85" s="51"/>
    </row>
    <row r="86" spans="1:14">
      <c r="B86" s="89" t="s">
        <v>973</v>
      </c>
      <c r="C86" s="90"/>
      <c r="D86" s="90"/>
      <c r="E86" s="90"/>
      <c r="F86" s="90"/>
      <c r="G86" s="90"/>
      <c r="H86" s="90"/>
      <c r="I86" s="87"/>
      <c r="J86" s="88"/>
      <c r="K86" s="304">
        <v>0.05</v>
      </c>
      <c r="L86" s="859">
        <f>N80*K86</f>
        <v>898.71453423395019</v>
      </c>
      <c r="M86" s="860"/>
      <c r="N86" s="51"/>
    </row>
    <row r="87" spans="1:14" ht="15.75" thickBot="1">
      <c r="B87" s="91" t="s">
        <v>974</v>
      </c>
      <c r="C87" s="92"/>
      <c r="D87" s="92"/>
      <c r="E87" s="92"/>
      <c r="F87" s="92"/>
      <c r="G87" s="92"/>
      <c r="H87" s="92"/>
      <c r="I87" s="93"/>
      <c r="J87" s="94"/>
      <c r="K87" s="305">
        <v>0.05</v>
      </c>
      <c r="L87" s="861">
        <f>N80*K87</f>
        <v>898.71453423395019</v>
      </c>
      <c r="M87" s="862"/>
      <c r="N87" s="51"/>
    </row>
    <row r="88" spans="1:14" ht="15.75" thickBot="1">
      <c r="B88" s="825" t="s">
        <v>953</v>
      </c>
      <c r="C88" s="826"/>
      <c r="D88" s="826"/>
      <c r="E88" s="826"/>
      <c r="F88" s="826"/>
      <c r="G88" s="826"/>
      <c r="H88" s="826"/>
      <c r="I88" s="826"/>
      <c r="J88" s="826"/>
      <c r="K88" s="826"/>
      <c r="L88" s="826"/>
      <c r="M88" s="827"/>
      <c r="N88" s="52">
        <f>L85+L86+L87</f>
        <v>5392.2872054037007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23366.577890082703</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3" t="s">
        <v>2218</v>
      </c>
      <c r="C107" s="864"/>
      <c r="D107" s="864"/>
      <c r="E107" s="864"/>
      <c r="F107" s="864"/>
      <c r="G107" s="864"/>
      <c r="H107" s="864"/>
      <c r="I107" s="864"/>
      <c r="J107" s="864"/>
      <c r="K107" s="864"/>
      <c r="L107" s="864"/>
      <c r="M107" s="864"/>
      <c r="N107" s="865"/>
    </row>
    <row r="108" spans="2:14" ht="15" customHeight="1">
      <c r="B108" s="863"/>
      <c r="C108" s="864"/>
      <c r="D108" s="864"/>
      <c r="E108" s="864"/>
      <c r="F108" s="864"/>
      <c r="G108" s="864"/>
      <c r="H108" s="864"/>
      <c r="I108" s="864"/>
      <c r="J108" s="864"/>
      <c r="K108" s="864"/>
      <c r="L108" s="864"/>
      <c r="M108" s="864"/>
      <c r="N108" s="865"/>
    </row>
    <row r="109" spans="2:14" ht="30" customHeight="1">
      <c r="B109" s="866" t="s">
        <v>2219</v>
      </c>
      <c r="C109" s="867"/>
      <c r="D109" s="867"/>
      <c r="E109" s="867"/>
      <c r="F109" s="867"/>
      <c r="G109" s="867"/>
      <c r="H109" s="867"/>
      <c r="I109" s="867"/>
      <c r="J109" s="867"/>
      <c r="K109" s="867"/>
      <c r="L109" s="867"/>
      <c r="M109" s="867"/>
      <c r="N109" s="868"/>
    </row>
    <row r="110" spans="2:14">
      <c r="B110" s="866"/>
      <c r="C110" s="867"/>
      <c r="D110" s="867"/>
      <c r="E110" s="867"/>
      <c r="F110" s="867"/>
      <c r="G110" s="867"/>
      <c r="H110" s="867"/>
      <c r="I110" s="867"/>
      <c r="J110" s="867"/>
      <c r="K110" s="867"/>
      <c r="L110" s="867"/>
      <c r="M110" s="867"/>
      <c r="N110" s="868"/>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2"/>
      <c r="K120" s="802"/>
      <c r="L120" s="802"/>
      <c r="M120" s="802"/>
      <c r="N120" s="803"/>
    </row>
    <row r="121" spans="2:14" ht="15.75" thickBot="1">
      <c r="B121" s="261" t="s">
        <v>2221</v>
      </c>
      <c r="C121" s="393"/>
      <c r="D121" s="393"/>
      <c r="E121" s="57"/>
      <c r="F121" s="57"/>
      <c r="G121" s="57"/>
      <c r="H121" s="57"/>
      <c r="I121" s="57"/>
      <c r="J121" s="804"/>
      <c r="K121" s="804"/>
      <c r="L121" s="804"/>
      <c r="M121" s="804"/>
      <c r="N121"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205739.0812178269</v>
      </c>
      <c r="L36" s="270"/>
      <c r="M36" s="271">
        <v>66</v>
      </c>
      <c r="N36" s="272">
        <f>K36/M36</f>
        <v>3117.2588063307107</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217495.60014455981</v>
      </c>
      <c r="L37" s="270"/>
      <c r="M37" s="271">
        <v>100</v>
      </c>
      <c r="N37" s="272">
        <f>K37/M37</f>
        <v>2174.9560014455983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1.0252083333333333</v>
      </c>
    </row>
    <row r="43" spans="1:14" ht="15.75" thickBot="1">
      <c r="B43" s="825" t="s">
        <v>953</v>
      </c>
      <c r="C43" s="826"/>
      <c r="D43" s="826"/>
      <c r="E43" s="826"/>
      <c r="F43" s="826"/>
      <c r="G43" s="826"/>
      <c r="H43" s="826"/>
      <c r="I43" s="826"/>
      <c r="J43" s="826"/>
      <c r="K43" s="826"/>
      <c r="L43" s="826"/>
      <c r="M43" s="827"/>
      <c r="N43" s="394">
        <f>SUM(N36:N42)</f>
        <v>5293.2400161096421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3160.0837352741005</v>
      </c>
      <c r="N48" s="272">
        <f>K48*M48</f>
        <v>3160.0837352741005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3160.0837352741005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8555.8445847170769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1711.1689169434155</v>
      </c>
      <c r="M83" s="860"/>
      <c r="N83" s="51"/>
    </row>
    <row r="84" spans="1:14">
      <c r="B84" s="89" t="s">
        <v>973</v>
      </c>
      <c r="C84" s="90"/>
      <c r="D84" s="90"/>
      <c r="E84" s="90"/>
      <c r="F84" s="90"/>
      <c r="G84" s="90"/>
      <c r="H84" s="90"/>
      <c r="I84" s="87"/>
      <c r="J84" s="88"/>
      <c r="K84" s="304">
        <v>0.05</v>
      </c>
      <c r="L84" s="859">
        <f>N78*K84</f>
        <v>427.79222923585388</v>
      </c>
      <c r="M84" s="860"/>
      <c r="N84" s="51"/>
    </row>
    <row r="85" spans="1:14" ht="15.75" thickBot="1">
      <c r="B85" s="91" t="s">
        <v>974</v>
      </c>
      <c r="C85" s="92"/>
      <c r="D85" s="92"/>
      <c r="E85" s="92"/>
      <c r="F85" s="92"/>
      <c r="G85" s="92"/>
      <c r="H85" s="92"/>
      <c r="I85" s="93"/>
      <c r="J85" s="94"/>
      <c r="K85" s="305">
        <v>0.05</v>
      </c>
      <c r="L85" s="861">
        <f>N78*K85</f>
        <v>427.79222923585388</v>
      </c>
      <c r="M85" s="862"/>
      <c r="N85" s="51"/>
    </row>
    <row r="86" spans="1:14" ht="15.75" thickBot="1">
      <c r="B86" s="825" t="s">
        <v>953</v>
      </c>
      <c r="C86" s="826"/>
      <c r="D86" s="826"/>
      <c r="E86" s="826"/>
      <c r="F86" s="826"/>
      <c r="G86" s="826"/>
      <c r="H86" s="826"/>
      <c r="I86" s="826"/>
      <c r="J86" s="826"/>
      <c r="K86" s="826"/>
      <c r="L86" s="826"/>
      <c r="M86" s="827"/>
      <c r="N86" s="52">
        <f>L83+L84+L85</f>
        <v>2566.7533754151232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11122.5979601322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49" sqref="O4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205739.0812178269</v>
      </c>
      <c r="L36" s="270"/>
      <c r="M36" s="271">
        <v>66</v>
      </c>
      <c r="N36" s="272">
        <f>K36/M36</f>
        <v>3117.2588063307107</v>
      </c>
    </row>
    <row r="37" spans="1:14">
      <c r="A37" s="108" t="s">
        <v>180</v>
      </c>
      <c r="B37" s="838" t="str">
        <f>VLOOKUP(A37,EQUIPOS!A7:D154,3,FALSE)</f>
        <v>Compresor 120 HP, con martillo.</v>
      </c>
      <c r="C37" s="839"/>
      <c r="D37" s="839"/>
      <c r="E37" s="839"/>
      <c r="F37" s="839"/>
      <c r="G37" s="839"/>
      <c r="H37" s="840"/>
      <c r="I37" s="267"/>
      <c r="J37" s="268"/>
      <c r="K37" s="269">
        <f>VLOOKUP(A37,EQUIPOS!A7:D164,4,FALSE)</f>
        <v>87516.897833572628</v>
      </c>
      <c r="L37" s="270"/>
      <c r="M37" s="271">
        <v>66</v>
      </c>
      <c r="N37" s="272">
        <f>K37/M37</f>
        <v>1326.0136035389792</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N79*L42</f>
        <v>6.0915622581215141</v>
      </c>
    </row>
    <row r="43" spans="1:14" ht="15.75" thickBot="1">
      <c r="B43" s="825" t="s">
        <v>953</v>
      </c>
      <c r="C43" s="826"/>
      <c r="D43" s="826"/>
      <c r="E43" s="826"/>
      <c r="F43" s="826"/>
      <c r="G43" s="826"/>
      <c r="H43" s="826"/>
      <c r="I43" s="826"/>
      <c r="J43" s="826"/>
      <c r="K43" s="826"/>
      <c r="L43" s="826"/>
      <c r="M43" s="827"/>
      <c r="N43" s="394">
        <f>SUM(N36:N42)</f>
        <v>4449.3639721278114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3857.9999597837905</v>
      </c>
      <c r="N48" s="272">
        <f t="shared" ref="N48:N52" si="0">K48*M48</f>
        <v>771.59999195675812</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1438.6871125495404</v>
      </c>
      <c r="N49" s="272">
        <f t="shared" si="0"/>
        <v>4316.0613376486217</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7206.2740701496841</v>
      </c>
      <c r="N50" s="272">
        <f t="shared" si="0"/>
        <v>2161.8822210449052</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1343.97177439403</v>
      </c>
      <c r="N51" s="272">
        <f t="shared" si="0"/>
        <v>268.79435487880602</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733.94191479265078</v>
      </c>
      <c r="N52" s="272">
        <f t="shared" si="0"/>
        <v>366.97095739632539</v>
      </c>
    </row>
    <row r="53" spans="1:14">
      <c r="B53" s="43"/>
      <c r="C53" s="281"/>
      <c r="D53" s="281"/>
      <c r="E53" s="281"/>
      <c r="F53" s="281"/>
      <c r="G53" s="281"/>
      <c r="H53" s="281"/>
      <c r="I53" s="268"/>
      <c r="J53" s="224"/>
      <c r="K53" s="282"/>
      <c r="L53" s="267"/>
      <c r="M53" s="283"/>
      <c r="N53" s="272"/>
    </row>
    <row r="54" spans="1:14" ht="15.75" thickBot="1">
      <c r="B54" s="820"/>
      <c r="C54" s="821"/>
      <c r="D54" s="821"/>
      <c r="E54" s="821"/>
      <c r="F54" s="821"/>
      <c r="G54" s="821"/>
      <c r="H54" s="821"/>
      <c r="I54" s="822"/>
      <c r="J54" s="42"/>
      <c r="K54" s="44"/>
      <c r="L54" s="823"/>
      <c r="M54" s="824"/>
      <c r="N54" s="45"/>
    </row>
    <row r="55" spans="1:14" ht="15.75" thickBot="1">
      <c r="B55" s="825" t="s">
        <v>953</v>
      </c>
      <c r="C55" s="826"/>
      <c r="D55" s="826"/>
      <c r="E55" s="826"/>
      <c r="F55" s="826"/>
      <c r="G55" s="826"/>
      <c r="H55" s="826"/>
      <c r="I55" s="826"/>
      <c r="J55" s="826"/>
      <c r="K55" s="826"/>
      <c r="L55" s="826"/>
      <c r="M55" s="827"/>
      <c r="N55" s="394">
        <f>SUM(N48:N54)</f>
        <v>7885.3088629254171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950"/>
      <c r="C65" s="951"/>
      <c r="D65" s="951"/>
      <c r="E65" s="951"/>
      <c r="F65" s="951"/>
      <c r="G65" s="952"/>
      <c r="H65" s="311"/>
      <c r="I65" s="279"/>
      <c r="J65" s="286"/>
      <c r="K65" s="279"/>
      <c r="L65" s="829"/>
      <c r="M65" s="830"/>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2"/>
      <c r="C78" s="813"/>
      <c r="D78" s="813"/>
      <c r="E78" s="813"/>
      <c r="F78" s="813"/>
      <c r="G78" s="813"/>
      <c r="H78" s="813"/>
      <c r="I78" s="126"/>
      <c r="J78" s="126"/>
      <c r="K78" s="126"/>
      <c r="L78" s="913"/>
      <c r="M78" s="913"/>
      <c r="N78" s="45"/>
    </row>
    <row r="79" spans="1:15" ht="15.75" thickBot="1">
      <c r="B79" s="831" t="s">
        <v>953</v>
      </c>
      <c r="C79" s="832"/>
      <c r="D79" s="832"/>
      <c r="E79" s="832"/>
      <c r="F79" s="832"/>
      <c r="G79" s="832"/>
      <c r="H79" s="832"/>
      <c r="I79" s="832"/>
      <c r="J79" s="832"/>
      <c r="K79" s="832"/>
      <c r="L79" s="832"/>
      <c r="M79" s="833"/>
      <c r="N79" s="301">
        <f>SUM(N73:N78)</f>
        <v>304.57811290607572</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N43+N55+N68+N79</f>
        <v>12639.250947959305</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6" t="s">
        <v>969</v>
      </c>
      <c r="C85" s="817"/>
      <c r="D85" s="817"/>
      <c r="E85" s="817"/>
      <c r="F85" s="817"/>
      <c r="G85" s="817"/>
      <c r="H85" s="817"/>
      <c r="I85" s="314"/>
      <c r="J85" s="334"/>
      <c r="K85" s="302" t="s">
        <v>970</v>
      </c>
      <c r="L85" s="855" t="s">
        <v>971</v>
      </c>
      <c r="M85" s="856"/>
      <c r="N85" s="303"/>
    </row>
    <row r="86" spans="1:14">
      <c r="B86" s="857" t="s">
        <v>972</v>
      </c>
      <c r="C86" s="858"/>
      <c r="D86" s="858"/>
      <c r="E86" s="858"/>
      <c r="F86" s="858"/>
      <c r="G86" s="858"/>
      <c r="H86" s="858"/>
      <c r="I86" s="87"/>
      <c r="J86" s="88"/>
      <c r="K86" s="304">
        <v>0.2</v>
      </c>
      <c r="L86" s="859">
        <f>N81*K86</f>
        <v>2527.8501895918612</v>
      </c>
      <c r="M86" s="860"/>
      <c r="N86" s="51"/>
    </row>
    <row r="87" spans="1:14">
      <c r="B87" s="89" t="s">
        <v>973</v>
      </c>
      <c r="C87" s="90"/>
      <c r="D87" s="90"/>
      <c r="E87" s="90"/>
      <c r="F87" s="90"/>
      <c r="G87" s="90"/>
      <c r="H87" s="90"/>
      <c r="I87" s="87"/>
      <c r="J87" s="88"/>
      <c r="K87" s="304">
        <v>0.05</v>
      </c>
      <c r="L87" s="859">
        <f>N81*K87</f>
        <v>631.9625473979653</v>
      </c>
      <c r="M87" s="860"/>
      <c r="N87" s="51"/>
    </row>
    <row r="88" spans="1:14" ht="15.75" thickBot="1">
      <c r="B88" s="91" t="s">
        <v>974</v>
      </c>
      <c r="C88" s="92"/>
      <c r="D88" s="92"/>
      <c r="E88" s="92"/>
      <c r="F88" s="92"/>
      <c r="G88" s="92"/>
      <c r="H88" s="92"/>
      <c r="I88" s="93"/>
      <c r="J88" s="94"/>
      <c r="K88" s="305">
        <v>0.05</v>
      </c>
      <c r="L88" s="861">
        <f>N81*K88</f>
        <v>631.9625473979653</v>
      </c>
      <c r="M88" s="862"/>
      <c r="N88" s="51"/>
    </row>
    <row r="89" spans="1:14" ht="15.75" thickBot="1">
      <c r="B89" s="825" t="s">
        <v>953</v>
      </c>
      <c r="C89" s="826"/>
      <c r="D89" s="826"/>
      <c r="E89" s="826"/>
      <c r="F89" s="826"/>
      <c r="G89" s="826"/>
      <c r="H89" s="826"/>
      <c r="I89" s="826"/>
      <c r="J89" s="826"/>
      <c r="K89" s="826"/>
      <c r="L89" s="826"/>
      <c r="M89" s="827"/>
      <c r="N89" s="52">
        <f>L86+L87+L88</f>
        <v>3791.775284387792</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16431.026232347096</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3" t="s">
        <v>2218</v>
      </c>
      <c r="C108" s="864"/>
      <c r="D108" s="864"/>
      <c r="E108" s="864"/>
      <c r="F108" s="864"/>
      <c r="G108" s="864"/>
      <c r="H108" s="864"/>
      <c r="I108" s="864"/>
      <c r="J108" s="864"/>
      <c r="K108" s="864"/>
      <c r="L108" s="864"/>
      <c r="M108" s="864"/>
      <c r="N108" s="865"/>
    </row>
    <row r="109" spans="2:14" ht="15" customHeight="1">
      <c r="B109" s="863"/>
      <c r="C109" s="864"/>
      <c r="D109" s="864"/>
      <c r="E109" s="864"/>
      <c r="F109" s="864"/>
      <c r="G109" s="864"/>
      <c r="H109" s="864"/>
      <c r="I109" s="864"/>
      <c r="J109" s="864"/>
      <c r="K109" s="864"/>
      <c r="L109" s="864"/>
      <c r="M109" s="864"/>
      <c r="N109" s="865"/>
    </row>
    <row r="110" spans="2:14" ht="32.25" customHeight="1">
      <c r="B110" s="866" t="s">
        <v>2219</v>
      </c>
      <c r="C110" s="867"/>
      <c r="D110" s="867"/>
      <c r="E110" s="867"/>
      <c r="F110" s="867"/>
      <c r="G110" s="867"/>
      <c r="H110" s="867"/>
      <c r="I110" s="867"/>
      <c r="J110" s="867"/>
      <c r="K110" s="867"/>
      <c r="L110" s="867"/>
      <c r="M110" s="867"/>
      <c r="N110" s="868"/>
    </row>
    <row r="111" spans="2:14">
      <c r="B111" s="866"/>
      <c r="C111" s="867"/>
      <c r="D111" s="867"/>
      <c r="E111" s="867"/>
      <c r="F111" s="867"/>
      <c r="G111" s="867"/>
      <c r="H111" s="867"/>
      <c r="I111" s="867"/>
      <c r="J111" s="867"/>
      <c r="K111" s="867"/>
      <c r="L111" s="867"/>
      <c r="M111" s="867"/>
      <c r="N111" s="868"/>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2"/>
      <c r="K121" s="802"/>
      <c r="L121" s="802"/>
      <c r="M121" s="802"/>
      <c r="N121" s="803"/>
    </row>
    <row r="122" spans="2:14" ht="15.75" thickBot="1">
      <c r="B122" s="261" t="s">
        <v>2221</v>
      </c>
      <c r="C122" s="393"/>
      <c r="D122" s="393"/>
      <c r="E122" s="57"/>
      <c r="F122" s="57"/>
      <c r="G122" s="57"/>
      <c r="H122" s="57"/>
      <c r="I122" s="57"/>
      <c r="J122" s="804"/>
      <c r="K122" s="804"/>
      <c r="L122" s="804"/>
      <c r="M122" s="804"/>
      <c r="N122" s="805"/>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312</v>
      </c>
      <c r="B36" s="838" t="str">
        <f>VLOOKUP(A36,EQUIPOS!A6:D154,3,FALSE)</f>
        <v>Retroexcavadora sobre oruga, potencia 138 HP, balde de 1,5 m3.</v>
      </c>
      <c r="C36" s="839"/>
      <c r="D36" s="839"/>
      <c r="E36" s="839"/>
      <c r="F36" s="839"/>
      <c r="G36" s="839"/>
      <c r="H36" s="840"/>
      <c r="I36" s="267"/>
      <c r="J36" s="268"/>
      <c r="K36" s="269">
        <f>VLOOKUP(A36,EQUIPOS!A6:D163,4,FALSE)</f>
        <v>205739.0812178269</v>
      </c>
      <c r="L36" s="270"/>
      <c r="M36" s="271">
        <v>66</v>
      </c>
      <c r="N36" s="272">
        <f>K36/M36</f>
        <v>3117.2588063307107</v>
      </c>
    </row>
    <row r="37" spans="1:14">
      <c r="A37" s="108"/>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1.0252083333333333</v>
      </c>
    </row>
    <row r="43" spans="1:14" ht="15.75" thickBot="1">
      <c r="B43" s="825" t="s">
        <v>953</v>
      </c>
      <c r="C43" s="826"/>
      <c r="D43" s="826"/>
      <c r="E43" s="826"/>
      <c r="F43" s="826"/>
      <c r="G43" s="826"/>
      <c r="H43" s="826"/>
      <c r="I43" s="826"/>
      <c r="J43" s="826"/>
      <c r="K43" s="826"/>
      <c r="L43" s="826"/>
      <c r="M43" s="827"/>
      <c r="N43" s="394">
        <f>SUM(N36:N42)</f>
        <v>3118.2840146640442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3220.8048479973777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644.16096959947561</v>
      </c>
      <c r="M83" s="860"/>
      <c r="N83" s="51"/>
    </row>
    <row r="84" spans="1:14">
      <c r="B84" s="89" t="s">
        <v>973</v>
      </c>
      <c r="C84" s="90"/>
      <c r="D84" s="90"/>
      <c r="E84" s="90"/>
      <c r="F84" s="90"/>
      <c r="G84" s="90"/>
      <c r="H84" s="90"/>
      <c r="I84" s="87"/>
      <c r="J84" s="88"/>
      <c r="K84" s="304">
        <v>0.05</v>
      </c>
      <c r="L84" s="859">
        <f>N78*K84</f>
        <v>161.0402423998689</v>
      </c>
      <c r="M84" s="860"/>
      <c r="N84" s="51"/>
    </row>
    <row r="85" spans="1:14" ht="15.75" thickBot="1">
      <c r="B85" s="91" t="s">
        <v>974</v>
      </c>
      <c r="C85" s="92"/>
      <c r="D85" s="92"/>
      <c r="E85" s="92"/>
      <c r="F85" s="92"/>
      <c r="G85" s="92"/>
      <c r="H85" s="92"/>
      <c r="I85" s="93"/>
      <c r="J85" s="94"/>
      <c r="K85" s="305">
        <v>0.05</v>
      </c>
      <c r="L85" s="861">
        <f>N78*K85</f>
        <v>161.0402423998689</v>
      </c>
      <c r="M85" s="862"/>
      <c r="N85" s="51"/>
    </row>
    <row r="86" spans="1:14" ht="15.75" thickBot="1">
      <c r="B86" s="825" t="s">
        <v>953</v>
      </c>
      <c r="C86" s="826"/>
      <c r="D86" s="826"/>
      <c r="E86" s="826"/>
      <c r="F86" s="826"/>
      <c r="G86" s="826"/>
      <c r="H86" s="826"/>
      <c r="I86" s="826"/>
      <c r="J86" s="826"/>
      <c r="K86" s="826"/>
      <c r="L86" s="826"/>
      <c r="M86" s="827"/>
      <c r="N86" s="52">
        <f>L83+L84+L85</f>
        <v>966.24145439921347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4187.0463023965913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148</v>
      </c>
      <c r="B36" s="838" t="str">
        <f>VLOOKUP(A36,EQUIPOS!A6:D154,3,FALSE)</f>
        <v>Cargador : Potencia en el volante 110 hp, Clasificación de RPM del motor 2300.</v>
      </c>
      <c r="C36" s="839"/>
      <c r="D36" s="839"/>
      <c r="E36" s="839"/>
      <c r="F36" s="839"/>
      <c r="G36" s="839"/>
      <c r="H36" s="840"/>
      <c r="I36" s="267"/>
      <c r="J36" s="268"/>
      <c r="K36" s="269">
        <f>VLOOKUP(A36,EQUIPOS!A6:D163,4,FALSE)</f>
        <v>158713.00551089505</v>
      </c>
      <c r="L36" s="270"/>
      <c r="M36" s="271">
        <v>66</v>
      </c>
      <c r="N36" s="272">
        <f>K36/M36</f>
        <v>2404.7425077408338</v>
      </c>
    </row>
    <row r="37" spans="1:14">
      <c r="A37" s="108" t="s">
        <v>129</v>
      </c>
      <c r="B37" s="838" t="str">
        <f>VLOOKUP(A37,EQUIPOS!A7:D154,3,FALSE)</f>
        <v xml:space="preserve">Buldozer, Potencia al volante de 140 HP, motor de 2200 RPM, longitud de hoja 4,80m. </v>
      </c>
      <c r="C37" s="839"/>
      <c r="D37" s="839"/>
      <c r="E37" s="839"/>
      <c r="F37" s="839"/>
      <c r="G37" s="839"/>
      <c r="H37" s="840"/>
      <c r="I37" s="267"/>
      <c r="J37" s="268"/>
      <c r="K37" s="269">
        <f>VLOOKUP(A37,EQUIPOS!A7:D164,4,FALSE)</f>
        <v>217495.60014455981</v>
      </c>
      <c r="L37" s="270"/>
      <c r="M37" s="271">
        <v>100</v>
      </c>
      <c r="N37" s="272">
        <f>K37/M37</f>
        <v>2174.9560014455983</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74"/>
      <c r="L39" s="842"/>
      <c r="M39" s="843"/>
      <c r="N39" s="273"/>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2.0504166666666666</v>
      </c>
    </row>
    <row r="43" spans="1:14" ht="15.75" thickBot="1">
      <c r="B43" s="825" t="s">
        <v>953</v>
      </c>
      <c r="C43" s="826"/>
      <c r="D43" s="826"/>
      <c r="E43" s="826"/>
      <c r="F43" s="826"/>
      <c r="G43" s="826"/>
      <c r="H43" s="826"/>
      <c r="I43" s="826"/>
      <c r="J43" s="826"/>
      <c r="K43" s="826"/>
      <c r="L43" s="826"/>
      <c r="M43" s="827"/>
      <c r="N43" s="394">
        <f>SUM(N36:N42)</f>
        <v>4581.7489258530986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2238.4635270392255</v>
      </c>
      <c r="N48" s="272">
        <f>K48*M48</f>
        <v>2238.4635270392255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2238.4635270392255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205.04166666666666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7025.2541195589911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1405.0508239117983</v>
      </c>
      <c r="M83" s="860"/>
      <c r="N83" s="51"/>
    </row>
    <row r="84" spans="1:14">
      <c r="B84" s="89" t="s">
        <v>973</v>
      </c>
      <c r="C84" s="90"/>
      <c r="D84" s="90"/>
      <c r="E84" s="90"/>
      <c r="F84" s="90"/>
      <c r="G84" s="90"/>
      <c r="H84" s="90"/>
      <c r="I84" s="87"/>
      <c r="J84" s="88"/>
      <c r="K84" s="304">
        <v>0.05</v>
      </c>
      <c r="L84" s="859">
        <f>N78*K84</f>
        <v>351.26270597794957</v>
      </c>
      <c r="M84" s="860"/>
      <c r="N84" s="51"/>
    </row>
    <row r="85" spans="1:14" ht="15.75" thickBot="1">
      <c r="B85" s="91" t="s">
        <v>974</v>
      </c>
      <c r="C85" s="92"/>
      <c r="D85" s="92"/>
      <c r="E85" s="92"/>
      <c r="F85" s="92"/>
      <c r="G85" s="92"/>
      <c r="H85" s="92"/>
      <c r="I85" s="93"/>
      <c r="J85" s="94"/>
      <c r="K85" s="305">
        <v>0.05</v>
      </c>
      <c r="L85" s="861">
        <f>N78*K85</f>
        <v>351.26270597794957</v>
      </c>
      <c r="M85" s="862"/>
      <c r="N85" s="51"/>
    </row>
    <row r="86" spans="1:14" ht="15.75" thickBot="1">
      <c r="B86" s="825" t="s">
        <v>953</v>
      </c>
      <c r="C86" s="826"/>
      <c r="D86" s="826"/>
      <c r="E86" s="826"/>
      <c r="F86" s="826"/>
      <c r="G86" s="826"/>
      <c r="H86" s="826"/>
      <c r="I86" s="826"/>
      <c r="J86" s="826"/>
      <c r="K86" s="826"/>
      <c r="L86" s="826"/>
      <c r="M86" s="827"/>
      <c r="N86" s="52">
        <f>L83+L84+L85</f>
        <v>2107.5762358676975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9132.8303554266895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08"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217495.60014455981</v>
      </c>
      <c r="L36" s="464"/>
      <c r="M36" s="283">
        <v>50</v>
      </c>
      <c r="N36" s="272">
        <f>K36/M36</f>
        <v>4349.9120028911966</v>
      </c>
    </row>
    <row r="37" spans="1:14">
      <c r="A37" s="108" t="s">
        <v>152</v>
      </c>
      <c r="B37" s="838" t="str">
        <f>VLOOKUP(A37,EQUIPOS!A7:D154,3,FALSE)</f>
        <v xml:space="preserve">Carrotanque de agua(1000 Galones) </v>
      </c>
      <c r="C37" s="839"/>
      <c r="D37" s="839"/>
      <c r="E37" s="839"/>
      <c r="F37" s="839"/>
      <c r="G37" s="839"/>
      <c r="H37" s="840"/>
      <c r="I37" s="267"/>
      <c r="J37" s="268"/>
      <c r="K37" s="269">
        <f>VLOOKUP(A37,EQUIPOS!A7:D164,4,FALSE)</f>
        <v>71271.774687209472</v>
      </c>
      <c r="L37" s="464"/>
      <c r="M37" s="283">
        <v>50</v>
      </c>
      <c r="N37" s="272">
        <f>K37/M37</f>
        <v>1425.4354937441894</v>
      </c>
    </row>
    <row r="38" spans="1:14">
      <c r="A38" s="205" t="s">
        <v>269</v>
      </c>
      <c r="B38" s="838" t="str">
        <f>VLOOKUP(A38,EQUIPOS!A8:D154,3,FALSE)</f>
        <v>Motoniveladora  potencia 215 HP, ancho de cuchilla 4,27 m, peso 18 ton.</v>
      </c>
      <c r="C38" s="839"/>
      <c r="D38" s="839"/>
      <c r="E38" s="839"/>
      <c r="F38" s="839"/>
      <c r="G38" s="839"/>
      <c r="H38" s="840"/>
      <c r="I38" s="267"/>
      <c r="J38" s="268"/>
      <c r="K38" s="269">
        <f>VLOOKUP(A38,EQUIPOS!A8:D165,4,FALSE)</f>
        <v>217495.60014455981</v>
      </c>
      <c r="L38" s="464"/>
      <c r="M38" s="283">
        <v>50</v>
      </c>
      <c r="N38" s="272">
        <f>K38/M38</f>
        <v>4349.9120028911966</v>
      </c>
    </row>
    <row r="39" spans="1:14">
      <c r="A39" s="205" t="s">
        <v>365</v>
      </c>
      <c r="B39" s="838" t="str">
        <f>VLOOKUP(A39,EQUIPOS!A9:D154,3,FALSE)</f>
        <v xml:space="preserve">Vibrocompatador, potencia 153 HP, peso 10 Ton. </v>
      </c>
      <c r="C39" s="839"/>
      <c r="D39" s="839"/>
      <c r="E39" s="839"/>
      <c r="F39" s="839"/>
      <c r="G39" s="839"/>
      <c r="H39" s="840"/>
      <c r="I39" s="841"/>
      <c r="J39" s="822"/>
      <c r="K39" s="269">
        <f>VLOOKUP(A39,EQUIPOS!A9:D166,4,FALSE)</f>
        <v>124403.56735512638</v>
      </c>
      <c r="L39" s="953">
        <v>50</v>
      </c>
      <c r="M39" s="954"/>
      <c r="N39" s="272">
        <f>K39/L39</f>
        <v>2488.0713471025274</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12613.330846629109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402.04310903601993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13015.373955665129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2603.0747911330259</v>
      </c>
      <c r="M83" s="860"/>
      <c r="N83" s="51"/>
    </row>
    <row r="84" spans="1:14">
      <c r="B84" s="89" t="s">
        <v>973</v>
      </c>
      <c r="C84" s="90"/>
      <c r="D84" s="90"/>
      <c r="E84" s="90"/>
      <c r="F84" s="90"/>
      <c r="G84" s="90"/>
      <c r="H84" s="90"/>
      <c r="I84" s="87"/>
      <c r="J84" s="88"/>
      <c r="K84" s="304">
        <v>0.05</v>
      </c>
      <c r="L84" s="859">
        <f>N78*K84</f>
        <v>650.76869778325647</v>
      </c>
      <c r="M84" s="860"/>
      <c r="N84" s="51"/>
    </row>
    <row r="85" spans="1:14" ht="15.75" thickBot="1">
      <c r="B85" s="91" t="s">
        <v>974</v>
      </c>
      <c r="C85" s="92"/>
      <c r="D85" s="92"/>
      <c r="E85" s="92"/>
      <c r="F85" s="92"/>
      <c r="G85" s="92"/>
      <c r="H85" s="92"/>
      <c r="I85" s="93"/>
      <c r="J85" s="94"/>
      <c r="K85" s="305">
        <v>0.05</v>
      </c>
      <c r="L85" s="861">
        <f>N78*K85</f>
        <v>650.76869778325647</v>
      </c>
      <c r="M85" s="862"/>
      <c r="N85" s="51"/>
    </row>
    <row r="86" spans="1:14" ht="15.75" thickBot="1">
      <c r="B86" s="825" t="s">
        <v>953</v>
      </c>
      <c r="C86" s="826"/>
      <c r="D86" s="826"/>
      <c r="E86" s="826"/>
      <c r="F86" s="826"/>
      <c r="G86" s="826"/>
      <c r="H86" s="826"/>
      <c r="I86" s="826"/>
      <c r="J86" s="826"/>
      <c r="K86" s="826"/>
      <c r="L86" s="826"/>
      <c r="M86" s="827"/>
      <c r="N86" s="52">
        <f>L83+L84+L85</f>
        <v>3904.6121866995386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16919.986142364669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217495.60014455981</v>
      </c>
      <c r="L36" s="270"/>
      <c r="M36" s="271">
        <v>40</v>
      </c>
      <c r="N36" s="272">
        <f>K36/M36</f>
        <v>5437.3900036139948</v>
      </c>
    </row>
    <row r="37" spans="1:14">
      <c r="A37" s="113" t="s">
        <v>365</v>
      </c>
      <c r="B37" s="838" t="str">
        <f>VLOOKUP(A37,EQUIPOS!A7:D154,3,FALSE)</f>
        <v xml:space="preserve">Vibrocompatador, potencia 153 HP, peso 10 Ton. </v>
      </c>
      <c r="C37" s="839"/>
      <c r="D37" s="839"/>
      <c r="E37" s="839"/>
      <c r="F37" s="839"/>
      <c r="G37" s="839"/>
      <c r="H37" s="840"/>
      <c r="I37" s="267"/>
      <c r="J37" s="268"/>
      <c r="K37" s="269">
        <f>VLOOKUP(A37,EQUIPOS!A7:D164,4,FALSE)</f>
        <v>124403.56735512638</v>
      </c>
      <c r="L37" s="270"/>
      <c r="M37" s="271">
        <v>40</v>
      </c>
      <c r="N37" s="272">
        <f>K37/M37</f>
        <v>3110.0891838781595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8547.4791874921539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502.55388629502494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9050.0330737871791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1810.006614757436</v>
      </c>
      <c r="M83" s="860"/>
      <c r="N83" s="51"/>
    </row>
    <row r="84" spans="1:14">
      <c r="B84" s="89" t="s">
        <v>973</v>
      </c>
      <c r="C84" s="90"/>
      <c r="D84" s="90"/>
      <c r="E84" s="90"/>
      <c r="F84" s="90"/>
      <c r="G84" s="90"/>
      <c r="H84" s="90"/>
      <c r="I84" s="87"/>
      <c r="J84" s="88"/>
      <c r="K84" s="304">
        <v>0.05</v>
      </c>
      <c r="L84" s="859">
        <f>N78*K84</f>
        <v>452.50165368935899</v>
      </c>
      <c r="M84" s="860"/>
      <c r="N84" s="51"/>
    </row>
    <row r="85" spans="1:14" ht="15.75" thickBot="1">
      <c r="B85" s="91" t="s">
        <v>974</v>
      </c>
      <c r="C85" s="92"/>
      <c r="D85" s="92"/>
      <c r="E85" s="92"/>
      <c r="F85" s="92"/>
      <c r="G85" s="92"/>
      <c r="H85" s="92"/>
      <c r="I85" s="93"/>
      <c r="J85" s="94"/>
      <c r="K85" s="305">
        <v>0.05</v>
      </c>
      <c r="L85" s="861">
        <f>N78*K85</f>
        <v>452.50165368935899</v>
      </c>
      <c r="M85" s="862"/>
      <c r="N85" s="51"/>
    </row>
    <row r="86" spans="1:14" ht="15.75" thickBot="1">
      <c r="B86" s="825" t="s">
        <v>953</v>
      </c>
      <c r="C86" s="826"/>
      <c r="D86" s="826"/>
      <c r="E86" s="826"/>
      <c r="F86" s="826"/>
      <c r="G86" s="826"/>
      <c r="H86" s="826"/>
      <c r="I86" s="826"/>
      <c r="J86" s="826"/>
      <c r="K86" s="826"/>
      <c r="L86" s="826"/>
      <c r="M86" s="827"/>
      <c r="N86" s="52">
        <f>L83+L84+L85</f>
        <v>2715.0099221361538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11765.042995923333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217495.60014455981</v>
      </c>
      <c r="L36" s="270"/>
      <c r="M36" s="271">
        <v>40</v>
      </c>
      <c r="N36" s="272">
        <f>K36/M36</f>
        <v>5437.3900036139948</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5437.3900036139948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502.55388629502494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5939.9438899090201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1187.9887779818041</v>
      </c>
      <c r="M83" s="860"/>
      <c r="N83" s="51"/>
    </row>
    <row r="84" spans="1:14">
      <c r="B84" s="89" t="s">
        <v>973</v>
      </c>
      <c r="C84" s="90"/>
      <c r="D84" s="90"/>
      <c r="E84" s="90"/>
      <c r="F84" s="90"/>
      <c r="G84" s="90"/>
      <c r="H84" s="90"/>
      <c r="I84" s="87"/>
      <c r="J84" s="88"/>
      <c r="K84" s="304">
        <v>0.05</v>
      </c>
      <c r="L84" s="859">
        <f>N78*K84</f>
        <v>296.99719449545103</v>
      </c>
      <c r="M84" s="860"/>
      <c r="N84" s="51"/>
    </row>
    <row r="85" spans="1:14" ht="15.75" thickBot="1">
      <c r="B85" s="91" t="s">
        <v>974</v>
      </c>
      <c r="C85" s="92"/>
      <c r="D85" s="92"/>
      <c r="E85" s="92"/>
      <c r="F85" s="92"/>
      <c r="G85" s="92"/>
      <c r="H85" s="92"/>
      <c r="I85" s="93"/>
      <c r="J85" s="94"/>
      <c r="K85" s="305">
        <v>0.05</v>
      </c>
      <c r="L85" s="861">
        <f>N78*K85</f>
        <v>296.99719449545103</v>
      </c>
      <c r="M85" s="862"/>
      <c r="N85" s="51"/>
    </row>
    <row r="86" spans="1:14" ht="15.75" thickBot="1">
      <c r="B86" s="825" t="s">
        <v>953</v>
      </c>
      <c r="C86" s="826"/>
      <c r="D86" s="826"/>
      <c r="E86" s="826"/>
      <c r="F86" s="826"/>
      <c r="G86" s="826"/>
      <c r="H86" s="826"/>
      <c r="I86" s="826"/>
      <c r="J86" s="826"/>
      <c r="K86" s="826"/>
      <c r="L86" s="826"/>
      <c r="M86" s="827"/>
      <c r="N86" s="52">
        <f>L83+L84+L85</f>
        <v>1781.9831669727059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7721.9270568817265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2.1494824361440799</v>
      </c>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6821.1333407853026</v>
      </c>
      <c r="N48" s="272">
        <f>K48*M48</f>
        <v>8867.4733430208944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8867.4733430208944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47"/>
      <c r="D59" s="47"/>
      <c r="E59" s="47"/>
      <c r="F59" s="47"/>
      <c r="G59" s="47"/>
      <c r="H59" s="288"/>
      <c r="I59" s="279"/>
      <c r="J59" s="279"/>
      <c r="K59" s="279"/>
      <c r="L59" s="829"/>
      <c r="M59" s="830"/>
      <c r="N59" s="291"/>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9084.5710690714459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1816.9142138142893</v>
      </c>
      <c r="M83" s="860"/>
      <c r="N83" s="51"/>
    </row>
    <row r="84" spans="1:14">
      <c r="B84" s="89" t="s">
        <v>973</v>
      </c>
      <c r="C84" s="90"/>
      <c r="D84" s="90"/>
      <c r="E84" s="90"/>
      <c r="F84" s="90"/>
      <c r="G84" s="90"/>
      <c r="H84" s="90"/>
      <c r="I84" s="87"/>
      <c r="J84" s="88"/>
      <c r="K84" s="304">
        <v>0.05</v>
      </c>
      <c r="L84" s="859">
        <f>N78*K84</f>
        <v>454.22855345357232</v>
      </c>
      <c r="M84" s="860"/>
      <c r="N84" s="51"/>
    </row>
    <row r="85" spans="1:14" ht="15.75" thickBot="1">
      <c r="B85" s="91" t="s">
        <v>974</v>
      </c>
      <c r="C85" s="92"/>
      <c r="D85" s="92"/>
      <c r="E85" s="92"/>
      <c r="F85" s="92"/>
      <c r="G85" s="92"/>
      <c r="H85" s="92"/>
      <c r="I85" s="93"/>
      <c r="J85" s="94"/>
      <c r="K85" s="305">
        <v>0.05</v>
      </c>
      <c r="L85" s="861">
        <f>N78*K85</f>
        <v>454.22855345357232</v>
      </c>
      <c r="M85" s="862"/>
      <c r="N85" s="51"/>
    </row>
    <row r="86" spans="1:14" ht="15.75" thickBot="1">
      <c r="B86" s="825" t="s">
        <v>953</v>
      </c>
      <c r="C86" s="826"/>
      <c r="D86" s="826"/>
      <c r="E86" s="826"/>
      <c r="F86" s="826"/>
      <c r="G86" s="826"/>
      <c r="H86" s="826"/>
      <c r="I86" s="826"/>
      <c r="J86" s="826"/>
      <c r="K86" s="826"/>
      <c r="L86" s="826"/>
      <c r="M86" s="827"/>
      <c r="N86" s="52">
        <f>L83+L84+L85</f>
        <v>2725.3713207214337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11809.942389792879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0.01</v>
      </c>
      <c r="M42" s="850"/>
      <c r="N42" s="105">
        <f>N76*L42</f>
        <v>2.1494824361440799</v>
      </c>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6675.8836776924873</v>
      </c>
      <c r="N48" s="272">
        <f>K48*M48</f>
        <v>8011.0604132309845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8011.0604132309845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47"/>
      <c r="D59" s="47"/>
      <c r="E59" s="47"/>
      <c r="F59" s="47"/>
      <c r="G59" s="47"/>
      <c r="H59" s="288"/>
      <c r="I59" s="279"/>
      <c r="J59" s="279"/>
      <c r="K59" s="279"/>
      <c r="L59" s="829"/>
      <c r="M59" s="830"/>
      <c r="N59" s="291"/>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8228.1581392815369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1645.6316278563074</v>
      </c>
      <c r="M83" s="860"/>
      <c r="N83" s="51"/>
    </row>
    <row r="84" spans="1:14">
      <c r="B84" s="89" t="s">
        <v>973</v>
      </c>
      <c r="C84" s="90"/>
      <c r="D84" s="90"/>
      <c r="E84" s="90"/>
      <c r="F84" s="90"/>
      <c r="G84" s="90"/>
      <c r="H84" s="90"/>
      <c r="I84" s="87"/>
      <c r="J84" s="88"/>
      <c r="K84" s="304">
        <v>0.05</v>
      </c>
      <c r="L84" s="859">
        <f>N78*K84</f>
        <v>411.40790696407686</v>
      </c>
      <c r="M84" s="860"/>
      <c r="N84" s="51"/>
    </row>
    <row r="85" spans="1:14" ht="15.75" thickBot="1">
      <c r="B85" s="91" t="s">
        <v>974</v>
      </c>
      <c r="C85" s="92"/>
      <c r="D85" s="92"/>
      <c r="E85" s="92"/>
      <c r="F85" s="92"/>
      <c r="G85" s="92"/>
      <c r="H85" s="92"/>
      <c r="I85" s="93"/>
      <c r="J85" s="94"/>
      <c r="K85" s="305">
        <v>0.05</v>
      </c>
      <c r="L85" s="861">
        <f>N78*K85</f>
        <v>411.40790696407686</v>
      </c>
      <c r="M85" s="862"/>
      <c r="N85" s="51"/>
    </row>
    <row r="86" spans="1:14" ht="15.75" thickBot="1">
      <c r="B86" s="825" t="s">
        <v>953</v>
      </c>
      <c r="C86" s="826"/>
      <c r="D86" s="826"/>
      <c r="E86" s="826"/>
      <c r="F86" s="826"/>
      <c r="G86" s="826"/>
      <c r="H86" s="826"/>
      <c r="I86" s="826"/>
      <c r="J86" s="826"/>
      <c r="K86" s="826"/>
      <c r="L86" s="826"/>
      <c r="M86" s="827"/>
      <c r="N86" s="52">
        <f>L83+L84+L85</f>
        <v>2468.4474417844613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10696.605581065998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VLOOKUP(A36,EQUIPOS!A6:D186,3,FALSE)</f>
        <v xml:space="preserve">Buldozer, Potencia al volante de 140 HP, motor de 2200 RPM, longitud de hoja 4,80m. </v>
      </c>
      <c r="C36" s="839"/>
      <c r="D36" s="839"/>
      <c r="E36" s="839"/>
      <c r="F36" s="839"/>
      <c r="G36" s="839"/>
      <c r="H36" s="840"/>
      <c r="I36" s="267"/>
      <c r="J36" s="268"/>
      <c r="K36" s="269">
        <f>VLOOKUP(A36,EQUIPOS!A6:D186,4,FALSE)</f>
        <v>217495.60014455981</v>
      </c>
      <c r="L36" s="270"/>
      <c r="M36" s="271">
        <v>45</v>
      </c>
      <c r="N36" s="272">
        <f>K36/M36</f>
        <v>4833.2355587679958</v>
      </c>
    </row>
    <row r="37" spans="1:14">
      <c r="A37" s="113" t="s">
        <v>152</v>
      </c>
      <c r="B37" s="838" t="str">
        <f>VLOOKUP(A37,EQUIPOS!A7:D187,3,FALSE)</f>
        <v xml:space="preserve">Carrotanque de agua(1000 Galones) </v>
      </c>
      <c r="C37" s="839"/>
      <c r="D37" s="839"/>
      <c r="E37" s="839"/>
      <c r="F37" s="839"/>
      <c r="G37" s="839"/>
      <c r="H37" s="840"/>
      <c r="I37" s="267"/>
      <c r="J37" s="268"/>
      <c r="K37" s="269">
        <f>VLOOKUP(A37,EQUIPOS!A7:D187,4,FALSE)</f>
        <v>71271.774687209472</v>
      </c>
      <c r="L37" s="270"/>
      <c r="M37" s="271">
        <v>45</v>
      </c>
      <c r="N37" s="272">
        <f>K37/M37</f>
        <v>1583.8172152713216</v>
      </c>
    </row>
    <row r="38" spans="1:14">
      <c r="A38" t="s">
        <v>269</v>
      </c>
      <c r="B38" s="838" t="str">
        <f>VLOOKUP(A38,EQUIPOS!A8:D188,3,FALSE)</f>
        <v>Motoniveladora  potencia 215 HP, ancho de cuchilla 4,27 m, peso 18 ton.</v>
      </c>
      <c r="C38" s="839"/>
      <c r="D38" s="839"/>
      <c r="E38" s="839"/>
      <c r="F38" s="839"/>
      <c r="G38" s="839"/>
      <c r="H38" s="840"/>
      <c r="I38" s="267"/>
      <c r="J38" s="268"/>
      <c r="K38" s="269">
        <f>VLOOKUP(A38,EQUIPOS!A8:D188,4,FALSE)</f>
        <v>217495.60014455981</v>
      </c>
      <c r="L38" s="270"/>
      <c r="M38" s="271">
        <v>45</v>
      </c>
      <c r="N38" s="272">
        <f>K38/M38</f>
        <v>4833.2355587679958</v>
      </c>
    </row>
    <row r="39" spans="1:14">
      <c r="A39" t="s">
        <v>365</v>
      </c>
      <c r="B39" s="838" t="str">
        <f>VLOOKUP(A39,EQUIPOS!A9:D189,3,FALSE)</f>
        <v xml:space="preserve">Vibrocompatador, potencia 153 HP, peso 10 Ton. </v>
      </c>
      <c r="C39" s="839"/>
      <c r="D39" s="839"/>
      <c r="E39" s="839"/>
      <c r="F39" s="839"/>
      <c r="G39" s="839"/>
      <c r="H39" s="840"/>
      <c r="I39" s="841"/>
      <c r="J39" s="822"/>
      <c r="K39" s="269">
        <f>VLOOKUP(A39,EQUIPOS!A9:D189,4,FALSE)</f>
        <v>124403.56735512638</v>
      </c>
      <c r="L39" s="842">
        <v>45</v>
      </c>
      <c r="M39" s="843"/>
      <c r="N39" s="272">
        <f>K39/L39</f>
        <v>2764.5237190028083</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11.941569089689333</v>
      </c>
    </row>
    <row r="43" spans="1:14" ht="15.75" thickBot="1">
      <c r="B43" s="825" t="s">
        <v>953</v>
      </c>
      <c r="C43" s="826"/>
      <c r="D43" s="826"/>
      <c r="E43" s="826"/>
      <c r="F43" s="826"/>
      <c r="G43" s="826"/>
      <c r="H43" s="826"/>
      <c r="I43" s="826"/>
      <c r="J43" s="826"/>
      <c r="K43" s="826"/>
      <c r="L43" s="826"/>
      <c r="M43" s="827"/>
      <c r="N43" s="394">
        <f>SUM(N36:N42)</f>
        <v>14026.75362089981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23585.036590540622</v>
      </c>
      <c r="N48" s="272">
        <f>K48*M48</f>
        <v>29481.295738175777</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29481.295738175777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29">
        <f>VLOOKUP(A59,TRANSPORTE!A5:D123,4,FALSE)</f>
        <v>735.58755139143761</v>
      </c>
      <c r="M59" s="830"/>
      <c r="N59" s="291">
        <f>K59*L59</f>
        <v>919.48443923929699</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919.48443923929699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45024.61225279935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9004.9224505598704</v>
      </c>
      <c r="M83" s="860"/>
      <c r="N83" s="51"/>
    </row>
    <row r="84" spans="1:14">
      <c r="B84" s="89" t="s">
        <v>973</v>
      </c>
      <c r="C84" s="90"/>
      <c r="D84" s="90"/>
      <c r="E84" s="90"/>
      <c r="F84" s="90"/>
      <c r="G84" s="90"/>
      <c r="H84" s="90"/>
      <c r="I84" s="87"/>
      <c r="J84" s="88"/>
      <c r="K84" s="304">
        <v>0.05</v>
      </c>
      <c r="L84" s="859">
        <f>N78*K84</f>
        <v>2251.2306126399676</v>
      </c>
      <c r="M84" s="860"/>
      <c r="N84" s="51"/>
    </row>
    <row r="85" spans="1:14" ht="15.75" thickBot="1">
      <c r="B85" s="91" t="s">
        <v>974</v>
      </c>
      <c r="C85" s="92"/>
      <c r="D85" s="92"/>
      <c r="E85" s="92"/>
      <c r="F85" s="92"/>
      <c r="G85" s="92"/>
      <c r="H85" s="92"/>
      <c r="I85" s="93"/>
      <c r="J85" s="94"/>
      <c r="K85" s="305">
        <v>0.05</v>
      </c>
      <c r="L85" s="861">
        <f>N78*K85</f>
        <v>2251.2306126399676</v>
      </c>
      <c r="M85" s="862"/>
      <c r="N85" s="51"/>
    </row>
    <row r="86" spans="1:14" ht="15.75" thickBot="1">
      <c r="B86" s="825" t="s">
        <v>953</v>
      </c>
      <c r="C86" s="826"/>
      <c r="D86" s="826"/>
      <c r="E86" s="826"/>
      <c r="F86" s="826"/>
      <c r="G86" s="826"/>
      <c r="H86" s="826"/>
      <c r="I86" s="826"/>
      <c r="J86" s="826"/>
      <c r="K86" s="826"/>
      <c r="L86" s="826"/>
      <c r="M86" s="827"/>
      <c r="N86" s="52">
        <f>L83+L84+L85</f>
        <v>13507.383675839805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ROUND((N78+N86),0)</f>
        <v>58532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VLOOKUP(A36,EQUIPOS!A6:D186,3,FALSE)</f>
        <v xml:space="preserve">Buldozer, Potencia al volante de 140 HP, motor de 2200 RPM, longitud de hoja 4,80m. </v>
      </c>
      <c r="C36" s="839"/>
      <c r="D36" s="839"/>
      <c r="E36" s="839"/>
      <c r="F36" s="839"/>
      <c r="G36" s="839"/>
      <c r="H36" s="840"/>
      <c r="I36" s="267"/>
      <c r="J36" s="268"/>
      <c r="K36" s="269">
        <f>VLOOKUP(A36,EQUIPOS!A6:D186,4,FALSE)</f>
        <v>217495.60014455981</v>
      </c>
      <c r="L36" s="270"/>
      <c r="M36" s="271">
        <v>45</v>
      </c>
      <c r="N36" s="272">
        <f>K36/M36</f>
        <v>4833.2355587679958</v>
      </c>
    </row>
    <row r="37" spans="1:14">
      <c r="A37" s="113" t="s">
        <v>152</v>
      </c>
      <c r="B37" s="838" t="str">
        <f>VLOOKUP(A37,EQUIPOS!A7:D187,3,FALSE)</f>
        <v xml:space="preserve">Carrotanque de agua(1000 Galones) </v>
      </c>
      <c r="C37" s="839"/>
      <c r="D37" s="839"/>
      <c r="E37" s="839"/>
      <c r="F37" s="839"/>
      <c r="G37" s="839"/>
      <c r="H37" s="840"/>
      <c r="I37" s="267"/>
      <c r="J37" s="268"/>
      <c r="K37" s="269">
        <f>VLOOKUP(A37,EQUIPOS!A7:D187,4,FALSE)</f>
        <v>71271.774687209472</v>
      </c>
      <c r="L37" s="270"/>
      <c r="M37" s="271">
        <v>45</v>
      </c>
      <c r="N37" s="272">
        <f>K37/M37</f>
        <v>1583.8172152713216</v>
      </c>
    </row>
    <row r="38" spans="1:14">
      <c r="A38" t="s">
        <v>269</v>
      </c>
      <c r="B38" s="838" t="str">
        <f>VLOOKUP(A38,EQUIPOS!A8:D188,3,FALSE)</f>
        <v>Motoniveladora  potencia 215 HP, ancho de cuchilla 4,27 m, peso 18 ton.</v>
      </c>
      <c r="C38" s="839"/>
      <c r="D38" s="839"/>
      <c r="E38" s="839"/>
      <c r="F38" s="839"/>
      <c r="G38" s="839"/>
      <c r="H38" s="840"/>
      <c r="I38" s="267"/>
      <c r="J38" s="268"/>
      <c r="K38" s="269">
        <f>VLOOKUP(A38,EQUIPOS!A8:D188,4,FALSE)</f>
        <v>217495.60014455981</v>
      </c>
      <c r="L38" s="270"/>
      <c r="M38" s="271">
        <v>45</v>
      </c>
      <c r="N38" s="272">
        <f>K38/M38</f>
        <v>4833.2355587679958</v>
      </c>
    </row>
    <row r="39" spans="1:14">
      <c r="A39" t="s">
        <v>365</v>
      </c>
      <c r="B39" s="838" t="str">
        <f>VLOOKUP(A39,EQUIPOS!A9:D189,3,FALSE)</f>
        <v xml:space="preserve">Vibrocompatador, potencia 153 HP, peso 10 Ton. </v>
      </c>
      <c r="C39" s="839"/>
      <c r="D39" s="839"/>
      <c r="E39" s="839"/>
      <c r="F39" s="839"/>
      <c r="G39" s="839"/>
      <c r="H39" s="840"/>
      <c r="I39" s="841"/>
      <c r="J39" s="822"/>
      <c r="K39" s="269">
        <f>VLOOKUP(A39,EQUIPOS!A9:D189,4,FALSE)</f>
        <v>124403.56735512638</v>
      </c>
      <c r="L39" s="842">
        <v>45</v>
      </c>
      <c r="M39" s="843"/>
      <c r="N39" s="272">
        <f>K39/L39</f>
        <v>2764.5237190028083</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11.941569089689333</v>
      </c>
    </row>
    <row r="43" spans="1:14" ht="15.75" thickBot="1">
      <c r="B43" s="825" t="s">
        <v>953</v>
      </c>
      <c r="C43" s="826"/>
      <c r="D43" s="826"/>
      <c r="E43" s="826"/>
      <c r="F43" s="826"/>
      <c r="G43" s="826"/>
      <c r="H43" s="826"/>
      <c r="I43" s="826"/>
      <c r="J43" s="826"/>
      <c r="K43" s="826"/>
      <c r="L43" s="826"/>
      <c r="M43" s="827"/>
      <c r="N43" s="394">
        <f>SUM(N36:N42)</f>
        <v>14026.75362089981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30396.317856849488</v>
      </c>
      <c r="N48" s="272">
        <f>K48*M48</f>
        <v>37995.397321061857</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37995.397321061857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9">
        <f>VLOOKUP(A59,TRANSPORTE!A5:D123,4,FALSE)</f>
        <v>735.58755139143761</v>
      </c>
      <c r="M59" s="830"/>
      <c r="N59" s="291">
        <f>K59*L59</f>
        <v>919.48443923929699</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919.48443923929699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53538.713835685427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10707.742767137086</v>
      </c>
      <c r="M83" s="860"/>
      <c r="N83" s="51"/>
    </row>
    <row r="84" spans="1:14">
      <c r="B84" s="89" t="s">
        <v>973</v>
      </c>
      <c r="C84" s="90"/>
      <c r="D84" s="90"/>
      <c r="E84" s="90"/>
      <c r="F84" s="90"/>
      <c r="G84" s="90"/>
      <c r="H84" s="90"/>
      <c r="I84" s="87"/>
      <c r="J84" s="88"/>
      <c r="K84" s="304">
        <v>0.05</v>
      </c>
      <c r="L84" s="859">
        <f>N78*K84</f>
        <v>2676.9356917842715</v>
      </c>
      <c r="M84" s="860"/>
      <c r="N84" s="51"/>
    </row>
    <row r="85" spans="1:14" ht="15.75" thickBot="1">
      <c r="B85" s="91" t="s">
        <v>974</v>
      </c>
      <c r="C85" s="92"/>
      <c r="D85" s="92"/>
      <c r="E85" s="92"/>
      <c r="F85" s="92"/>
      <c r="G85" s="92"/>
      <c r="H85" s="92"/>
      <c r="I85" s="93"/>
      <c r="J85" s="94"/>
      <c r="K85" s="305">
        <v>0.05</v>
      </c>
      <c r="L85" s="861">
        <f>N78*K85</f>
        <v>2676.9356917842715</v>
      </c>
      <c r="M85" s="862"/>
      <c r="N85" s="51"/>
    </row>
    <row r="86" spans="1:14" ht="15.75" thickBot="1">
      <c r="B86" s="825" t="s">
        <v>953</v>
      </c>
      <c r="C86" s="826"/>
      <c r="D86" s="826"/>
      <c r="E86" s="826"/>
      <c r="F86" s="826"/>
      <c r="G86" s="826"/>
      <c r="H86" s="826"/>
      <c r="I86" s="826"/>
      <c r="J86" s="826"/>
      <c r="K86" s="826"/>
      <c r="L86" s="826"/>
      <c r="M86" s="827"/>
      <c r="N86" s="52">
        <f>L83+L84+L85</f>
        <v>16061.614150705627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69600.327986391057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VLOOKUP(A36,EQUIPOS!A6:D186,3,FALSE)</f>
        <v xml:space="preserve">Buldozer, Potencia al volante de 140 HP, motor de 2200 RPM, longitud de hoja 4,80m. </v>
      </c>
      <c r="C36" s="839"/>
      <c r="D36" s="839"/>
      <c r="E36" s="839"/>
      <c r="F36" s="839"/>
      <c r="G36" s="839"/>
      <c r="H36" s="840"/>
      <c r="I36" s="267"/>
      <c r="J36" s="268"/>
      <c r="K36" s="269">
        <f>VLOOKUP(A36,EQUIPOS!A6:D186,4,FALSE)</f>
        <v>217495.60014455981</v>
      </c>
      <c r="L36" s="270"/>
      <c r="M36" s="271">
        <v>45</v>
      </c>
      <c r="N36" s="272">
        <f>K36/M36</f>
        <v>4833.2355587679958</v>
      </c>
    </row>
    <row r="37" spans="1:14">
      <c r="A37" s="113" t="s">
        <v>152</v>
      </c>
      <c r="B37" s="838" t="str">
        <f>VLOOKUP(A37,EQUIPOS!A7:D187,3,FALSE)</f>
        <v xml:space="preserve">Carrotanque de agua(1000 Galones) </v>
      </c>
      <c r="C37" s="839"/>
      <c r="D37" s="839"/>
      <c r="E37" s="839"/>
      <c r="F37" s="839"/>
      <c r="G37" s="839"/>
      <c r="H37" s="840"/>
      <c r="I37" s="267"/>
      <c r="J37" s="268"/>
      <c r="K37" s="269">
        <f>VLOOKUP(A37,EQUIPOS!A7:D187,4,FALSE)</f>
        <v>71271.774687209472</v>
      </c>
      <c r="L37" s="270"/>
      <c r="M37" s="271">
        <v>45</v>
      </c>
      <c r="N37" s="272">
        <f>K37/M37</f>
        <v>1583.8172152713216</v>
      </c>
    </row>
    <row r="38" spans="1:14">
      <c r="A38" t="s">
        <v>269</v>
      </c>
      <c r="B38" s="838" t="str">
        <f>VLOOKUP(A38,EQUIPOS!A8:D188,3,FALSE)</f>
        <v>Motoniveladora  potencia 215 HP, ancho de cuchilla 4,27 m, peso 18 ton.</v>
      </c>
      <c r="C38" s="839"/>
      <c r="D38" s="839"/>
      <c r="E38" s="839"/>
      <c r="F38" s="839"/>
      <c r="G38" s="839"/>
      <c r="H38" s="840"/>
      <c r="I38" s="267"/>
      <c r="J38" s="268"/>
      <c r="K38" s="269">
        <f>VLOOKUP(A38,EQUIPOS!A8:D188,4,FALSE)</f>
        <v>217495.60014455981</v>
      </c>
      <c r="L38" s="270"/>
      <c r="M38" s="271">
        <v>45</v>
      </c>
      <c r="N38" s="272">
        <f>K38/M38</f>
        <v>4833.2355587679958</v>
      </c>
    </row>
    <row r="39" spans="1:14">
      <c r="A39" t="s">
        <v>365</v>
      </c>
      <c r="B39" s="838" t="str">
        <f>VLOOKUP(A39,EQUIPOS!A9:D189,3,FALSE)</f>
        <v xml:space="preserve">Vibrocompatador, potencia 153 HP, peso 10 Ton. </v>
      </c>
      <c r="C39" s="839"/>
      <c r="D39" s="839"/>
      <c r="E39" s="839"/>
      <c r="F39" s="839"/>
      <c r="G39" s="839"/>
      <c r="H39" s="840"/>
      <c r="I39" s="841"/>
      <c r="J39" s="822"/>
      <c r="K39" s="269">
        <f>VLOOKUP(A39,EQUIPOS!A9:D189,4,FALSE)</f>
        <v>124403.56735512638</v>
      </c>
      <c r="L39" s="842">
        <v>45</v>
      </c>
      <c r="M39" s="843"/>
      <c r="N39" s="272">
        <f>K39/L39</f>
        <v>2764.5237190028083</v>
      </c>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t="s">
        <v>952</v>
      </c>
      <c r="C42" s="839"/>
      <c r="D42" s="839"/>
      <c r="E42" s="839"/>
      <c r="F42" s="839"/>
      <c r="G42" s="839"/>
      <c r="H42" s="840"/>
      <c r="I42" s="847"/>
      <c r="J42" s="848"/>
      <c r="K42" s="41"/>
      <c r="L42" s="849">
        <v>0.02</v>
      </c>
      <c r="M42" s="850"/>
      <c r="N42" s="105">
        <f>N76*L42</f>
        <v>11.941569089689333</v>
      </c>
    </row>
    <row r="43" spans="1:14" ht="15.75" thickBot="1">
      <c r="B43" s="825" t="s">
        <v>953</v>
      </c>
      <c r="C43" s="826"/>
      <c r="D43" s="826"/>
      <c r="E43" s="826"/>
      <c r="F43" s="826"/>
      <c r="G43" s="826"/>
      <c r="H43" s="826"/>
      <c r="I43" s="826"/>
      <c r="J43" s="826"/>
      <c r="K43" s="826"/>
      <c r="L43" s="826"/>
      <c r="M43" s="827"/>
      <c r="N43" s="394">
        <f>SUM(N36:N42)</f>
        <v>14026.75362089981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35322.770242184364</v>
      </c>
      <c r="N48" s="272">
        <f>K48*M48</f>
        <v>44153.462802730457</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44153.462802730457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9">
        <f>VLOOKUP(A59,TRANSPORTE!A5:D123,4,FALSE)</f>
        <v>735.58755139143761</v>
      </c>
      <c r="M59" s="830"/>
      <c r="N59" s="291">
        <f>K59*L59</f>
        <v>919.48443923929699</v>
      </c>
    </row>
    <row r="60" spans="1:14" ht="24.75" customHeight="1">
      <c r="B60" s="46"/>
      <c r="C60" s="317"/>
      <c r="D60" s="317"/>
      <c r="E60" s="317"/>
      <c r="F60" s="317"/>
      <c r="G60" s="317"/>
      <c r="H60" s="311"/>
      <c r="I60" s="399"/>
      <c r="J60" s="286"/>
      <c r="K60" s="279"/>
      <c r="L60" s="829"/>
      <c r="M60" s="830"/>
      <c r="N60" s="287"/>
    </row>
    <row r="61" spans="1:14">
      <c r="B61" s="46"/>
      <c r="C61" s="47"/>
      <c r="D61" s="47"/>
      <c r="E61" s="47"/>
      <c r="F61" s="47"/>
      <c r="G61" s="317"/>
      <c r="H61" s="311"/>
      <c r="I61" s="399"/>
      <c r="J61" s="286"/>
      <c r="K61" s="279"/>
      <c r="L61" s="829"/>
      <c r="M61" s="830"/>
      <c r="N61" s="291"/>
    </row>
    <row r="62" spans="1:14">
      <c r="B62" s="46"/>
      <c r="C62" s="47"/>
      <c r="D62" s="47"/>
      <c r="E62" s="47"/>
      <c r="F62" s="47"/>
      <c r="G62" s="47"/>
      <c r="H62" s="288"/>
      <c r="I62" s="279"/>
      <c r="J62" s="279"/>
      <c r="K62" s="279"/>
      <c r="L62" s="829"/>
      <c r="M62" s="830"/>
      <c r="N62" s="291"/>
    </row>
    <row r="63" spans="1:14">
      <c r="B63" s="46"/>
      <c r="C63" s="47"/>
      <c r="D63" s="47"/>
      <c r="E63" s="47"/>
      <c r="F63" s="47"/>
      <c r="G63" s="47"/>
      <c r="H63" s="288"/>
      <c r="I63" s="279"/>
      <c r="J63" s="279"/>
      <c r="K63" s="279"/>
      <c r="L63" s="829"/>
      <c r="M63" s="830"/>
      <c r="N63" s="291"/>
    </row>
    <row r="64" spans="1:14" ht="15.75" thickBot="1">
      <c r="B64" s="465"/>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SUM(N59:N64)</f>
        <v>919.48443923929699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59696.779317354027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11939.355863470806</v>
      </c>
      <c r="M83" s="860"/>
      <c r="N83" s="51"/>
    </row>
    <row r="84" spans="1:14">
      <c r="B84" s="89" t="s">
        <v>973</v>
      </c>
      <c r="C84" s="90"/>
      <c r="D84" s="90"/>
      <c r="E84" s="90"/>
      <c r="F84" s="90"/>
      <c r="G84" s="90"/>
      <c r="H84" s="90"/>
      <c r="I84" s="87"/>
      <c r="J84" s="88"/>
      <c r="K84" s="304">
        <v>0.05</v>
      </c>
      <c r="L84" s="859">
        <f>N78*K84</f>
        <v>2984.8389658677015</v>
      </c>
      <c r="M84" s="860"/>
      <c r="N84" s="51"/>
    </row>
    <row r="85" spans="1:14" ht="15.75" thickBot="1">
      <c r="B85" s="91" t="s">
        <v>974</v>
      </c>
      <c r="C85" s="92"/>
      <c r="D85" s="92"/>
      <c r="E85" s="92"/>
      <c r="F85" s="92"/>
      <c r="G85" s="92"/>
      <c r="H85" s="92"/>
      <c r="I85" s="93"/>
      <c r="J85" s="94"/>
      <c r="K85" s="305">
        <v>0.05</v>
      </c>
      <c r="L85" s="861">
        <f>N78*K85</f>
        <v>2984.8389658677015</v>
      </c>
      <c r="M85" s="862"/>
      <c r="N85" s="51"/>
    </row>
    <row r="86" spans="1:14" ht="15.75" thickBot="1">
      <c r="B86" s="825" t="s">
        <v>953</v>
      </c>
      <c r="C86" s="826"/>
      <c r="D86" s="826"/>
      <c r="E86" s="826"/>
      <c r="F86" s="826"/>
      <c r="G86" s="826"/>
      <c r="H86" s="826"/>
      <c r="I86" s="826"/>
      <c r="J86" s="826"/>
      <c r="K86" s="826"/>
      <c r="L86" s="826"/>
      <c r="M86" s="827"/>
      <c r="N86" s="52">
        <f>L83+L84+L85</f>
        <v>17909.033795206207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77605.813112560238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217495.60014455981</v>
      </c>
      <c r="L36" s="270"/>
      <c r="M36" s="271">
        <v>400</v>
      </c>
      <c r="N36" s="272">
        <f>K36/M36</f>
        <v>543.73900036139958</v>
      </c>
    </row>
    <row r="37" spans="1:14">
      <c r="A37" s="113" t="s">
        <v>152</v>
      </c>
      <c r="B37" s="838" t="str">
        <f>VLOOKUP(A37,EQUIPOS!A7:D154,3,FALSE)</f>
        <v xml:space="preserve">Carrotanque de agua(1000 Galones) </v>
      </c>
      <c r="C37" s="839"/>
      <c r="D37" s="839"/>
      <c r="E37" s="839"/>
      <c r="F37" s="839"/>
      <c r="G37" s="839"/>
      <c r="H37" s="840"/>
      <c r="I37" s="267"/>
      <c r="J37" s="268"/>
      <c r="K37" s="269">
        <f>VLOOKUP(A37,EQUIPOS!A7:D164,4,FALSE)</f>
        <v>71271.774687209472</v>
      </c>
      <c r="L37" s="270"/>
      <c r="M37" s="271">
        <v>200</v>
      </c>
      <c r="N37" s="272">
        <f>K37/M37</f>
        <v>356.35887343604736</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217495.60014455981</v>
      </c>
      <c r="L38" s="270"/>
      <c r="M38" s="271">
        <v>200</v>
      </c>
      <c r="N38" s="272">
        <f>K38/M38</f>
        <v>1087.4780007227992</v>
      </c>
    </row>
    <row r="39" spans="1:14">
      <c r="A39" t="s">
        <v>365</v>
      </c>
      <c r="B39" s="838" t="str">
        <f>VLOOKUP(A39,EQUIPOS!A9:D155,3,FALSE)</f>
        <v xml:space="preserve">Vibrocompatador, potencia 153 HP, peso 10 Ton. </v>
      </c>
      <c r="C39" s="839"/>
      <c r="D39" s="839"/>
      <c r="E39" s="839"/>
      <c r="F39" s="839"/>
      <c r="G39" s="839"/>
      <c r="H39" s="840"/>
      <c r="I39" s="841"/>
      <c r="J39" s="822"/>
      <c r="K39" s="269">
        <f>VLOOKUP(A39,EQUIPOS!A9:D166,4,FALSE)</f>
        <v>124403.56735512638</v>
      </c>
      <c r="L39" s="842">
        <v>200</v>
      </c>
      <c r="M39" s="843"/>
      <c r="N39" s="272">
        <f>K39/L39</f>
        <v>622.01783677563185</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2.6868530451800998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2612.2805643410584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134.34265225900498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2746.6232166000632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549.32464332001268</v>
      </c>
      <c r="M83" s="860"/>
      <c r="N83" s="51"/>
    </row>
    <row r="84" spans="1:14">
      <c r="B84" s="89" t="s">
        <v>973</v>
      </c>
      <c r="C84" s="90"/>
      <c r="D84" s="90"/>
      <c r="E84" s="90"/>
      <c r="F84" s="90"/>
      <c r="G84" s="90"/>
      <c r="H84" s="90"/>
      <c r="I84" s="87"/>
      <c r="J84" s="88"/>
      <c r="K84" s="304">
        <v>0.05</v>
      </c>
      <c r="L84" s="859">
        <f>N78*K84</f>
        <v>137.33116083000317</v>
      </c>
      <c r="M84" s="860"/>
      <c r="N84" s="51"/>
    </row>
    <row r="85" spans="1:14" ht="15.75" thickBot="1">
      <c r="B85" s="91" t="s">
        <v>974</v>
      </c>
      <c r="C85" s="92"/>
      <c r="D85" s="92"/>
      <c r="E85" s="92"/>
      <c r="F85" s="92"/>
      <c r="G85" s="92"/>
      <c r="H85" s="92"/>
      <c r="I85" s="93"/>
      <c r="J85" s="94"/>
      <c r="K85" s="305">
        <v>0.05</v>
      </c>
      <c r="L85" s="861">
        <f>N78*K85</f>
        <v>137.33116083000317</v>
      </c>
      <c r="M85" s="862"/>
      <c r="N85" s="51"/>
    </row>
    <row r="86" spans="1:14" ht="15.75" thickBot="1">
      <c r="B86" s="825" t="s">
        <v>953</v>
      </c>
      <c r="C86" s="826"/>
      <c r="D86" s="826"/>
      <c r="E86" s="826"/>
      <c r="F86" s="826"/>
      <c r="G86" s="826"/>
      <c r="H86" s="826"/>
      <c r="I86" s="826"/>
      <c r="J86" s="826"/>
      <c r="K86" s="826"/>
      <c r="L86" s="826"/>
      <c r="M86" s="827"/>
      <c r="N86" s="52">
        <f>L83+L84+L85</f>
        <v>823.98696498001914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3570.6101815800821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2.1494824361440799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8286.6344777575159</v>
      </c>
      <c r="N48" s="272">
        <f>K48*M48</f>
        <v>9943.9613733090191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9943.9613733090191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10161.059099359571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2032.2118198719143</v>
      </c>
      <c r="M83" s="860"/>
      <c r="N83" s="51"/>
    </row>
    <row r="84" spans="1:14">
      <c r="B84" s="89" t="s">
        <v>973</v>
      </c>
      <c r="C84" s="90"/>
      <c r="D84" s="90"/>
      <c r="E84" s="90"/>
      <c r="F84" s="90"/>
      <c r="G84" s="90"/>
      <c r="H84" s="90"/>
      <c r="I84" s="87"/>
      <c r="J84" s="88"/>
      <c r="K84" s="304">
        <v>0.05</v>
      </c>
      <c r="L84" s="859">
        <f>N78*K84</f>
        <v>508.05295496797856</v>
      </c>
      <c r="M84" s="860"/>
      <c r="N84" s="51"/>
    </row>
    <row r="85" spans="1:14" ht="15.75" thickBot="1">
      <c r="B85" s="91" t="s">
        <v>974</v>
      </c>
      <c r="C85" s="92"/>
      <c r="D85" s="92"/>
      <c r="E85" s="92"/>
      <c r="F85" s="92"/>
      <c r="G85" s="92"/>
      <c r="H85" s="92"/>
      <c r="I85" s="93"/>
      <c r="J85" s="94"/>
      <c r="K85" s="305">
        <v>0.05</v>
      </c>
      <c r="L85" s="861">
        <f>N78*K85</f>
        <v>508.05295496797856</v>
      </c>
      <c r="M85" s="862"/>
      <c r="N85" s="51"/>
    </row>
    <row r="86" spans="1:14" ht="15.75" thickBot="1">
      <c r="B86" s="825" t="s">
        <v>953</v>
      </c>
      <c r="C86" s="826"/>
      <c r="D86" s="826"/>
      <c r="E86" s="826"/>
      <c r="F86" s="826"/>
      <c r="G86" s="826"/>
      <c r="H86" s="826"/>
      <c r="I86" s="826"/>
      <c r="J86" s="826"/>
      <c r="K86" s="826"/>
      <c r="L86" s="826"/>
      <c r="M86" s="827"/>
      <c r="N86" s="52">
        <f>L83+L84+L85</f>
        <v>3048.3177298078713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13209.376829167442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2.1494824361440799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1160.4915452101106</v>
      </c>
      <c r="M83" s="860"/>
      <c r="N83" s="51"/>
    </row>
    <row r="84" spans="1:14">
      <c r="B84" s="89" t="s">
        <v>973</v>
      </c>
      <c r="C84" s="90"/>
      <c r="D84" s="90"/>
      <c r="E84" s="90"/>
      <c r="F84" s="90"/>
      <c r="G84" s="90"/>
      <c r="H84" s="90"/>
      <c r="I84" s="87"/>
      <c r="J84" s="88"/>
      <c r="K84" s="304">
        <v>0.05</v>
      </c>
      <c r="L84" s="859">
        <f>N78*K84</f>
        <v>290.12288630252766</v>
      </c>
      <c r="M84" s="860"/>
      <c r="N84" s="51"/>
    </row>
    <row r="85" spans="1:14" ht="15.75" thickBot="1">
      <c r="B85" s="91" t="s">
        <v>974</v>
      </c>
      <c r="C85" s="92"/>
      <c r="D85" s="92"/>
      <c r="E85" s="92"/>
      <c r="F85" s="92"/>
      <c r="G85" s="92"/>
      <c r="H85" s="92"/>
      <c r="I85" s="93"/>
      <c r="J85" s="94"/>
      <c r="K85" s="305">
        <v>0.05</v>
      </c>
      <c r="L85" s="861">
        <f>N78*K85</f>
        <v>290.12288630252766</v>
      </c>
      <c r="M85" s="862"/>
      <c r="N85" s="51"/>
    </row>
    <row r="86" spans="1:14" ht="15.75" thickBot="1">
      <c r="B86" s="825" t="s">
        <v>953</v>
      </c>
      <c r="C86" s="826"/>
      <c r="D86" s="826"/>
      <c r="E86" s="826"/>
      <c r="F86" s="826"/>
      <c r="G86" s="826"/>
      <c r="H86" s="826"/>
      <c r="I86" s="826"/>
      <c r="J86" s="826"/>
      <c r="K86" s="826"/>
      <c r="L86" s="826"/>
      <c r="M86" s="827"/>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2.1494824361440799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6020.831764003764</v>
      </c>
      <c r="N48" s="272">
        <f>K48*M48</f>
        <v>7224.9981168045169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7224.9981168045169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7442.0958428550693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1488.4191685710139</v>
      </c>
      <c r="M83" s="860"/>
      <c r="N83" s="51"/>
    </row>
    <row r="84" spans="1:14">
      <c r="B84" s="89" t="s">
        <v>973</v>
      </c>
      <c r="C84" s="90"/>
      <c r="D84" s="90"/>
      <c r="E84" s="90"/>
      <c r="F84" s="90"/>
      <c r="G84" s="90"/>
      <c r="H84" s="90"/>
      <c r="I84" s="87"/>
      <c r="J84" s="88"/>
      <c r="K84" s="304">
        <v>0.05</v>
      </c>
      <c r="L84" s="859">
        <f>N78*K84</f>
        <v>372.10479214275347</v>
      </c>
      <c r="M84" s="860"/>
      <c r="N84" s="51"/>
    </row>
    <row r="85" spans="1:14" ht="15.75" thickBot="1">
      <c r="B85" s="91" t="s">
        <v>974</v>
      </c>
      <c r="C85" s="92"/>
      <c r="D85" s="92"/>
      <c r="E85" s="92"/>
      <c r="F85" s="92"/>
      <c r="G85" s="92"/>
      <c r="H85" s="92"/>
      <c r="I85" s="93"/>
      <c r="J85" s="94"/>
      <c r="K85" s="305">
        <v>0.05</v>
      </c>
      <c r="L85" s="861">
        <f>N78*K85</f>
        <v>372.10479214275347</v>
      </c>
      <c r="M85" s="862"/>
      <c r="N85" s="51"/>
    </row>
    <row r="86" spans="1:14" ht="15.75" thickBot="1">
      <c r="B86" s="825" t="s">
        <v>953</v>
      </c>
      <c r="C86" s="826"/>
      <c r="D86" s="826"/>
      <c r="E86" s="826"/>
      <c r="F86" s="826"/>
      <c r="G86" s="826"/>
      <c r="H86" s="826"/>
      <c r="I86" s="826"/>
      <c r="J86" s="826"/>
      <c r="K86" s="826"/>
      <c r="L86" s="826"/>
      <c r="M86" s="827"/>
      <c r="N86" s="52">
        <f>L83+L84+L85</f>
        <v>2232.6287528565208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9674.7245957115902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2.1494824361440799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9158.604129451287</v>
      </c>
      <c r="N48" s="272">
        <f>K48*M48</f>
        <v>11906.185368286673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11906.185368286673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12123.283094337225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2424.6566188674451</v>
      </c>
      <c r="M83" s="860"/>
      <c r="N83" s="51"/>
    </row>
    <row r="84" spans="1:14">
      <c r="B84" s="89" t="s">
        <v>973</v>
      </c>
      <c r="C84" s="90"/>
      <c r="D84" s="90"/>
      <c r="E84" s="90"/>
      <c r="F84" s="90"/>
      <c r="G84" s="90"/>
      <c r="H84" s="90"/>
      <c r="I84" s="87"/>
      <c r="J84" s="88"/>
      <c r="K84" s="304">
        <v>0.05</v>
      </c>
      <c r="L84" s="859">
        <f>N78*K84</f>
        <v>606.16415471686128</v>
      </c>
      <c r="M84" s="860"/>
      <c r="N84" s="51"/>
    </row>
    <row r="85" spans="1:14" ht="15.75" thickBot="1">
      <c r="B85" s="91" t="s">
        <v>974</v>
      </c>
      <c r="C85" s="92"/>
      <c r="D85" s="92"/>
      <c r="E85" s="92"/>
      <c r="F85" s="92"/>
      <c r="G85" s="92"/>
      <c r="H85" s="92"/>
      <c r="I85" s="93"/>
      <c r="J85" s="94"/>
      <c r="K85" s="305">
        <v>0.05</v>
      </c>
      <c r="L85" s="861">
        <f>N78*K85</f>
        <v>606.16415471686128</v>
      </c>
      <c r="M85" s="862"/>
      <c r="N85" s="51"/>
    </row>
    <row r="86" spans="1:14" ht="15.75" thickBot="1">
      <c r="B86" s="825" t="s">
        <v>953</v>
      </c>
      <c r="C86" s="826"/>
      <c r="D86" s="826"/>
      <c r="E86" s="826"/>
      <c r="F86" s="826"/>
      <c r="G86" s="826"/>
      <c r="H86" s="826"/>
      <c r="I86" s="826"/>
      <c r="J86" s="826"/>
      <c r="K86" s="826"/>
      <c r="L86" s="826"/>
      <c r="M86" s="827"/>
      <c r="N86" s="52">
        <f>L83+L84+L85</f>
        <v>3636.9849283011672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15760.268022638393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303</v>
      </c>
      <c r="B36" s="838" t="str">
        <f>VLOOKUP(A36,EQUIPOS!A6:D154,3,FALSE)</f>
        <v>Retrocargador, pala de 1,1 m3 de capacidad, profundidad de excavación de 4.400 mm y una altura de 5.680 mm</v>
      </c>
      <c r="C36" s="839"/>
      <c r="D36" s="839"/>
      <c r="E36" s="839"/>
      <c r="F36" s="839"/>
      <c r="G36" s="839"/>
      <c r="H36" s="840"/>
      <c r="I36" s="267"/>
      <c r="J36" s="268"/>
      <c r="K36" s="269">
        <f>VLOOKUP(A36,EQUIPOS!A6:D163,4,FALSE)</f>
        <v>117309.05772643763</v>
      </c>
      <c r="L36" s="270"/>
      <c r="M36" s="271">
        <v>250</v>
      </c>
      <c r="N36" s="272">
        <f>K36/M36</f>
        <v>469.23623090575052</v>
      </c>
    </row>
    <row r="37" spans="1:14">
      <c r="A37" s="113" t="s">
        <v>373</v>
      </c>
      <c r="B37" s="838" t="str">
        <f>VLOOKUP(A37,EQUIPOS!A7:D154,3,FALSE)</f>
        <v>Volqueta 6 m3</v>
      </c>
      <c r="C37" s="839"/>
      <c r="D37" s="839"/>
      <c r="E37" s="839"/>
      <c r="F37" s="839"/>
      <c r="G37" s="839"/>
      <c r="H37" s="840"/>
      <c r="I37" s="267"/>
      <c r="J37" s="268"/>
      <c r="K37" s="269">
        <f>VLOOKUP(A37,EQUIPOS!A7:D164,4,FALSE)</f>
        <v>49097.736778012368</v>
      </c>
      <c r="L37" s="270"/>
      <c r="M37" s="271">
        <v>250</v>
      </c>
      <c r="N37" s="272">
        <f>K37/M37</f>
        <v>196.39094711204947</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5.3737060903602005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671.00088410816022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107.474121807204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778.47500591536425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155.69500118307286</v>
      </c>
      <c r="M83" s="860"/>
      <c r="N83" s="51"/>
    </row>
    <row r="84" spans="1:14">
      <c r="B84" s="89" t="s">
        <v>973</v>
      </c>
      <c r="C84" s="90"/>
      <c r="D84" s="90"/>
      <c r="E84" s="90"/>
      <c r="F84" s="90"/>
      <c r="G84" s="90"/>
      <c r="H84" s="90"/>
      <c r="I84" s="87"/>
      <c r="J84" s="88"/>
      <c r="K84" s="304">
        <v>0.05</v>
      </c>
      <c r="L84" s="859">
        <f>N78*K84</f>
        <v>38.923750295768215</v>
      </c>
      <c r="M84" s="860"/>
      <c r="N84" s="51"/>
    </row>
    <row r="85" spans="1:14" ht="15.75" thickBot="1">
      <c r="B85" s="91" t="s">
        <v>974</v>
      </c>
      <c r="C85" s="92"/>
      <c r="D85" s="92"/>
      <c r="E85" s="92"/>
      <c r="F85" s="92"/>
      <c r="G85" s="92"/>
      <c r="H85" s="92"/>
      <c r="I85" s="93"/>
      <c r="J85" s="94"/>
      <c r="K85" s="305">
        <v>0.05</v>
      </c>
      <c r="L85" s="861">
        <f>N78*K85</f>
        <v>38.923750295768215</v>
      </c>
      <c r="M85" s="862"/>
      <c r="N85" s="51"/>
    </row>
    <row r="86" spans="1:14" ht="15.75" thickBot="1">
      <c r="B86" s="825" t="s">
        <v>953</v>
      </c>
      <c r="C86" s="826"/>
      <c r="D86" s="826"/>
      <c r="E86" s="826"/>
      <c r="F86" s="826"/>
      <c r="G86" s="826"/>
      <c r="H86" s="826"/>
      <c r="I86" s="826"/>
      <c r="J86" s="826"/>
      <c r="K86" s="826"/>
      <c r="L86" s="826"/>
      <c r="M86" s="827"/>
      <c r="N86" s="52">
        <f>L83+L84+L85</f>
        <v>233.54250177460932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1012.0175076899736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35</v>
      </c>
      <c r="N36" s="272">
        <f>K36/M36</f>
        <v>2036.3364196345563</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217495.60014455981</v>
      </c>
      <c r="L37" s="270"/>
      <c r="M37" s="271">
        <v>35</v>
      </c>
      <c r="N37" s="272">
        <f>K37/M37</f>
        <v>6214.16000413028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35</v>
      </c>
      <c r="N38" s="272">
        <f>K38/M38</f>
        <v>3554.3876387178966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15.353445972457711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11820.237508455191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40.460415686445522</v>
      </c>
      <c r="N48" s="272">
        <f>K48*M48</f>
        <v>1011.510392161138</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548.22694910230189</v>
      </c>
      <c r="N49" s="272">
        <f>K49*M49</f>
        <v>43858.155928184147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44869.666320345284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57457.576127423359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11491.515225484673</v>
      </c>
      <c r="M83" s="860"/>
      <c r="N83" s="51"/>
    </row>
    <row r="84" spans="1:14">
      <c r="B84" s="89" t="s">
        <v>973</v>
      </c>
      <c r="C84" s="90"/>
      <c r="D84" s="90"/>
      <c r="E84" s="90"/>
      <c r="F84" s="90"/>
      <c r="G84" s="90"/>
      <c r="H84" s="90"/>
      <c r="I84" s="87"/>
      <c r="J84" s="88"/>
      <c r="K84" s="304">
        <v>0.05</v>
      </c>
      <c r="L84" s="859">
        <f>N78*K84</f>
        <v>2872.8788063711681</v>
      </c>
      <c r="M84" s="860"/>
      <c r="N84" s="51"/>
    </row>
    <row r="85" spans="1:14" ht="15.75" thickBot="1">
      <c r="B85" s="91" t="s">
        <v>974</v>
      </c>
      <c r="C85" s="92"/>
      <c r="D85" s="92"/>
      <c r="E85" s="92"/>
      <c r="F85" s="92"/>
      <c r="G85" s="92"/>
      <c r="H85" s="92"/>
      <c r="I85" s="93"/>
      <c r="J85" s="94"/>
      <c r="K85" s="305">
        <v>0.05</v>
      </c>
      <c r="L85" s="861">
        <f>N78*K85</f>
        <v>2872.8788063711681</v>
      </c>
      <c r="M85" s="862"/>
      <c r="N85" s="51"/>
    </row>
    <row r="86" spans="1:14" ht="15.75" thickBot="1">
      <c r="B86" s="825" t="s">
        <v>953</v>
      </c>
      <c r="C86" s="826"/>
      <c r="D86" s="826"/>
      <c r="E86" s="826"/>
      <c r="F86" s="826"/>
      <c r="G86" s="826"/>
      <c r="H86" s="826"/>
      <c r="I86" s="826"/>
      <c r="J86" s="826"/>
      <c r="K86" s="826"/>
      <c r="L86" s="826"/>
      <c r="M86" s="827"/>
      <c r="N86" s="52">
        <f>L83+L84+L85</f>
        <v>17237.272838227011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74694.848965650366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35</v>
      </c>
      <c r="N36" s="272">
        <f>K36/M36</f>
        <v>2036.3364196345563</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217495.60014455981</v>
      </c>
      <c r="L37" s="270"/>
      <c r="M37" s="271">
        <v>35</v>
      </c>
      <c r="N37" s="272">
        <f>K37/M37</f>
        <v>6214.16000413028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35</v>
      </c>
      <c r="N38" s="272">
        <f>K38/M38</f>
        <v>3554.3876387178966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15.353445972457711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11820.237508455191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40.460415686445522</v>
      </c>
      <c r="N48" s="272">
        <f>K48*M48</f>
        <v>1011.510392161138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1011.510392161138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13599.420199239215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2719.8840398478433</v>
      </c>
      <c r="M83" s="860"/>
      <c r="N83" s="51"/>
    </row>
    <row r="84" spans="1:14">
      <c r="B84" s="89" t="s">
        <v>973</v>
      </c>
      <c r="C84" s="90"/>
      <c r="D84" s="90"/>
      <c r="E84" s="90"/>
      <c r="F84" s="90"/>
      <c r="G84" s="90"/>
      <c r="H84" s="90"/>
      <c r="I84" s="87"/>
      <c r="J84" s="88"/>
      <c r="K84" s="304">
        <v>0.05</v>
      </c>
      <c r="L84" s="859">
        <f>N78*K84</f>
        <v>679.97100996196082</v>
      </c>
      <c r="M84" s="860"/>
      <c r="N84" s="51"/>
    </row>
    <row r="85" spans="1:14" ht="15.75" thickBot="1">
      <c r="B85" s="91" t="s">
        <v>974</v>
      </c>
      <c r="C85" s="92"/>
      <c r="D85" s="92"/>
      <c r="E85" s="92"/>
      <c r="F85" s="92"/>
      <c r="G85" s="92"/>
      <c r="H85" s="92"/>
      <c r="I85" s="93"/>
      <c r="J85" s="94"/>
      <c r="K85" s="305">
        <v>0.05</v>
      </c>
      <c r="L85" s="861">
        <f>N78*K85</f>
        <v>679.97100996196082</v>
      </c>
      <c r="M85" s="862"/>
      <c r="N85" s="51"/>
    </row>
    <row r="86" spans="1:14" ht="15.75" thickBot="1">
      <c r="B86" s="825" t="s">
        <v>953</v>
      </c>
      <c r="C86" s="826"/>
      <c r="D86" s="826"/>
      <c r="E86" s="826"/>
      <c r="F86" s="826"/>
      <c r="G86" s="826"/>
      <c r="H86" s="826"/>
      <c r="I86" s="826"/>
      <c r="J86" s="826"/>
      <c r="K86" s="826"/>
      <c r="L86" s="826"/>
      <c r="M86" s="827"/>
      <c r="N86" s="52">
        <f>L83+L84+L85</f>
        <v>4079.8260597717644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17679.246259010979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548.22694910230189</v>
      </c>
      <c r="N48" s="272">
        <f>K48*M48</f>
        <v>548.22694910230189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548.22694910230189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f>SUM(N70:N75)</f>
        <v>0</v>
      </c>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548.22694910230189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109.64538982046038</v>
      </c>
      <c r="M83" s="860"/>
      <c r="N83" s="51"/>
    </row>
    <row r="84" spans="1:14">
      <c r="B84" s="89" t="s">
        <v>973</v>
      </c>
      <c r="C84" s="90"/>
      <c r="D84" s="90"/>
      <c r="E84" s="90"/>
      <c r="F84" s="90"/>
      <c r="G84" s="90"/>
      <c r="H84" s="90"/>
      <c r="I84" s="87"/>
      <c r="J84" s="88"/>
      <c r="K84" s="304">
        <v>0.05</v>
      </c>
      <c r="L84" s="859">
        <f>N78*K84</f>
        <v>27.411347455115095</v>
      </c>
      <c r="M84" s="860"/>
      <c r="N84" s="51"/>
    </row>
    <row r="85" spans="1:14" ht="15.75" thickBot="1">
      <c r="B85" s="91" t="s">
        <v>974</v>
      </c>
      <c r="C85" s="92"/>
      <c r="D85" s="92"/>
      <c r="E85" s="92"/>
      <c r="F85" s="92"/>
      <c r="G85" s="92"/>
      <c r="H85" s="92"/>
      <c r="I85" s="93"/>
      <c r="J85" s="94"/>
      <c r="K85" s="305">
        <v>0.05</v>
      </c>
      <c r="L85" s="861">
        <f>N78*K85</f>
        <v>27.411347455115095</v>
      </c>
      <c r="M85" s="862"/>
      <c r="N85" s="51"/>
    </row>
    <row r="86" spans="1:14" ht="15.75" thickBot="1">
      <c r="B86" s="825" t="s">
        <v>953</v>
      </c>
      <c r="C86" s="826"/>
      <c r="D86" s="826"/>
      <c r="E86" s="826"/>
      <c r="F86" s="826"/>
      <c r="G86" s="826"/>
      <c r="H86" s="826"/>
      <c r="I86" s="826"/>
      <c r="J86" s="826"/>
      <c r="K86" s="826"/>
      <c r="L86" s="826"/>
      <c r="M86" s="827"/>
      <c r="N86" s="52">
        <f>L83+L84+L85</f>
        <v>164.46808473069058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712.69503383299252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35</v>
      </c>
      <c r="N36" s="272">
        <f>K36/M36</f>
        <v>2036.3364196345563</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217495.60014455981</v>
      </c>
      <c r="L37" s="270"/>
      <c r="M37" s="271">
        <v>35</v>
      </c>
      <c r="N37" s="272">
        <f>K37/M37</f>
        <v>6214.16000413028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35</v>
      </c>
      <c r="N38" s="272">
        <f>K38/M38</f>
        <v>3554.3876387178966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N76*M41</f>
        <v>15.353445972457711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11820.237508455191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733.44984844669671</v>
      </c>
      <c r="N48" s="272">
        <f>K48*M48</f>
        <v>58675.987875735736</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40.460415686445522</v>
      </c>
      <c r="N49" s="272">
        <f>K49*M49</f>
        <v>1011.510392161138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59687.498267896874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72275.408074974956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14455.081614994991</v>
      </c>
      <c r="M83" s="860"/>
      <c r="N83" s="51"/>
    </row>
    <row r="84" spans="1:14">
      <c r="B84" s="89" t="s">
        <v>973</v>
      </c>
      <c r="C84" s="90"/>
      <c r="D84" s="90"/>
      <c r="E84" s="90"/>
      <c r="F84" s="90"/>
      <c r="G84" s="90"/>
      <c r="H84" s="90"/>
      <c r="I84" s="87"/>
      <c r="J84" s="88"/>
      <c r="K84" s="304">
        <v>0.05</v>
      </c>
      <c r="L84" s="859">
        <f>N78*K84</f>
        <v>3613.7704037487479</v>
      </c>
      <c r="M84" s="860"/>
      <c r="N84" s="51"/>
    </row>
    <row r="85" spans="1:14" ht="15.75" thickBot="1">
      <c r="B85" s="91" t="s">
        <v>974</v>
      </c>
      <c r="C85" s="92"/>
      <c r="D85" s="92"/>
      <c r="E85" s="92"/>
      <c r="F85" s="92"/>
      <c r="G85" s="92"/>
      <c r="H85" s="92"/>
      <c r="I85" s="93"/>
      <c r="J85" s="94"/>
      <c r="K85" s="305">
        <v>0.05</v>
      </c>
      <c r="L85" s="861">
        <f>N78*K85</f>
        <v>3613.7704037487479</v>
      </c>
      <c r="M85" s="862"/>
      <c r="N85" s="51"/>
    </row>
    <row r="86" spans="1:14" ht="15.75" thickBot="1">
      <c r="B86" s="825" t="s">
        <v>953</v>
      </c>
      <c r="C86" s="826"/>
      <c r="D86" s="826"/>
      <c r="E86" s="826"/>
      <c r="F86" s="826"/>
      <c r="G86" s="826"/>
      <c r="H86" s="826"/>
      <c r="I86" s="826"/>
      <c r="J86" s="826"/>
      <c r="K86" s="826"/>
      <c r="L86" s="826"/>
      <c r="M86" s="827"/>
      <c r="N86" s="52">
        <f>L83+L84+L85</f>
        <v>21682.622422492488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93958.030497467436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35</v>
      </c>
      <c r="N36" s="272">
        <f>K36/M36</f>
        <v>2036.3364196345563</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217495.60014455981</v>
      </c>
      <c r="L37" s="270"/>
      <c r="M37" s="271">
        <v>35</v>
      </c>
      <c r="N37" s="272">
        <f>K37/M37</f>
        <v>6214.16000413028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35</v>
      </c>
      <c r="N38" s="272">
        <f>K38/M38</f>
        <v>3554.3876387178966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N75*M41</f>
        <v>15.353445972457711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11820.237508455191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40.460415686445522</v>
      </c>
      <c r="N48" s="272">
        <f>K48*M48</f>
        <v>1011.510392161138</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1011.510392161138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767.67229862288559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13599.420199239215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2719.8840398478433</v>
      </c>
      <c r="M82" s="860"/>
      <c r="N82" s="51"/>
    </row>
    <row r="83" spans="1:14">
      <c r="B83" s="89" t="s">
        <v>973</v>
      </c>
      <c r="C83" s="90"/>
      <c r="D83" s="90"/>
      <c r="E83" s="90"/>
      <c r="F83" s="90"/>
      <c r="G83" s="90"/>
      <c r="H83" s="90"/>
      <c r="I83" s="87"/>
      <c r="J83" s="88"/>
      <c r="K83" s="304">
        <v>0.05</v>
      </c>
      <c r="L83" s="859">
        <f>N77*K83</f>
        <v>679.97100996196082</v>
      </c>
      <c r="M83" s="860"/>
      <c r="N83" s="51"/>
    </row>
    <row r="84" spans="1:14" ht="15.75" thickBot="1">
      <c r="B84" s="91" t="s">
        <v>974</v>
      </c>
      <c r="C84" s="92"/>
      <c r="D84" s="92"/>
      <c r="E84" s="92"/>
      <c r="F84" s="92"/>
      <c r="G84" s="92"/>
      <c r="H84" s="92"/>
      <c r="I84" s="93"/>
      <c r="J84" s="94"/>
      <c r="K84" s="305">
        <v>0.05</v>
      </c>
      <c r="L84" s="861">
        <f>N77*K84</f>
        <v>679.97100996196082</v>
      </c>
      <c r="M84" s="862"/>
      <c r="N84" s="51"/>
    </row>
    <row r="85" spans="1:14" ht="15.75" thickBot="1">
      <c r="B85" s="825" t="s">
        <v>953</v>
      </c>
      <c r="C85" s="826"/>
      <c r="D85" s="826"/>
      <c r="E85" s="826"/>
      <c r="F85" s="826"/>
      <c r="G85" s="826"/>
      <c r="H85" s="826"/>
      <c r="I85" s="826"/>
      <c r="J85" s="826"/>
      <c r="K85" s="826"/>
      <c r="L85" s="826"/>
      <c r="M85" s="827"/>
      <c r="N85" s="52">
        <f>L82+L83+L84</f>
        <v>4079.8260597717644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17679.246259010979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ht="21"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733.44984844669671</v>
      </c>
      <c r="N48" s="272">
        <f>K48*M48</f>
        <v>733.44984844669671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733.44984844669671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733.44984844669671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146.68996968933934</v>
      </c>
      <c r="M83" s="860"/>
      <c r="N83" s="51"/>
    </row>
    <row r="84" spans="1:14">
      <c r="B84" s="89" t="s">
        <v>973</v>
      </c>
      <c r="C84" s="90"/>
      <c r="D84" s="90"/>
      <c r="E84" s="90"/>
      <c r="F84" s="90"/>
      <c r="G84" s="90"/>
      <c r="H84" s="90"/>
      <c r="I84" s="87"/>
      <c r="J84" s="88"/>
      <c r="K84" s="304">
        <v>0.05</v>
      </c>
      <c r="L84" s="859">
        <f>N78*K84</f>
        <v>36.672492422334834</v>
      </c>
      <c r="M84" s="860"/>
      <c r="N84" s="51"/>
    </row>
    <row r="85" spans="1:14" ht="15.75" thickBot="1">
      <c r="B85" s="91" t="s">
        <v>974</v>
      </c>
      <c r="C85" s="92"/>
      <c r="D85" s="92"/>
      <c r="E85" s="92"/>
      <c r="F85" s="92"/>
      <c r="G85" s="92"/>
      <c r="H85" s="92"/>
      <c r="I85" s="93"/>
      <c r="J85" s="94"/>
      <c r="K85" s="305">
        <v>0.05</v>
      </c>
      <c r="L85" s="861">
        <f>N78*K85</f>
        <v>36.672492422334834</v>
      </c>
      <c r="M85" s="862"/>
      <c r="N85" s="51"/>
    </row>
    <row r="86" spans="1:14" ht="15.75" thickBot="1">
      <c r="B86" s="825" t="s">
        <v>953</v>
      </c>
      <c r="C86" s="826"/>
      <c r="D86" s="826"/>
      <c r="E86" s="826"/>
      <c r="F86" s="826"/>
      <c r="G86" s="826"/>
      <c r="H86" s="826"/>
      <c r="I86" s="826"/>
      <c r="J86" s="826"/>
      <c r="K86" s="826"/>
      <c r="L86" s="826"/>
      <c r="M86" s="827"/>
      <c r="N86" s="52">
        <f>L83+L84+L85</f>
        <v>220.03495453400902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953.48480298070569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600</v>
      </c>
      <c r="N36" s="272">
        <f>K36/M36</f>
        <v>118.78629114534913</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217495.60014455981</v>
      </c>
      <c r="L37" s="270"/>
      <c r="M37" s="271">
        <v>600</v>
      </c>
      <c r="N37" s="272">
        <f>K37/M37</f>
        <v>362.4926669075997</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600</v>
      </c>
      <c r="N38" s="272">
        <f>K38/M38</f>
        <v>207.33927892521064</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0.44780884086334993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689.06604581902286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40.460415686445522</v>
      </c>
      <c r="N48" s="272">
        <f>K48*M48</f>
        <v>121.38124705933657</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121.38124705933657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44.780884086334993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855.22817696469451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171.04563539293892</v>
      </c>
      <c r="M82" s="860"/>
      <c r="N82" s="51"/>
    </row>
    <row r="83" spans="1:14">
      <c r="B83" s="89" t="s">
        <v>973</v>
      </c>
      <c r="C83" s="90"/>
      <c r="D83" s="90"/>
      <c r="E83" s="90"/>
      <c r="F83" s="90"/>
      <c r="G83" s="90"/>
      <c r="H83" s="90"/>
      <c r="I83" s="87"/>
      <c r="J83" s="88"/>
      <c r="K83" s="304">
        <v>0.05</v>
      </c>
      <c r="L83" s="859">
        <f>N77*K83</f>
        <v>42.76140884823473</v>
      </c>
      <c r="M83" s="860"/>
      <c r="N83" s="51"/>
    </row>
    <row r="84" spans="1:14" ht="15.75" thickBot="1">
      <c r="B84" s="91" t="s">
        <v>974</v>
      </c>
      <c r="C84" s="92"/>
      <c r="D84" s="92"/>
      <c r="E84" s="92"/>
      <c r="F84" s="92"/>
      <c r="G84" s="92"/>
      <c r="H84" s="92"/>
      <c r="I84" s="93"/>
      <c r="J84" s="94"/>
      <c r="K84" s="305">
        <v>0.05</v>
      </c>
      <c r="L84" s="861">
        <f>N77*K84</f>
        <v>42.76140884823473</v>
      </c>
      <c r="M84" s="862"/>
      <c r="N84" s="51"/>
    </row>
    <row r="85" spans="1:14" ht="15.75" thickBot="1">
      <c r="B85" s="825" t="s">
        <v>953</v>
      </c>
      <c r="C85" s="826"/>
      <c r="D85" s="826"/>
      <c r="E85" s="826"/>
      <c r="F85" s="826"/>
      <c r="G85" s="826"/>
      <c r="H85" s="826"/>
      <c r="I85" s="826"/>
      <c r="J85" s="826"/>
      <c r="K85" s="826"/>
      <c r="L85" s="826"/>
      <c r="M85" s="827"/>
      <c r="N85" s="52">
        <f>L82+L83+L84</f>
        <v>256.56845308940837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1111.7966300541029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217495.60014455981</v>
      </c>
      <c r="L37" s="270"/>
      <c r="M37" s="271">
        <v>45</v>
      </c>
      <c r="N37" s="272">
        <f>K37/M37</f>
        <v>4833.2355587679958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0.02</v>
      </c>
      <c r="N41" s="344">
        <f>N75*M41</f>
        <v>11.941569089689333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9193.5180621318141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40.460415686445522</v>
      </c>
      <c r="N48" s="272">
        <f>K48*M48</f>
        <v>1011.510392161138</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23585.036590540622</v>
      </c>
      <c r="N49" s="272">
        <f>K49*M49</f>
        <v>29481.295738175777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30492.806130336914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29">
        <f>VLOOKUP(A58,TRANSPORTE!A5:D117,4,FALSE)</f>
        <v>735.58755139143761</v>
      </c>
      <c r="M58" s="830"/>
      <c r="N58" s="287">
        <f>K58*L58</f>
        <v>919.48443923929699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919.48443923929699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25" t="s">
        <v>953</v>
      </c>
      <c r="C75" s="826"/>
      <c r="D75" s="826"/>
      <c r="E75" s="826"/>
      <c r="F75" s="826"/>
      <c r="G75" s="826"/>
      <c r="H75" s="826"/>
      <c r="I75" s="832"/>
      <c r="J75" s="832"/>
      <c r="K75" s="832"/>
      <c r="L75" s="832"/>
      <c r="M75" s="833"/>
      <c r="N75" s="301">
        <f>SUM(N69:N74)</f>
        <v>597.07845448446665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41202.887086192495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8240.577417238499</v>
      </c>
      <c r="M82" s="860"/>
      <c r="N82" s="51"/>
    </row>
    <row r="83" spans="1:14">
      <c r="B83" s="89" t="s">
        <v>973</v>
      </c>
      <c r="C83" s="90"/>
      <c r="D83" s="90"/>
      <c r="E83" s="90"/>
      <c r="F83" s="90"/>
      <c r="G83" s="90"/>
      <c r="H83" s="90"/>
      <c r="I83" s="87"/>
      <c r="J83" s="88"/>
      <c r="K83" s="304">
        <v>0.05</v>
      </c>
      <c r="L83" s="859">
        <f>N77*K83</f>
        <v>2060.1443543096248</v>
      </c>
      <c r="M83" s="860"/>
      <c r="N83" s="51"/>
    </row>
    <row r="84" spans="1:14" ht="15.75" thickBot="1">
      <c r="B84" s="91" t="s">
        <v>974</v>
      </c>
      <c r="C84" s="92"/>
      <c r="D84" s="92"/>
      <c r="E84" s="92"/>
      <c r="F84" s="92"/>
      <c r="G84" s="92"/>
      <c r="H84" s="92"/>
      <c r="I84" s="93"/>
      <c r="J84" s="94"/>
      <c r="K84" s="305">
        <v>0.05</v>
      </c>
      <c r="L84" s="861">
        <f>N77*K84</f>
        <v>2060.1443543096248</v>
      </c>
      <c r="M84" s="862"/>
      <c r="N84" s="51"/>
    </row>
    <row r="85" spans="1:14" ht="15.75" thickBot="1">
      <c r="B85" s="825" t="s">
        <v>953</v>
      </c>
      <c r="C85" s="826"/>
      <c r="D85" s="826"/>
      <c r="E85" s="826"/>
      <c r="F85" s="826"/>
      <c r="G85" s="826"/>
      <c r="H85" s="826"/>
      <c r="I85" s="826"/>
      <c r="J85" s="826"/>
      <c r="K85" s="826"/>
      <c r="L85" s="826"/>
      <c r="M85" s="827"/>
      <c r="N85" s="52">
        <f>L82+L83+L84</f>
        <v>12360.866125857749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53563.753212050244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29.25"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5953.7473019919917</v>
      </c>
      <c r="N48" s="272">
        <f>K48*M48</f>
        <v>5953.7473019919917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5953.7473019919917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5953.7473019919917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1190.7494603983985</v>
      </c>
      <c r="M83" s="860"/>
      <c r="N83" s="51"/>
    </row>
    <row r="84" spans="1:14">
      <c r="B84" s="89" t="s">
        <v>973</v>
      </c>
      <c r="C84" s="90"/>
      <c r="D84" s="90"/>
      <c r="E84" s="90"/>
      <c r="F84" s="90"/>
      <c r="G84" s="90"/>
      <c r="H84" s="90"/>
      <c r="I84" s="87"/>
      <c r="J84" s="88"/>
      <c r="K84" s="304">
        <v>0.05</v>
      </c>
      <c r="L84" s="859">
        <f>N78*K84</f>
        <v>297.68736509959962</v>
      </c>
      <c r="M84" s="860"/>
      <c r="N84" s="51"/>
    </row>
    <row r="85" spans="1:14" ht="15.75" thickBot="1">
      <c r="B85" s="91" t="s">
        <v>974</v>
      </c>
      <c r="C85" s="92"/>
      <c r="D85" s="92"/>
      <c r="E85" s="92"/>
      <c r="F85" s="92"/>
      <c r="G85" s="92"/>
      <c r="H85" s="92"/>
      <c r="I85" s="93"/>
      <c r="J85" s="94"/>
      <c r="K85" s="305">
        <v>0.05</v>
      </c>
      <c r="L85" s="861">
        <f>N78*K85</f>
        <v>297.68736509959962</v>
      </c>
      <c r="M85" s="862"/>
      <c r="N85" s="51"/>
    </row>
    <row r="86" spans="1:14" ht="15.75" thickBot="1">
      <c r="B86" s="825" t="s">
        <v>953</v>
      </c>
      <c r="C86" s="826"/>
      <c r="D86" s="826"/>
      <c r="E86" s="826"/>
      <c r="F86" s="826"/>
      <c r="G86" s="826"/>
      <c r="H86" s="826"/>
      <c r="I86" s="826"/>
      <c r="J86" s="826"/>
      <c r="K86" s="826"/>
      <c r="L86" s="826"/>
      <c r="M86" s="827"/>
      <c r="N86" s="52">
        <f>L83+L84+L85</f>
        <v>1786.1241905975978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7739.8714925895893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3986.3347699696474</v>
      </c>
      <c r="N48" s="272">
        <f>K48*M48</f>
        <v>3986.3347699696474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3986.3347699696474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3986.3347699696474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797.26695399392952</v>
      </c>
      <c r="M83" s="860"/>
      <c r="N83" s="51"/>
    </row>
    <row r="84" spans="1:14">
      <c r="B84" s="89" t="s">
        <v>973</v>
      </c>
      <c r="C84" s="90"/>
      <c r="D84" s="90"/>
      <c r="E84" s="90"/>
      <c r="F84" s="90"/>
      <c r="G84" s="90"/>
      <c r="H84" s="90"/>
      <c r="I84" s="87"/>
      <c r="J84" s="88"/>
      <c r="K84" s="304">
        <v>0.05</v>
      </c>
      <c r="L84" s="859">
        <f>N78*K84</f>
        <v>199.31673849848238</v>
      </c>
      <c r="M84" s="860"/>
      <c r="N84" s="51"/>
    </row>
    <row r="85" spans="1:14" ht="15.75" thickBot="1">
      <c r="B85" s="91" t="s">
        <v>974</v>
      </c>
      <c r="C85" s="92"/>
      <c r="D85" s="92"/>
      <c r="E85" s="92"/>
      <c r="F85" s="92"/>
      <c r="G85" s="92"/>
      <c r="H85" s="92"/>
      <c r="I85" s="93"/>
      <c r="J85" s="94"/>
      <c r="K85" s="305">
        <v>0.05</v>
      </c>
      <c r="L85" s="861">
        <f>N78*K85</f>
        <v>199.31673849848238</v>
      </c>
      <c r="M85" s="862"/>
      <c r="N85" s="51"/>
    </row>
    <row r="86" spans="1:14" ht="15.75" thickBot="1">
      <c r="B86" s="825" t="s">
        <v>953</v>
      </c>
      <c r="C86" s="826"/>
      <c r="D86" s="826"/>
      <c r="E86" s="826"/>
      <c r="F86" s="826"/>
      <c r="G86" s="826"/>
      <c r="H86" s="826"/>
      <c r="I86" s="826"/>
      <c r="J86" s="826"/>
      <c r="K86" s="826"/>
      <c r="L86" s="826"/>
      <c r="M86" s="827"/>
      <c r="N86" s="52">
        <f>L83+L84+L85</f>
        <v>1195.9004309908944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5182.235200960542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ht="18.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40.460415686445522</v>
      </c>
      <c r="N48" s="272">
        <f>K48*M48</f>
        <v>40.460415686445522</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3986.3347699696474</v>
      </c>
      <c r="N49" s="272">
        <f>K49*M49</f>
        <v>1435.0805171890729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1475.5409328755184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1" t="s">
        <v>963</v>
      </c>
      <c r="C68" s="852"/>
      <c r="D68" s="852"/>
      <c r="E68" s="852"/>
      <c r="F68" s="852"/>
      <c r="G68" s="852"/>
      <c r="H68" s="852"/>
      <c r="I68" s="73" t="s">
        <v>964</v>
      </c>
      <c r="J68" s="75" t="s">
        <v>1410</v>
      </c>
      <c r="K68" s="74" t="s">
        <v>966</v>
      </c>
      <c r="L68" s="853" t="s">
        <v>950</v>
      </c>
      <c r="M68" s="854"/>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2"/>
      <c r="C74" s="813"/>
      <c r="D74" s="813"/>
      <c r="E74" s="813"/>
      <c r="F74" s="813"/>
      <c r="G74" s="813"/>
      <c r="H74" s="813"/>
      <c r="I74" s="126"/>
      <c r="J74" s="126"/>
      <c r="K74" s="126"/>
      <c r="L74" s="913"/>
      <c r="M74" s="913"/>
      <c r="N74" s="45"/>
    </row>
    <row r="75" spans="2:15" ht="15.75" thickBot="1">
      <c r="B75" s="825" t="s">
        <v>953</v>
      </c>
      <c r="C75" s="826"/>
      <c r="D75" s="826"/>
      <c r="E75" s="826"/>
      <c r="F75" s="826"/>
      <c r="G75" s="826"/>
      <c r="H75" s="826"/>
      <c r="I75" s="832"/>
      <c r="J75" s="832"/>
      <c r="K75" s="832"/>
      <c r="L75" s="832"/>
      <c r="M75" s="833"/>
      <c r="N75" s="301"/>
    </row>
    <row r="76" spans="2:15" ht="15.75" thickBot="1">
      <c r="B76" s="33"/>
      <c r="C76" s="34"/>
      <c r="D76" s="34"/>
      <c r="E76" s="34"/>
      <c r="F76" s="34"/>
      <c r="G76" s="34"/>
      <c r="H76" s="34"/>
      <c r="I76" s="34"/>
      <c r="J76" s="34"/>
      <c r="K76" s="34"/>
      <c r="L76" s="34"/>
      <c r="M76" s="34"/>
      <c r="N76" s="35"/>
    </row>
    <row r="77" spans="2:15" ht="15.75" thickBot="1">
      <c r="B77" s="825" t="s">
        <v>967</v>
      </c>
      <c r="C77" s="826"/>
      <c r="D77" s="826"/>
      <c r="E77" s="826"/>
      <c r="F77" s="826"/>
      <c r="G77" s="826"/>
      <c r="H77" s="826"/>
      <c r="I77" s="826"/>
      <c r="J77" s="826"/>
      <c r="K77" s="826"/>
      <c r="L77" s="826"/>
      <c r="M77" s="827"/>
      <c r="N77" s="99">
        <f>N43+N53+N64+N75</f>
        <v>1475.5409328755184</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295.10818657510367</v>
      </c>
      <c r="M82" s="860"/>
      <c r="N82" s="51"/>
    </row>
    <row r="83" spans="1:14">
      <c r="B83" s="89" t="s">
        <v>973</v>
      </c>
      <c r="C83" s="90"/>
      <c r="D83" s="90"/>
      <c r="E83" s="90"/>
      <c r="F83" s="90"/>
      <c r="G83" s="90"/>
      <c r="H83" s="90"/>
      <c r="I83" s="87"/>
      <c r="J83" s="88"/>
      <c r="K83" s="304">
        <v>0.05</v>
      </c>
      <c r="L83" s="859">
        <f>N77*K83</f>
        <v>73.777046643775918</v>
      </c>
      <c r="M83" s="860"/>
      <c r="N83" s="51"/>
    </row>
    <row r="84" spans="1:14" ht="15.75" thickBot="1">
      <c r="B84" s="91" t="s">
        <v>974</v>
      </c>
      <c r="C84" s="92"/>
      <c r="D84" s="92"/>
      <c r="E84" s="92"/>
      <c r="F84" s="92"/>
      <c r="G84" s="92"/>
      <c r="H84" s="92"/>
      <c r="I84" s="93"/>
      <c r="J84" s="94"/>
      <c r="K84" s="305">
        <v>0.05</v>
      </c>
      <c r="L84" s="861">
        <f>N77*K84</f>
        <v>73.777046643775918</v>
      </c>
      <c r="M84" s="862"/>
      <c r="N84" s="51"/>
    </row>
    <row r="85" spans="1:14" ht="15.75" thickBot="1">
      <c r="B85" s="825" t="s">
        <v>953</v>
      </c>
      <c r="C85" s="826"/>
      <c r="D85" s="826"/>
      <c r="E85" s="826"/>
      <c r="F85" s="826"/>
      <c r="G85" s="826"/>
      <c r="H85" s="826"/>
      <c r="I85" s="826"/>
      <c r="J85" s="826"/>
      <c r="K85" s="826"/>
      <c r="L85" s="826"/>
      <c r="M85" s="827"/>
      <c r="N85" s="52">
        <f>L82+L83+L84</f>
        <v>442.66227986265551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1918.203212738174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217495.60014455981</v>
      </c>
      <c r="L37" s="270"/>
      <c r="M37" s="271">
        <v>45</v>
      </c>
      <c r="N37" s="272">
        <f>K37/M37</f>
        <v>4833.2355587679958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9187.5472775869694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23585.036590540622</v>
      </c>
      <c r="N48" s="272">
        <f>K48*M48</f>
        <v>29481.295738175777</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40.460415686445522</v>
      </c>
      <c r="N49" s="272">
        <f>K49*M49</f>
        <v>1011.510392161138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30492.806130336914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29">
        <f>VLOOKUP(A59,TRANSPORTE!A5:D123,4,FALSE)</f>
        <v>735.58755139143761</v>
      </c>
      <c r="M59" s="830"/>
      <c r="N59" s="287">
        <f>K59*L59</f>
        <v>919.48443923929699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919.48443923929699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41196.916301647645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8239.3832603295286</v>
      </c>
      <c r="M83" s="860"/>
      <c r="N83" s="51"/>
    </row>
    <row r="84" spans="1:14">
      <c r="B84" s="89" t="s">
        <v>973</v>
      </c>
      <c r="C84" s="90"/>
      <c r="D84" s="90"/>
      <c r="E84" s="90"/>
      <c r="F84" s="90"/>
      <c r="G84" s="90"/>
      <c r="H84" s="90"/>
      <c r="I84" s="87"/>
      <c r="J84" s="88"/>
      <c r="K84" s="304">
        <v>0.05</v>
      </c>
      <c r="L84" s="859">
        <f>N78*K84</f>
        <v>2059.8458150823822</v>
      </c>
      <c r="M84" s="860"/>
      <c r="N84" s="51"/>
    </row>
    <row r="85" spans="1:14" ht="15.75" thickBot="1">
      <c r="B85" s="91" t="s">
        <v>974</v>
      </c>
      <c r="C85" s="92"/>
      <c r="D85" s="92"/>
      <c r="E85" s="92"/>
      <c r="F85" s="92"/>
      <c r="G85" s="92"/>
      <c r="H85" s="92"/>
      <c r="I85" s="93"/>
      <c r="J85" s="94"/>
      <c r="K85" s="305">
        <v>0.05</v>
      </c>
      <c r="L85" s="861">
        <f>N78*K85</f>
        <v>2059.8458150823822</v>
      </c>
      <c r="M85" s="862"/>
      <c r="N85" s="51"/>
    </row>
    <row r="86" spans="1:14" ht="15.75" thickBot="1">
      <c r="B86" s="825" t="s">
        <v>953</v>
      </c>
      <c r="C86" s="826"/>
      <c r="D86" s="826"/>
      <c r="E86" s="826"/>
      <c r="F86" s="826"/>
      <c r="G86" s="826"/>
      <c r="H86" s="826"/>
      <c r="I86" s="826"/>
      <c r="J86" s="826"/>
      <c r="K86" s="826"/>
      <c r="L86" s="826"/>
      <c r="M86" s="827"/>
      <c r="N86" s="52">
        <f>L83+L84+L85</f>
        <v>12359.074890494294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53555.991192141941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217495.60014455981</v>
      </c>
      <c r="L37" s="270"/>
      <c r="M37" s="271">
        <v>45</v>
      </c>
      <c r="N37" s="272">
        <f>K37/M37</f>
        <v>4833.2355587679958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9187.5472775869694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30987.585958469583</v>
      </c>
      <c r="N48" s="272">
        <f>K48*M48</f>
        <v>40283.861746010458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40.460415686445522</v>
      </c>
      <c r="N49" s="272">
        <f>K49*M49</f>
        <v>971.04997647469258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41254.911722485151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51995.801271365453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10399.160254273091</v>
      </c>
      <c r="M83" s="860"/>
      <c r="N83" s="51"/>
    </row>
    <row r="84" spans="1:14">
      <c r="B84" s="89" t="s">
        <v>973</v>
      </c>
      <c r="C84" s="90"/>
      <c r="D84" s="90"/>
      <c r="E84" s="90"/>
      <c r="F84" s="90"/>
      <c r="G84" s="90"/>
      <c r="H84" s="90"/>
      <c r="I84" s="87"/>
      <c r="J84" s="88"/>
      <c r="K84" s="304">
        <v>0.05</v>
      </c>
      <c r="L84" s="859">
        <f>N78*K84</f>
        <v>2599.7900635682727</v>
      </c>
      <c r="M84" s="860"/>
      <c r="N84" s="51"/>
    </row>
    <row r="85" spans="1:14" ht="15.75" thickBot="1">
      <c r="B85" s="91" t="s">
        <v>974</v>
      </c>
      <c r="C85" s="92"/>
      <c r="D85" s="92"/>
      <c r="E85" s="92"/>
      <c r="F85" s="92"/>
      <c r="G85" s="92"/>
      <c r="H85" s="92"/>
      <c r="I85" s="93"/>
      <c r="J85" s="94"/>
      <c r="K85" s="305">
        <v>0.05</v>
      </c>
      <c r="L85" s="861">
        <f>N78*K85</f>
        <v>2599.7900635682727</v>
      </c>
      <c r="M85" s="862"/>
      <c r="N85" s="51"/>
    </row>
    <row r="86" spans="1:14" ht="15.75" thickBot="1">
      <c r="B86" s="825" t="s">
        <v>953</v>
      </c>
      <c r="C86" s="826"/>
      <c r="D86" s="826"/>
      <c r="E86" s="826"/>
      <c r="F86" s="826"/>
      <c r="G86" s="826"/>
      <c r="H86" s="826"/>
      <c r="I86" s="826"/>
      <c r="J86" s="826"/>
      <c r="K86" s="826"/>
      <c r="L86" s="826"/>
      <c r="M86" s="827"/>
      <c r="N86" s="52">
        <f>L83+L84+L85</f>
        <v>15598.740381409636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67594.541652775093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217495.60014455981</v>
      </c>
      <c r="L37" s="270"/>
      <c r="M37" s="271">
        <v>45</v>
      </c>
      <c r="N37" s="272">
        <f>K37/M37</f>
        <v>4833.2355587679958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9187.5472775869694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30845.310357651349</v>
      </c>
      <c r="N48" s="272">
        <f>K48*M48</f>
        <v>40098.903464946758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40.460415686445522</v>
      </c>
      <c r="N49" s="272">
        <f>K49*M49</f>
        <v>971.04997647469258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41069.95344142145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51810.842990301753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10362.168598060351</v>
      </c>
      <c r="M83" s="860"/>
      <c r="N83" s="51"/>
    </row>
    <row r="84" spans="1:14">
      <c r="B84" s="89" t="s">
        <v>973</v>
      </c>
      <c r="C84" s="90"/>
      <c r="D84" s="90"/>
      <c r="E84" s="90"/>
      <c r="F84" s="90"/>
      <c r="G84" s="90"/>
      <c r="H84" s="90"/>
      <c r="I84" s="87"/>
      <c r="J84" s="88"/>
      <c r="K84" s="304">
        <v>0.05</v>
      </c>
      <c r="L84" s="859">
        <f>N78*K84</f>
        <v>2590.5421495150877</v>
      </c>
      <c r="M84" s="860"/>
      <c r="N84" s="51"/>
    </row>
    <row r="85" spans="1:14" ht="15.75" thickBot="1">
      <c r="B85" s="91" t="s">
        <v>974</v>
      </c>
      <c r="C85" s="92"/>
      <c r="D85" s="92"/>
      <c r="E85" s="92"/>
      <c r="F85" s="92"/>
      <c r="G85" s="92"/>
      <c r="H85" s="92"/>
      <c r="I85" s="93"/>
      <c r="J85" s="94"/>
      <c r="K85" s="305">
        <v>0.05</v>
      </c>
      <c r="L85" s="861">
        <f>N78*K85</f>
        <v>2590.5421495150877</v>
      </c>
      <c r="M85" s="862"/>
      <c r="N85" s="51"/>
    </row>
    <row r="86" spans="1:14" ht="15.75" thickBot="1">
      <c r="B86" s="825" t="s">
        <v>953</v>
      </c>
      <c r="C86" s="826"/>
      <c r="D86" s="826"/>
      <c r="E86" s="826"/>
      <c r="F86" s="826"/>
      <c r="G86" s="826"/>
      <c r="H86" s="826"/>
      <c r="I86" s="826"/>
      <c r="J86" s="826"/>
      <c r="K86" s="826"/>
      <c r="L86" s="826"/>
      <c r="M86" s="827"/>
      <c r="N86" s="52">
        <f>L83+L84+L85</f>
        <v>15543.252897090526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67354.095887392279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217495.60014455981</v>
      </c>
      <c r="L37" s="270"/>
      <c r="M37" s="271">
        <v>45</v>
      </c>
      <c r="N37" s="272">
        <f>K37/M37</f>
        <v>4833.2355587679958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9187.5472775869694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30396.317856849488</v>
      </c>
      <c r="N48" s="272">
        <f>K48*M48</f>
        <v>39515.213213904339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40.460415686445522</v>
      </c>
      <c r="N49" s="272">
        <f>K49*M49</f>
        <v>971.04997647469258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40486.263190379032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51227.152739259334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10245.430547851867</v>
      </c>
      <c r="M83" s="860"/>
      <c r="N83" s="51"/>
    </row>
    <row r="84" spans="1:14">
      <c r="B84" s="89" t="s">
        <v>973</v>
      </c>
      <c r="C84" s="90"/>
      <c r="D84" s="90"/>
      <c r="E84" s="90"/>
      <c r="F84" s="90"/>
      <c r="G84" s="90"/>
      <c r="H84" s="90"/>
      <c r="I84" s="87"/>
      <c r="J84" s="88"/>
      <c r="K84" s="304">
        <v>0.05</v>
      </c>
      <c r="L84" s="859">
        <f>N78*K84</f>
        <v>2561.3576369629668</v>
      </c>
      <c r="M84" s="860"/>
      <c r="N84" s="51"/>
    </row>
    <row r="85" spans="1:14" ht="15.75" thickBot="1">
      <c r="B85" s="91" t="s">
        <v>974</v>
      </c>
      <c r="C85" s="92"/>
      <c r="D85" s="92"/>
      <c r="E85" s="92"/>
      <c r="F85" s="92"/>
      <c r="G85" s="92"/>
      <c r="H85" s="92"/>
      <c r="I85" s="93"/>
      <c r="J85" s="94"/>
      <c r="K85" s="305">
        <v>0.05</v>
      </c>
      <c r="L85" s="861">
        <f>N78*K85</f>
        <v>2561.3576369629668</v>
      </c>
      <c r="M85" s="862"/>
      <c r="N85" s="51"/>
    </row>
    <row r="86" spans="1:14" ht="15.75" thickBot="1">
      <c r="B86" s="825" t="s">
        <v>953</v>
      </c>
      <c r="C86" s="826"/>
      <c r="D86" s="826"/>
      <c r="E86" s="826"/>
      <c r="F86" s="826"/>
      <c r="G86" s="826"/>
      <c r="H86" s="826"/>
      <c r="I86" s="826"/>
      <c r="J86" s="826"/>
      <c r="K86" s="826"/>
      <c r="L86" s="826"/>
      <c r="M86" s="827"/>
      <c r="N86" s="52">
        <f>L83+L84+L85</f>
        <v>15368.1458217778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66595.29856103714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7723.5338312449148</v>
      </c>
      <c r="L36" s="270"/>
      <c r="M36" s="271">
        <v>2.5</v>
      </c>
      <c r="N36" s="272">
        <f>K36/M36</f>
        <v>3089.4135324979661</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403"/>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3897.439141533986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30987.585958469583</v>
      </c>
      <c r="N48" s="272">
        <f>K48*M48</f>
        <v>40283.861746010458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40.460415686445522</v>
      </c>
      <c r="N49" s="272">
        <f>K49*M49</f>
        <v>971.04997647469258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41254.911722485151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62269.1268615484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12453.82537230968</v>
      </c>
      <c r="M83" s="860"/>
      <c r="N83" s="51"/>
    </row>
    <row r="84" spans="1:14">
      <c r="B84" s="89" t="s">
        <v>973</v>
      </c>
      <c r="C84" s="90"/>
      <c r="D84" s="90"/>
      <c r="E84" s="90"/>
      <c r="F84" s="90"/>
      <c r="G84" s="90"/>
      <c r="H84" s="90"/>
      <c r="I84" s="87"/>
      <c r="J84" s="88"/>
      <c r="K84" s="304">
        <v>0.05</v>
      </c>
      <c r="L84" s="859">
        <f>N78*K84</f>
        <v>3113.4563430774201</v>
      </c>
      <c r="M84" s="860"/>
      <c r="N84" s="51"/>
    </row>
    <row r="85" spans="1:14" ht="15.75" thickBot="1">
      <c r="B85" s="91" t="s">
        <v>974</v>
      </c>
      <c r="C85" s="92"/>
      <c r="D85" s="92"/>
      <c r="E85" s="92"/>
      <c r="F85" s="92"/>
      <c r="G85" s="92"/>
      <c r="H85" s="92"/>
      <c r="I85" s="93"/>
      <c r="J85" s="94"/>
      <c r="K85" s="305">
        <v>0.05</v>
      </c>
      <c r="L85" s="861">
        <f>N78*K85</f>
        <v>3113.4563430774201</v>
      </c>
      <c r="M85" s="862"/>
      <c r="N85" s="51"/>
    </row>
    <row r="86" spans="1:14" ht="15.75" thickBot="1">
      <c r="B86" s="825" t="s">
        <v>953</v>
      </c>
      <c r="C86" s="826"/>
      <c r="D86" s="826"/>
      <c r="E86" s="826"/>
      <c r="F86" s="826"/>
      <c r="G86" s="826"/>
      <c r="H86" s="826"/>
      <c r="I86" s="826"/>
      <c r="J86" s="826"/>
      <c r="K86" s="826"/>
      <c r="L86" s="826"/>
      <c r="M86" s="827"/>
      <c r="N86" s="52">
        <f>L83+L84+L85</f>
        <v>18680.738058464522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80949.864920012915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7723.5338312449148</v>
      </c>
      <c r="L36" s="270"/>
      <c r="M36" s="271">
        <v>2.5</v>
      </c>
      <c r="N36" s="272">
        <f>K36/M36</f>
        <v>3089.4135324979661</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3897.439141533986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30845.310357651349</v>
      </c>
      <c r="N48" s="272">
        <f>K48*M48</f>
        <v>40098.903464946758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40.460415686445522</v>
      </c>
      <c r="N49" s="272">
        <f>K49*M49</f>
        <v>971.04997647469258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41069.95344142145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62084.1685804847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12416.83371609694</v>
      </c>
      <c r="M83" s="860"/>
      <c r="N83" s="51"/>
    </row>
    <row r="84" spans="1:14">
      <c r="B84" s="89" t="s">
        <v>973</v>
      </c>
      <c r="C84" s="90"/>
      <c r="D84" s="90"/>
      <c r="E84" s="90"/>
      <c r="F84" s="90"/>
      <c r="G84" s="90"/>
      <c r="H84" s="90"/>
      <c r="I84" s="87"/>
      <c r="J84" s="88"/>
      <c r="K84" s="304">
        <v>0.05</v>
      </c>
      <c r="L84" s="859">
        <f>N78*K84</f>
        <v>3104.2084290242351</v>
      </c>
      <c r="M84" s="860"/>
      <c r="N84" s="51"/>
    </row>
    <row r="85" spans="1:14" ht="15.75" thickBot="1">
      <c r="B85" s="91" t="s">
        <v>974</v>
      </c>
      <c r="C85" s="92"/>
      <c r="D85" s="92"/>
      <c r="E85" s="92"/>
      <c r="F85" s="92"/>
      <c r="G85" s="92"/>
      <c r="H85" s="92"/>
      <c r="I85" s="93"/>
      <c r="J85" s="94"/>
      <c r="K85" s="305">
        <v>0.05</v>
      </c>
      <c r="L85" s="861">
        <f>N78*K85</f>
        <v>3104.2084290242351</v>
      </c>
      <c r="M85" s="862"/>
      <c r="N85" s="51"/>
    </row>
    <row r="86" spans="1:14" ht="15.75" thickBot="1">
      <c r="B86" s="825" t="s">
        <v>953</v>
      </c>
      <c r="C86" s="826"/>
      <c r="D86" s="826"/>
      <c r="E86" s="826"/>
      <c r="F86" s="826"/>
      <c r="G86" s="826"/>
      <c r="H86" s="826"/>
      <c r="I86" s="826"/>
      <c r="J86" s="826"/>
      <c r="K86" s="826"/>
      <c r="L86" s="826"/>
      <c r="M86" s="827"/>
      <c r="N86" s="52">
        <f>L83+L84+L85</f>
        <v>18625.250574145412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80709.419154630115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7723.5338312449148</v>
      </c>
      <c r="L36" s="270"/>
      <c r="M36" s="271">
        <v>2.5</v>
      </c>
      <c r="N36" s="272">
        <f>K36/M36</f>
        <v>3089.4135324979661</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3897.439141533986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30396.317856849488</v>
      </c>
      <c r="N48" s="272">
        <f>K48*M48</f>
        <v>39515.213213904339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40.460415686445522</v>
      </c>
      <c r="N49" s="272">
        <f>K49*M49</f>
        <v>971.04997647469258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40486.263190379032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61500.478329442281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12300.095665888457</v>
      </c>
      <c r="M83" s="860"/>
      <c r="N83" s="51"/>
    </row>
    <row r="84" spans="1:14">
      <c r="B84" s="89" t="s">
        <v>973</v>
      </c>
      <c r="C84" s="90"/>
      <c r="D84" s="90"/>
      <c r="E84" s="90"/>
      <c r="F84" s="90"/>
      <c r="G84" s="90"/>
      <c r="H84" s="90"/>
      <c r="I84" s="87"/>
      <c r="J84" s="88"/>
      <c r="K84" s="304">
        <v>0.05</v>
      </c>
      <c r="L84" s="859">
        <f>N78*K84</f>
        <v>3075.0239164721143</v>
      </c>
      <c r="M84" s="860"/>
      <c r="N84" s="51"/>
    </row>
    <row r="85" spans="1:14" ht="15.75" thickBot="1">
      <c r="B85" s="91" t="s">
        <v>974</v>
      </c>
      <c r="C85" s="92"/>
      <c r="D85" s="92"/>
      <c r="E85" s="92"/>
      <c r="F85" s="92"/>
      <c r="G85" s="92"/>
      <c r="H85" s="92"/>
      <c r="I85" s="93"/>
      <c r="J85" s="94"/>
      <c r="K85" s="305">
        <v>0.05</v>
      </c>
      <c r="L85" s="861">
        <f>N78*K85</f>
        <v>3075.0239164721143</v>
      </c>
      <c r="M85" s="862"/>
      <c r="N85" s="51"/>
    </row>
    <row r="86" spans="1:14" ht="15.75" thickBot="1">
      <c r="B86" s="825" t="s">
        <v>953</v>
      </c>
      <c r="C86" s="826"/>
      <c r="D86" s="826"/>
      <c r="E86" s="826"/>
      <c r="F86" s="826"/>
      <c r="G86" s="826"/>
      <c r="H86" s="826"/>
      <c r="I86" s="826"/>
      <c r="J86" s="826"/>
      <c r="K86" s="826"/>
      <c r="L86" s="826"/>
      <c r="M86" s="827"/>
      <c r="N86" s="52">
        <f>L83+L84+L85</f>
        <v>18450.143498832684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79950.621828274961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217495.60014455981</v>
      </c>
      <c r="L37" s="270"/>
      <c r="M37" s="271">
        <v>45</v>
      </c>
      <c r="N37" s="272">
        <f>K37/M37</f>
        <v>4833.2355587679958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9187.5472775869694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40036.210701705088</v>
      </c>
      <c r="N48" s="272">
        <f>K48*M48</f>
        <v>52047.073912216612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40.460415686445522</v>
      </c>
      <c r="N49" s="272">
        <f>K49*M49</f>
        <v>971.04997647469258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53018.123888691305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63759.013437571608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12751.802687514322</v>
      </c>
      <c r="M83" s="860"/>
      <c r="N83" s="51"/>
    </row>
    <row r="84" spans="1:14">
      <c r="B84" s="89" t="s">
        <v>973</v>
      </c>
      <c r="C84" s="90"/>
      <c r="D84" s="90"/>
      <c r="E84" s="90"/>
      <c r="F84" s="90"/>
      <c r="G84" s="90"/>
      <c r="H84" s="90"/>
      <c r="I84" s="87"/>
      <c r="J84" s="88"/>
      <c r="K84" s="304">
        <v>0.05</v>
      </c>
      <c r="L84" s="859">
        <f>N78*K84</f>
        <v>3187.9506718785806</v>
      </c>
      <c r="M84" s="860"/>
      <c r="N84" s="51"/>
    </row>
    <row r="85" spans="1:14" ht="15.75" thickBot="1">
      <c r="B85" s="91" t="s">
        <v>974</v>
      </c>
      <c r="C85" s="92"/>
      <c r="D85" s="92"/>
      <c r="E85" s="92"/>
      <c r="F85" s="92"/>
      <c r="G85" s="92"/>
      <c r="H85" s="92"/>
      <c r="I85" s="93"/>
      <c r="J85" s="94"/>
      <c r="K85" s="305">
        <v>0.05</v>
      </c>
      <c r="L85" s="861">
        <f>N78*K85</f>
        <v>3187.9506718785806</v>
      </c>
      <c r="M85" s="862"/>
      <c r="N85" s="51"/>
    </row>
    <row r="86" spans="1:14" ht="15.75" thickBot="1">
      <c r="B86" s="825" t="s">
        <v>953</v>
      </c>
      <c r="C86" s="826"/>
      <c r="D86" s="826"/>
      <c r="E86" s="826"/>
      <c r="F86" s="826"/>
      <c r="G86" s="826"/>
      <c r="H86" s="826"/>
      <c r="I86" s="826"/>
      <c r="J86" s="826"/>
      <c r="K86" s="826"/>
      <c r="L86" s="826"/>
      <c r="M86" s="827"/>
      <c r="N86" s="52">
        <f>L83+L84+L85</f>
        <v>19127.704031271485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82886.717468843097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217495.60014455981</v>
      </c>
      <c r="L37" s="270"/>
      <c r="M37" s="271">
        <v>45</v>
      </c>
      <c r="N37" s="272">
        <f>K37/M37</f>
        <v>4833.2355587679958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9187.5472775869694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37488.758341760244</v>
      </c>
      <c r="N48" s="272">
        <f>K48*M48</f>
        <v>48735.385844288321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40.460415686445522</v>
      </c>
      <c r="N49" s="272">
        <f>K49*M49</f>
        <v>971.04997647469258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49706.435820763014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60447.325369643317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12089.465073928664</v>
      </c>
      <c r="M83" s="860"/>
      <c r="N83" s="51"/>
    </row>
    <row r="84" spans="1:14">
      <c r="B84" s="89" t="s">
        <v>973</v>
      </c>
      <c r="C84" s="90"/>
      <c r="D84" s="90"/>
      <c r="E84" s="90"/>
      <c r="F84" s="90"/>
      <c r="G84" s="90"/>
      <c r="H84" s="90"/>
      <c r="I84" s="87"/>
      <c r="J84" s="88"/>
      <c r="K84" s="304">
        <v>0.05</v>
      </c>
      <c r="L84" s="859">
        <f>N78*K84</f>
        <v>3022.3662684821661</v>
      </c>
      <c r="M84" s="860"/>
      <c r="N84" s="51"/>
    </row>
    <row r="85" spans="1:14" ht="15.75" thickBot="1">
      <c r="B85" s="91" t="s">
        <v>974</v>
      </c>
      <c r="C85" s="92"/>
      <c r="D85" s="92"/>
      <c r="E85" s="92"/>
      <c r="F85" s="92"/>
      <c r="G85" s="92"/>
      <c r="H85" s="92"/>
      <c r="I85" s="93"/>
      <c r="J85" s="94"/>
      <c r="K85" s="305">
        <v>0.05</v>
      </c>
      <c r="L85" s="861">
        <f>N78*K85</f>
        <v>3022.3662684821661</v>
      </c>
      <c r="M85" s="862"/>
      <c r="N85" s="51"/>
    </row>
    <row r="86" spans="1:14" ht="15.75" thickBot="1">
      <c r="B86" s="825" t="s">
        <v>953</v>
      </c>
      <c r="C86" s="826"/>
      <c r="D86" s="826"/>
      <c r="E86" s="826"/>
      <c r="F86" s="826"/>
      <c r="G86" s="826"/>
      <c r="H86" s="826"/>
      <c r="I86" s="826"/>
      <c r="J86" s="826"/>
      <c r="K86" s="826"/>
      <c r="L86" s="826"/>
      <c r="M86" s="827"/>
      <c r="N86" s="52">
        <f>L83+L84+L85</f>
        <v>18134.197610892996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78581.522980536305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269</v>
      </c>
      <c r="B37" s="838" t="str">
        <f>VLOOKUP(A37,EQUIPOS!A7:D154,3,FALSE)</f>
        <v>Motoniveladora  potencia 215 HP, ancho de cuchilla 4,27 m, peso 18 ton.</v>
      </c>
      <c r="C37" s="839"/>
      <c r="D37" s="839"/>
      <c r="E37" s="839"/>
      <c r="F37" s="839"/>
      <c r="G37" s="839"/>
      <c r="H37" s="840"/>
      <c r="I37" s="267"/>
      <c r="J37" s="268"/>
      <c r="K37" s="269">
        <f>VLOOKUP(A37,EQUIPOS!A7:D164,4,FALSE)</f>
        <v>217495.60014455981</v>
      </c>
      <c r="L37" s="270"/>
      <c r="M37" s="271">
        <v>45</v>
      </c>
      <c r="N37" s="272">
        <f>K37/M37</f>
        <v>4833.2355587679958</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9187.5472775869694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36467.199138612232</v>
      </c>
      <c r="N48" s="272">
        <f>K48*M48</f>
        <v>47407.358880195905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40.460415686445522</v>
      </c>
      <c r="N49" s="272">
        <f>K49*M49</f>
        <v>971.04997647469258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48378.408856670598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59119.2984055509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11823.859681110182</v>
      </c>
      <c r="M83" s="860"/>
      <c r="N83" s="51"/>
    </row>
    <row r="84" spans="1:14">
      <c r="B84" s="89" t="s">
        <v>973</v>
      </c>
      <c r="C84" s="90"/>
      <c r="D84" s="90"/>
      <c r="E84" s="90"/>
      <c r="F84" s="90"/>
      <c r="G84" s="90"/>
      <c r="H84" s="90"/>
      <c r="I84" s="87"/>
      <c r="J84" s="88"/>
      <c r="K84" s="304">
        <v>0.05</v>
      </c>
      <c r="L84" s="859">
        <f>N78*K84</f>
        <v>2955.9649202775454</v>
      </c>
      <c r="M84" s="860"/>
      <c r="N84" s="51"/>
    </row>
    <row r="85" spans="1:14" ht="15.75" thickBot="1">
      <c r="B85" s="91" t="s">
        <v>974</v>
      </c>
      <c r="C85" s="92"/>
      <c r="D85" s="92"/>
      <c r="E85" s="92"/>
      <c r="F85" s="92"/>
      <c r="G85" s="92"/>
      <c r="H85" s="92"/>
      <c r="I85" s="93"/>
      <c r="J85" s="94"/>
      <c r="K85" s="305">
        <v>0.05</v>
      </c>
      <c r="L85" s="861">
        <f>N78*K85</f>
        <v>2955.9649202775454</v>
      </c>
      <c r="M85" s="862"/>
      <c r="N85" s="51"/>
    </row>
    <row r="86" spans="1:14" ht="15.75" thickBot="1">
      <c r="B86" s="825" t="s">
        <v>953</v>
      </c>
      <c r="C86" s="826"/>
      <c r="D86" s="826"/>
      <c r="E86" s="826"/>
      <c r="F86" s="826"/>
      <c r="G86" s="826"/>
      <c r="H86" s="826"/>
      <c r="I86" s="826"/>
      <c r="J86" s="826"/>
      <c r="K86" s="826"/>
      <c r="L86" s="826"/>
      <c r="M86" s="827"/>
      <c r="N86" s="52">
        <f>L83+L84+L85</f>
        <v>17735.789521665272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76855.087927216169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7723.5338312449148</v>
      </c>
      <c r="L36" s="270"/>
      <c r="M36" s="271">
        <v>2.5</v>
      </c>
      <c r="N36" s="272">
        <f>K36/M36</f>
        <v>3089.4135324979661</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3897.439141533986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40036.210701705088</v>
      </c>
      <c r="N48" s="272">
        <f>K48*M48</f>
        <v>52047.073912216612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40.460415686445522</v>
      </c>
      <c r="N49" s="272">
        <f>K49*M49</f>
        <v>971.04997647469258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53018.123888691305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74032.339027754555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14806.467805550912</v>
      </c>
      <c r="M83" s="860"/>
      <c r="N83" s="51"/>
    </row>
    <row r="84" spans="1:14">
      <c r="B84" s="89" t="s">
        <v>973</v>
      </c>
      <c r="C84" s="90"/>
      <c r="D84" s="90"/>
      <c r="E84" s="90"/>
      <c r="F84" s="90"/>
      <c r="G84" s="90"/>
      <c r="H84" s="90"/>
      <c r="I84" s="87"/>
      <c r="J84" s="88"/>
      <c r="K84" s="304">
        <v>0.05</v>
      </c>
      <c r="L84" s="859">
        <f>N78*K84</f>
        <v>3701.616951387728</v>
      </c>
      <c r="M84" s="860"/>
      <c r="N84" s="51"/>
    </row>
    <row r="85" spans="1:14" ht="15.75" thickBot="1">
      <c r="B85" s="91" t="s">
        <v>974</v>
      </c>
      <c r="C85" s="92"/>
      <c r="D85" s="92"/>
      <c r="E85" s="92"/>
      <c r="F85" s="92"/>
      <c r="G85" s="92"/>
      <c r="H85" s="92"/>
      <c r="I85" s="93"/>
      <c r="J85" s="94"/>
      <c r="K85" s="305">
        <v>0.05</v>
      </c>
      <c r="L85" s="861">
        <f>N78*K85</f>
        <v>3701.616951387728</v>
      </c>
      <c r="M85" s="862"/>
      <c r="N85" s="51"/>
    </row>
    <row r="86" spans="1:14" ht="15.75" thickBot="1">
      <c r="B86" s="825" t="s">
        <v>953</v>
      </c>
      <c r="C86" s="826"/>
      <c r="D86" s="826"/>
      <c r="E86" s="826"/>
      <c r="F86" s="826"/>
      <c r="G86" s="826"/>
      <c r="H86" s="826"/>
      <c r="I86" s="826"/>
      <c r="J86" s="826"/>
      <c r="K86" s="826"/>
      <c r="L86" s="826"/>
      <c r="M86" s="827"/>
      <c r="N86" s="52">
        <f>L83+L84+L85</f>
        <v>22209.701708326367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96242.040736080919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7723.5338312449148</v>
      </c>
      <c r="L36" s="270"/>
      <c r="M36" s="271">
        <v>2.5</v>
      </c>
      <c r="N36" s="272">
        <f>K36/M36</f>
        <v>3089.4135324979661</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3897.439141533986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37488.758341760244</v>
      </c>
      <c r="N48" s="272">
        <f>K48*M48</f>
        <v>48735.385844288321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40.460415686445522</v>
      </c>
      <c r="N49" s="272">
        <f>K49*M49</f>
        <v>971.04997647469258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49706.435820763014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70720.650959826264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14144.130191965254</v>
      </c>
      <c r="M83" s="860"/>
      <c r="N83" s="51"/>
    </row>
    <row r="84" spans="1:14">
      <c r="B84" s="89" t="s">
        <v>973</v>
      </c>
      <c r="C84" s="90"/>
      <c r="D84" s="90"/>
      <c r="E84" s="90"/>
      <c r="F84" s="90"/>
      <c r="G84" s="90"/>
      <c r="H84" s="90"/>
      <c r="I84" s="87"/>
      <c r="J84" s="88"/>
      <c r="K84" s="304">
        <v>0.05</v>
      </c>
      <c r="L84" s="859">
        <f>N78*K84</f>
        <v>3536.0325479913135</v>
      </c>
      <c r="M84" s="860"/>
      <c r="N84" s="51"/>
    </row>
    <row r="85" spans="1:14" ht="15.75" thickBot="1">
      <c r="B85" s="91" t="s">
        <v>974</v>
      </c>
      <c r="C85" s="92"/>
      <c r="D85" s="92"/>
      <c r="E85" s="92"/>
      <c r="F85" s="92"/>
      <c r="G85" s="92"/>
      <c r="H85" s="92"/>
      <c r="I85" s="93"/>
      <c r="J85" s="94"/>
      <c r="K85" s="305">
        <v>0.05</v>
      </c>
      <c r="L85" s="861">
        <f>N78*K85</f>
        <v>3536.0325479913135</v>
      </c>
      <c r="M85" s="862"/>
      <c r="N85" s="51"/>
    </row>
    <row r="86" spans="1:14" ht="15.75" thickBot="1">
      <c r="B86" s="825" t="s">
        <v>953</v>
      </c>
      <c r="C86" s="826"/>
      <c r="D86" s="826"/>
      <c r="E86" s="826"/>
      <c r="F86" s="826"/>
      <c r="G86" s="826"/>
      <c r="H86" s="826"/>
      <c r="I86" s="826"/>
      <c r="J86" s="826"/>
      <c r="K86" s="826"/>
      <c r="L86" s="826"/>
      <c r="M86" s="827"/>
      <c r="N86" s="52">
        <f>L83+L84+L85</f>
        <v>21216.195287947885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91936.846247774141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7723.5338312449148</v>
      </c>
      <c r="L36" s="270"/>
      <c r="M36" s="271">
        <v>2.5</v>
      </c>
      <c r="N36" s="272">
        <f>K36/M36</f>
        <v>3089.4135324979661</v>
      </c>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0.05</v>
      </c>
      <c r="N41" s="344">
        <f>N76*M41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3897.439141533986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36467.199138612232</v>
      </c>
      <c r="N48" s="272">
        <f>K48*M48</f>
        <v>47407.358880195905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40.460415686445522</v>
      </c>
      <c r="N49" s="272">
        <f>K49*M49</f>
        <v>971.04997647469258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48378.408856670598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69392.623995733855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13878.524799146771</v>
      </c>
      <c r="M83" s="860"/>
      <c r="N83" s="51"/>
    </row>
    <row r="84" spans="1:14">
      <c r="B84" s="89" t="s">
        <v>973</v>
      </c>
      <c r="C84" s="90"/>
      <c r="D84" s="90"/>
      <c r="E84" s="90"/>
      <c r="F84" s="90"/>
      <c r="G84" s="90"/>
      <c r="H84" s="90"/>
      <c r="I84" s="87"/>
      <c r="J84" s="88"/>
      <c r="K84" s="304">
        <v>0.05</v>
      </c>
      <c r="L84" s="859">
        <f>N78*K84</f>
        <v>3469.6311997866928</v>
      </c>
      <c r="M84" s="860"/>
      <c r="N84" s="51"/>
    </row>
    <row r="85" spans="1:14" ht="15.75" thickBot="1">
      <c r="B85" s="91" t="s">
        <v>974</v>
      </c>
      <c r="C85" s="92"/>
      <c r="D85" s="92"/>
      <c r="E85" s="92"/>
      <c r="F85" s="92"/>
      <c r="G85" s="92"/>
      <c r="H85" s="92"/>
      <c r="I85" s="93"/>
      <c r="J85" s="94"/>
      <c r="K85" s="305">
        <v>0.05</v>
      </c>
      <c r="L85" s="861">
        <f>N78*K85</f>
        <v>3469.6311997866928</v>
      </c>
      <c r="M85" s="862"/>
      <c r="N85" s="51"/>
    </row>
    <row r="86" spans="1:14" ht="15.75" thickBot="1">
      <c r="B86" s="825" t="s">
        <v>953</v>
      </c>
      <c r="C86" s="826"/>
      <c r="D86" s="826"/>
      <c r="E86" s="826"/>
      <c r="F86" s="826"/>
      <c r="G86" s="826"/>
      <c r="H86" s="826"/>
      <c r="I86" s="826"/>
      <c r="J86" s="826"/>
      <c r="K86" s="826"/>
      <c r="L86" s="826"/>
      <c r="M86" s="827"/>
      <c r="N86" s="52">
        <f>L83+L84+L85</f>
        <v>20817.787198720158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90210.411194454005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30</v>
      </c>
      <c r="N36" s="272">
        <f>K36/M36</f>
        <v>3722.8976601321051</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176347.78390099449</v>
      </c>
      <c r="L37" s="270"/>
      <c r="M37" s="271">
        <v>30</v>
      </c>
      <c r="N37" s="272">
        <f>K37/M37</f>
        <v>5878.259463366483</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30</v>
      </c>
      <c r="N38" s="272">
        <f>K38/M38</f>
        <v>4146.7855785042129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8.9561768172669982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13756.898878820068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40036.210701705088</v>
      </c>
      <c r="N48" s="272">
        <f>K48*M48</f>
        <v>50045.263377131356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50045.263377131356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735.58755139143761</v>
      </c>
      <c r="M59" s="830"/>
      <c r="N59" s="287">
        <f>K59*L59</f>
        <v>919.48443923929699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919.48443923929699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65617.264376917417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13123.452875383484</v>
      </c>
      <c r="M83" s="860"/>
      <c r="N83" s="51"/>
    </row>
    <row r="84" spans="1:14">
      <c r="B84" s="89" t="s">
        <v>973</v>
      </c>
      <c r="C84" s="90"/>
      <c r="D84" s="90"/>
      <c r="E84" s="90"/>
      <c r="F84" s="90"/>
      <c r="G84" s="90"/>
      <c r="H84" s="90"/>
      <c r="I84" s="87"/>
      <c r="J84" s="88"/>
      <c r="K84" s="304">
        <v>0.05</v>
      </c>
      <c r="L84" s="859">
        <f>N78*K84</f>
        <v>3280.863218845871</v>
      </c>
      <c r="M84" s="860"/>
      <c r="N84" s="51"/>
    </row>
    <row r="85" spans="1:14" ht="15.75" thickBot="1">
      <c r="B85" s="91" t="s">
        <v>974</v>
      </c>
      <c r="C85" s="92"/>
      <c r="D85" s="92"/>
      <c r="E85" s="92"/>
      <c r="F85" s="92"/>
      <c r="G85" s="92"/>
      <c r="H85" s="92"/>
      <c r="I85" s="93"/>
      <c r="J85" s="94"/>
      <c r="K85" s="305">
        <v>0.05</v>
      </c>
      <c r="L85" s="861">
        <f>N78*K85</f>
        <v>3280.863218845871</v>
      </c>
      <c r="M85" s="862"/>
      <c r="N85" s="51"/>
    </row>
    <row r="86" spans="1:14" ht="15.75" thickBot="1">
      <c r="B86" s="825" t="s">
        <v>953</v>
      </c>
      <c r="C86" s="826"/>
      <c r="D86" s="826"/>
      <c r="E86" s="826"/>
      <c r="F86" s="826"/>
      <c r="G86" s="826"/>
      <c r="H86" s="826"/>
      <c r="I86" s="826"/>
      <c r="J86" s="826"/>
      <c r="K86" s="826"/>
      <c r="L86" s="826"/>
      <c r="M86" s="827"/>
      <c r="N86" s="52">
        <f>L83+L84+L85</f>
        <v>19685.179313075227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85302.443689992651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30</v>
      </c>
      <c r="N36" s="272">
        <f>K36/M36</f>
        <v>3722.8976601321051</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176347.78390099449</v>
      </c>
      <c r="L37" s="270"/>
      <c r="M37" s="271">
        <v>30</v>
      </c>
      <c r="N37" s="272">
        <f>K37/M37</f>
        <v>5878.259463366483</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30</v>
      </c>
      <c r="N38" s="272">
        <f>K38/M38</f>
        <v>4146.7855785042129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8.9561768172669982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13756.898878820068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36467.199138612232</v>
      </c>
      <c r="N48" s="272">
        <f>K48*M48</f>
        <v>45583.998923265288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45583.998923265288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735.58755139143761</v>
      </c>
      <c r="M59" s="830"/>
      <c r="N59" s="287">
        <f>K59*L59</f>
        <v>919.48443923929699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919.48443923929699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61155.999923051349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12231.19998461027</v>
      </c>
      <c r="M83" s="860"/>
      <c r="N83" s="51"/>
    </row>
    <row r="84" spans="1:14">
      <c r="B84" s="89" t="s">
        <v>973</v>
      </c>
      <c r="C84" s="90"/>
      <c r="D84" s="90"/>
      <c r="E84" s="90"/>
      <c r="F84" s="90"/>
      <c r="G84" s="90"/>
      <c r="H84" s="90"/>
      <c r="I84" s="87"/>
      <c r="J84" s="88"/>
      <c r="K84" s="304">
        <v>0.05</v>
      </c>
      <c r="L84" s="859">
        <f>N78*K84</f>
        <v>3057.7999961525675</v>
      </c>
      <c r="M84" s="860"/>
      <c r="N84" s="51"/>
    </row>
    <row r="85" spans="1:14" ht="15.75" thickBot="1">
      <c r="B85" s="91" t="s">
        <v>974</v>
      </c>
      <c r="C85" s="92"/>
      <c r="D85" s="92"/>
      <c r="E85" s="92"/>
      <c r="F85" s="92"/>
      <c r="G85" s="92"/>
      <c r="H85" s="92"/>
      <c r="I85" s="93"/>
      <c r="J85" s="94"/>
      <c r="K85" s="305">
        <v>0.05</v>
      </c>
      <c r="L85" s="861">
        <f>N78*K85</f>
        <v>3057.7999961525675</v>
      </c>
      <c r="M85" s="862"/>
      <c r="N85" s="51"/>
    </row>
    <row r="86" spans="1:14" ht="15.75" thickBot="1">
      <c r="B86" s="825" t="s">
        <v>953</v>
      </c>
      <c r="C86" s="826"/>
      <c r="D86" s="826"/>
      <c r="E86" s="826"/>
      <c r="F86" s="826"/>
      <c r="G86" s="826"/>
      <c r="H86" s="826"/>
      <c r="I86" s="826"/>
      <c r="J86" s="826"/>
      <c r="K86" s="826"/>
      <c r="L86" s="826"/>
      <c r="M86" s="827"/>
      <c r="N86" s="52">
        <f>L83+L84+L85</f>
        <v>18346.799976915405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79502.799899966747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30</v>
      </c>
      <c r="N36" s="272">
        <f>K36/M36</f>
        <v>3722.8976601321051</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176347.78390099449</v>
      </c>
      <c r="L37" s="270"/>
      <c r="M37" s="271">
        <v>30</v>
      </c>
      <c r="N37" s="272">
        <f>K37/M37</f>
        <v>5878.259463366483</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30</v>
      </c>
      <c r="N38" s="272">
        <f>K38/M38</f>
        <v>4146.7855785042129</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8.9561768172669982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13756.898878820068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36467.199138612232</v>
      </c>
      <c r="N48" s="272">
        <f>K48*M48</f>
        <v>45583.998923265288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45583.998923265288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9">
        <f>VLOOKUP(A59,TRANSPORTE!A5:D123,4,FALSE)</f>
        <v>735.58755139143761</v>
      </c>
      <c r="M59" s="830"/>
      <c r="N59" s="287">
        <f>K59*L59</f>
        <v>919.48443923929699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919.48443923929699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61155.999923051349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12231.19998461027</v>
      </c>
      <c r="M83" s="860"/>
      <c r="N83" s="51"/>
    </row>
    <row r="84" spans="1:14">
      <c r="B84" s="89" t="s">
        <v>973</v>
      </c>
      <c r="C84" s="90"/>
      <c r="D84" s="90"/>
      <c r="E84" s="90"/>
      <c r="F84" s="90"/>
      <c r="G84" s="90"/>
      <c r="H84" s="90"/>
      <c r="I84" s="87"/>
      <c r="J84" s="88"/>
      <c r="K84" s="304">
        <v>0.05</v>
      </c>
      <c r="L84" s="859">
        <f>N78*K84</f>
        <v>3057.7999961525675</v>
      </c>
      <c r="M84" s="860"/>
      <c r="N84" s="51"/>
    </row>
    <row r="85" spans="1:14" ht="15.75" thickBot="1">
      <c r="B85" s="91" t="s">
        <v>974</v>
      </c>
      <c r="C85" s="92"/>
      <c r="D85" s="92"/>
      <c r="E85" s="92"/>
      <c r="F85" s="92"/>
      <c r="G85" s="92"/>
      <c r="H85" s="92"/>
      <c r="I85" s="93"/>
      <c r="J85" s="94"/>
      <c r="K85" s="305">
        <v>0.05</v>
      </c>
      <c r="L85" s="861">
        <f>N78*K85</f>
        <v>3057.7999961525675</v>
      </c>
      <c r="M85" s="862"/>
      <c r="N85" s="51"/>
    </row>
    <row r="86" spans="1:14" ht="15.75" thickBot="1">
      <c r="B86" s="825" t="s">
        <v>953</v>
      </c>
      <c r="C86" s="826"/>
      <c r="D86" s="826"/>
      <c r="E86" s="826"/>
      <c r="F86" s="826"/>
      <c r="G86" s="826"/>
      <c r="H86" s="826"/>
      <c r="I86" s="826"/>
      <c r="J86" s="826"/>
      <c r="K86" s="826"/>
      <c r="L86" s="826"/>
      <c r="M86" s="827"/>
      <c r="N86" s="52">
        <f>L83+L84+L85</f>
        <v>18346.799976915405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79502.799899966747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176347.78390099449</v>
      </c>
      <c r="L37" s="270"/>
      <c r="M37" s="271">
        <v>45</v>
      </c>
      <c r="N37" s="272">
        <f>K37/M37</f>
        <v>3918.839642244322</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8273.1513610632956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40036.210701705088</v>
      </c>
      <c r="N48" s="272">
        <f>K48*M48</f>
        <v>52047.073912216612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548.22694910230189</v>
      </c>
      <c r="N49" s="272">
        <f>K49*M49</f>
        <v>49340.425419207168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101387.49933142378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111213.99296378042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22242.798592756084</v>
      </c>
      <c r="M83" s="860"/>
      <c r="N83" s="51"/>
    </row>
    <row r="84" spans="1:14">
      <c r="B84" s="89" t="s">
        <v>973</v>
      </c>
      <c r="C84" s="90"/>
      <c r="D84" s="90"/>
      <c r="E84" s="90"/>
      <c r="F84" s="90"/>
      <c r="G84" s="90"/>
      <c r="H84" s="90"/>
      <c r="I84" s="87"/>
      <c r="J84" s="88"/>
      <c r="K84" s="304">
        <v>0.05</v>
      </c>
      <c r="L84" s="859">
        <f>N78*K84</f>
        <v>5560.699648189021</v>
      </c>
      <c r="M84" s="860"/>
      <c r="N84" s="51"/>
    </row>
    <row r="85" spans="1:14" ht="15.75" thickBot="1">
      <c r="B85" s="91" t="s">
        <v>974</v>
      </c>
      <c r="C85" s="92"/>
      <c r="D85" s="92"/>
      <c r="E85" s="92"/>
      <c r="F85" s="92"/>
      <c r="G85" s="92"/>
      <c r="H85" s="92"/>
      <c r="I85" s="93"/>
      <c r="J85" s="94"/>
      <c r="K85" s="305">
        <v>0.05</v>
      </c>
      <c r="L85" s="861">
        <f>N78*K85</f>
        <v>5560.699648189021</v>
      </c>
      <c r="M85" s="862"/>
      <c r="N85" s="51"/>
    </row>
    <row r="86" spans="1:14" ht="15.75" thickBot="1">
      <c r="B86" s="825" t="s">
        <v>953</v>
      </c>
      <c r="C86" s="826"/>
      <c r="D86" s="826"/>
      <c r="E86" s="826"/>
      <c r="F86" s="826"/>
      <c r="G86" s="826"/>
      <c r="H86" s="826"/>
      <c r="I86" s="826"/>
      <c r="J86" s="826"/>
      <c r="K86" s="826"/>
      <c r="L86" s="826"/>
      <c r="M86" s="827"/>
      <c r="N86" s="52">
        <f>L83+L84+L85</f>
        <v>33364.197889134128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144578.19085291453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176347.78390099449</v>
      </c>
      <c r="L37" s="270"/>
      <c r="M37" s="271">
        <v>45</v>
      </c>
      <c r="N37" s="272">
        <f>K37/M37</f>
        <v>3918.839642244322</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8273.1513610632956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37488.758341760244</v>
      </c>
      <c r="N48" s="272">
        <f>K48*M48</f>
        <v>48735.385844288321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548.22694910230189</v>
      </c>
      <c r="N49" s="272">
        <f>K49*M49</f>
        <v>49340.425419207168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98075.811263495489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107902.30489585212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21580.460979170428</v>
      </c>
      <c r="M83" s="860"/>
      <c r="N83" s="51"/>
    </row>
    <row r="84" spans="1:14">
      <c r="B84" s="89" t="s">
        <v>973</v>
      </c>
      <c r="C84" s="90"/>
      <c r="D84" s="90"/>
      <c r="E84" s="90"/>
      <c r="F84" s="90"/>
      <c r="G84" s="90"/>
      <c r="H84" s="90"/>
      <c r="I84" s="87"/>
      <c r="J84" s="88"/>
      <c r="K84" s="304">
        <v>0.05</v>
      </c>
      <c r="L84" s="859">
        <f>N78*K84</f>
        <v>5395.115244792607</v>
      </c>
      <c r="M84" s="860"/>
      <c r="N84" s="51"/>
    </row>
    <row r="85" spans="1:14" ht="15.75" thickBot="1">
      <c r="B85" s="91" t="s">
        <v>974</v>
      </c>
      <c r="C85" s="92"/>
      <c r="D85" s="92"/>
      <c r="E85" s="92"/>
      <c r="F85" s="92"/>
      <c r="G85" s="92"/>
      <c r="H85" s="92"/>
      <c r="I85" s="93"/>
      <c r="J85" s="94"/>
      <c r="K85" s="305">
        <v>0.05</v>
      </c>
      <c r="L85" s="861">
        <f>N78*K85</f>
        <v>5395.115244792607</v>
      </c>
      <c r="M85" s="862"/>
      <c r="N85" s="51"/>
    </row>
    <row r="86" spans="1:14" ht="15.75" thickBot="1">
      <c r="B86" s="825" t="s">
        <v>953</v>
      </c>
      <c r="C86" s="826"/>
      <c r="D86" s="826"/>
      <c r="E86" s="826"/>
      <c r="F86" s="826"/>
      <c r="G86" s="826"/>
      <c r="H86" s="826"/>
      <c r="I86" s="826"/>
      <c r="J86" s="826"/>
      <c r="K86" s="826"/>
      <c r="L86" s="826"/>
      <c r="M86" s="827"/>
      <c r="N86" s="52">
        <f>L83+L84+L85</f>
        <v>32370.691468755642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140272.99636460777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176347.78390099449</v>
      </c>
      <c r="L37" s="270"/>
      <c r="M37" s="271">
        <v>45</v>
      </c>
      <c r="N37" s="272">
        <f>K37/M37</f>
        <v>3918.839642244322</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8273.1513610632956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40036.210701705088</v>
      </c>
      <c r="N48" s="272">
        <f>K48*M48</f>
        <v>52047.073912216612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548.22694910230189</v>
      </c>
      <c r="N49" s="272">
        <f>K49*M49</f>
        <v>49340.425419207168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101387.49933142378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111213.99296378042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22242.798592756084</v>
      </c>
      <c r="M83" s="860"/>
      <c r="N83" s="51"/>
    </row>
    <row r="84" spans="1:14">
      <c r="B84" s="89" t="s">
        <v>973</v>
      </c>
      <c r="C84" s="90"/>
      <c r="D84" s="90"/>
      <c r="E84" s="90"/>
      <c r="F84" s="90"/>
      <c r="G84" s="90"/>
      <c r="H84" s="90"/>
      <c r="I84" s="87"/>
      <c r="J84" s="88"/>
      <c r="K84" s="304">
        <v>0.05</v>
      </c>
      <c r="L84" s="859">
        <f>N78*K84</f>
        <v>5560.699648189021</v>
      </c>
      <c r="M84" s="860"/>
      <c r="N84" s="51"/>
    </row>
    <row r="85" spans="1:14" ht="15.75" thickBot="1">
      <c r="B85" s="91" t="s">
        <v>974</v>
      </c>
      <c r="C85" s="92"/>
      <c r="D85" s="92"/>
      <c r="E85" s="92"/>
      <c r="F85" s="92"/>
      <c r="G85" s="92"/>
      <c r="H85" s="92"/>
      <c r="I85" s="93"/>
      <c r="J85" s="94"/>
      <c r="K85" s="305">
        <v>0.05</v>
      </c>
      <c r="L85" s="861">
        <f>N78*K85</f>
        <v>5560.699648189021</v>
      </c>
      <c r="M85" s="862"/>
      <c r="N85" s="51"/>
    </row>
    <row r="86" spans="1:14" ht="15.75" thickBot="1">
      <c r="B86" s="825" t="s">
        <v>953</v>
      </c>
      <c r="C86" s="826"/>
      <c r="D86" s="826"/>
      <c r="E86" s="826"/>
      <c r="F86" s="826"/>
      <c r="G86" s="826"/>
      <c r="H86" s="826"/>
      <c r="I86" s="826"/>
      <c r="J86" s="826"/>
      <c r="K86" s="826"/>
      <c r="L86" s="826"/>
      <c r="M86" s="827"/>
      <c r="N86" s="52">
        <f>L83+L84+L85</f>
        <v>33364.197889134128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144578.19085291453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176347.78390099449</v>
      </c>
      <c r="L37" s="270"/>
      <c r="M37" s="271">
        <v>45</v>
      </c>
      <c r="N37" s="272">
        <f>K37/M37</f>
        <v>3918.839642244322</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8273.1513610632956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37488.758341760244</v>
      </c>
      <c r="N48" s="272">
        <f>K48*M48</f>
        <v>48735.385844288321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548.22694910230189</v>
      </c>
      <c r="N49" s="272">
        <f>K49*M49</f>
        <v>49340.425419207168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98075.811263495489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107902.30489585212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21580.460979170428</v>
      </c>
      <c r="M83" s="860"/>
      <c r="N83" s="51"/>
    </row>
    <row r="84" spans="1:14">
      <c r="B84" s="89" t="s">
        <v>973</v>
      </c>
      <c r="C84" s="90"/>
      <c r="D84" s="90"/>
      <c r="E84" s="90"/>
      <c r="F84" s="90"/>
      <c r="G84" s="90"/>
      <c r="H84" s="90"/>
      <c r="I84" s="87"/>
      <c r="J84" s="88"/>
      <c r="K84" s="304">
        <v>0.05</v>
      </c>
      <c r="L84" s="859">
        <f>N78*K84</f>
        <v>5395.115244792607</v>
      </c>
      <c r="M84" s="860"/>
      <c r="N84" s="51"/>
    </row>
    <row r="85" spans="1:14" ht="15.75" thickBot="1">
      <c r="B85" s="91" t="s">
        <v>974</v>
      </c>
      <c r="C85" s="92"/>
      <c r="D85" s="92"/>
      <c r="E85" s="92"/>
      <c r="F85" s="92"/>
      <c r="G85" s="92"/>
      <c r="H85" s="92"/>
      <c r="I85" s="93"/>
      <c r="J85" s="94"/>
      <c r="K85" s="305">
        <v>0.05</v>
      </c>
      <c r="L85" s="861">
        <f>N78*K85</f>
        <v>5395.115244792607</v>
      </c>
      <c r="M85" s="862"/>
      <c r="N85" s="51"/>
    </row>
    <row r="86" spans="1:14" ht="15.75" thickBot="1">
      <c r="B86" s="825" t="s">
        <v>953</v>
      </c>
      <c r="C86" s="826"/>
      <c r="D86" s="826"/>
      <c r="E86" s="826"/>
      <c r="F86" s="826"/>
      <c r="G86" s="826"/>
      <c r="H86" s="826"/>
      <c r="I86" s="826"/>
      <c r="J86" s="826"/>
      <c r="K86" s="826"/>
      <c r="L86" s="826"/>
      <c r="M86" s="827"/>
      <c r="N86" s="52">
        <f>L83+L84+L85</f>
        <v>32370.691468755642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140272.99636460777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176347.78390099449</v>
      </c>
      <c r="L37" s="270"/>
      <c r="M37" s="271">
        <v>45</v>
      </c>
      <c r="N37" s="272">
        <f>K37/M37</f>
        <v>3918.839642244322</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8273.1513610632956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40036.210701705088</v>
      </c>
      <c r="N48" s="272">
        <f>K48*M48</f>
        <v>52047.073912216612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52047.073912216612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61873.567544573241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12374.713508914649</v>
      </c>
      <c r="M83" s="860"/>
      <c r="N83" s="51"/>
    </row>
    <row r="84" spans="1:14">
      <c r="B84" s="89" t="s">
        <v>973</v>
      </c>
      <c r="C84" s="90"/>
      <c r="D84" s="90"/>
      <c r="E84" s="90"/>
      <c r="F84" s="90"/>
      <c r="G84" s="90"/>
      <c r="H84" s="90"/>
      <c r="I84" s="87"/>
      <c r="J84" s="88"/>
      <c r="K84" s="304">
        <v>0.05</v>
      </c>
      <c r="L84" s="859">
        <f>N78*K84</f>
        <v>3093.6783772286622</v>
      </c>
      <c r="M84" s="860"/>
      <c r="N84" s="51"/>
    </row>
    <row r="85" spans="1:14" ht="15.75" thickBot="1">
      <c r="B85" s="91" t="s">
        <v>974</v>
      </c>
      <c r="C85" s="92"/>
      <c r="D85" s="92"/>
      <c r="E85" s="92"/>
      <c r="F85" s="92"/>
      <c r="G85" s="92"/>
      <c r="H85" s="92"/>
      <c r="I85" s="93"/>
      <c r="J85" s="94"/>
      <c r="K85" s="305">
        <v>0.05</v>
      </c>
      <c r="L85" s="861">
        <f>N78*K85</f>
        <v>3093.6783772286622</v>
      </c>
      <c r="M85" s="862"/>
      <c r="N85" s="51"/>
    </row>
    <row r="86" spans="1:14" ht="15.75" thickBot="1">
      <c r="B86" s="825" t="s">
        <v>953</v>
      </c>
      <c r="C86" s="826"/>
      <c r="D86" s="826"/>
      <c r="E86" s="826"/>
      <c r="F86" s="826"/>
      <c r="G86" s="826"/>
      <c r="H86" s="826"/>
      <c r="I86" s="826"/>
      <c r="J86" s="826"/>
      <c r="K86" s="826"/>
      <c r="L86" s="826"/>
      <c r="M86" s="827"/>
      <c r="N86" s="52">
        <f>L83+L84+L85</f>
        <v>18562.070263371974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80435.637807945212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176347.78390099449</v>
      </c>
      <c r="L37" s="270"/>
      <c r="M37" s="271">
        <v>45</v>
      </c>
      <c r="N37" s="272">
        <f>K37/M37</f>
        <v>3918.839642244322</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8273.1513610632956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37488.758341760244</v>
      </c>
      <c r="N48" s="272">
        <f>K48*M48</f>
        <v>48735.385844288321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48735.385844288321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58561.87947664495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11712.375895328991</v>
      </c>
      <c r="M83" s="860"/>
      <c r="N83" s="51"/>
    </row>
    <row r="84" spans="1:14">
      <c r="B84" s="89" t="s">
        <v>973</v>
      </c>
      <c r="C84" s="90"/>
      <c r="D84" s="90"/>
      <c r="E84" s="90"/>
      <c r="F84" s="90"/>
      <c r="G84" s="90"/>
      <c r="H84" s="90"/>
      <c r="I84" s="87"/>
      <c r="J84" s="88"/>
      <c r="K84" s="304">
        <v>0.05</v>
      </c>
      <c r="L84" s="859">
        <f>N78*K84</f>
        <v>2928.0939738322477</v>
      </c>
      <c r="M84" s="860"/>
      <c r="N84" s="51"/>
    </row>
    <row r="85" spans="1:14" ht="15.75" thickBot="1">
      <c r="B85" s="91" t="s">
        <v>974</v>
      </c>
      <c r="C85" s="92"/>
      <c r="D85" s="92"/>
      <c r="E85" s="92"/>
      <c r="F85" s="92"/>
      <c r="G85" s="92"/>
      <c r="H85" s="92"/>
      <c r="I85" s="93"/>
      <c r="J85" s="94"/>
      <c r="K85" s="305">
        <v>0.05</v>
      </c>
      <c r="L85" s="861">
        <f>N78*K85</f>
        <v>2928.0939738322477</v>
      </c>
      <c r="M85" s="862"/>
      <c r="N85" s="51"/>
    </row>
    <row r="86" spans="1:14" ht="15.75" thickBot="1">
      <c r="B86" s="825" t="s">
        <v>953</v>
      </c>
      <c r="C86" s="826"/>
      <c r="D86" s="826"/>
      <c r="E86" s="826"/>
      <c r="F86" s="826"/>
      <c r="G86" s="826"/>
      <c r="H86" s="826"/>
      <c r="I86" s="826"/>
      <c r="J86" s="826"/>
      <c r="K86" s="826"/>
      <c r="L86" s="826"/>
      <c r="M86" s="827"/>
      <c r="N86" s="52">
        <f>L83+L84+L85</f>
        <v>17568.563842993488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76130.443319638434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176347.78390099449</v>
      </c>
      <c r="L37" s="270"/>
      <c r="M37" s="271">
        <v>45</v>
      </c>
      <c r="N37" s="272">
        <f>K37/M37</f>
        <v>3918.839642244322</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8273.1513610632956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40036.210701705088</v>
      </c>
      <c r="N48" s="272">
        <f>K48*M48</f>
        <v>52047.073912216612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52047.073912216612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61873.567544573241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12374.713508914649</v>
      </c>
      <c r="M83" s="860"/>
      <c r="N83" s="51"/>
    </row>
    <row r="84" spans="1:14">
      <c r="B84" s="89" t="s">
        <v>973</v>
      </c>
      <c r="C84" s="90"/>
      <c r="D84" s="90"/>
      <c r="E84" s="90"/>
      <c r="F84" s="90"/>
      <c r="G84" s="90"/>
      <c r="H84" s="90"/>
      <c r="I84" s="87"/>
      <c r="J84" s="88"/>
      <c r="K84" s="304">
        <v>0.05</v>
      </c>
      <c r="L84" s="859">
        <f>N78*K84</f>
        <v>3093.6783772286622</v>
      </c>
      <c r="M84" s="860"/>
      <c r="N84" s="51"/>
    </row>
    <row r="85" spans="1:14" ht="15.75" thickBot="1">
      <c r="B85" s="91" t="s">
        <v>974</v>
      </c>
      <c r="C85" s="92"/>
      <c r="D85" s="92"/>
      <c r="E85" s="92"/>
      <c r="F85" s="92"/>
      <c r="G85" s="92"/>
      <c r="H85" s="92"/>
      <c r="I85" s="93"/>
      <c r="J85" s="94"/>
      <c r="K85" s="305">
        <v>0.05</v>
      </c>
      <c r="L85" s="861">
        <f>N78*K85</f>
        <v>3093.6783772286622</v>
      </c>
      <c r="M85" s="862"/>
      <c r="N85" s="51"/>
    </row>
    <row r="86" spans="1:14" ht="15.75" thickBot="1">
      <c r="B86" s="825" t="s">
        <v>953</v>
      </c>
      <c r="C86" s="826"/>
      <c r="D86" s="826"/>
      <c r="E86" s="826"/>
      <c r="F86" s="826"/>
      <c r="G86" s="826"/>
      <c r="H86" s="826"/>
      <c r="I86" s="826"/>
      <c r="J86" s="826"/>
      <c r="K86" s="826"/>
      <c r="L86" s="826"/>
      <c r="M86" s="827"/>
      <c r="N86" s="52">
        <f>L83+L84+L85</f>
        <v>18562.070263371974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80435.637807945212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176347.78390099449</v>
      </c>
      <c r="L37" s="270"/>
      <c r="M37" s="271">
        <v>45</v>
      </c>
      <c r="N37" s="272">
        <f>K37/M37</f>
        <v>3918.839642244322</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8273.1513610632956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37488.758341760244</v>
      </c>
      <c r="N48" s="272">
        <f>K48*M48</f>
        <v>48735.385844288321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48735.385844288321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58561.87947664495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11712.375895328991</v>
      </c>
      <c r="M83" s="860"/>
      <c r="N83" s="51"/>
    </row>
    <row r="84" spans="1:14">
      <c r="B84" s="89" t="s">
        <v>973</v>
      </c>
      <c r="C84" s="90"/>
      <c r="D84" s="90"/>
      <c r="E84" s="90"/>
      <c r="F84" s="90"/>
      <c r="G84" s="90"/>
      <c r="H84" s="90"/>
      <c r="I84" s="87"/>
      <c r="J84" s="88"/>
      <c r="K84" s="304">
        <v>0.05</v>
      </c>
      <c r="L84" s="859">
        <f>N78*K84</f>
        <v>2928.0939738322477</v>
      </c>
      <c r="M84" s="860"/>
      <c r="N84" s="51"/>
    </row>
    <row r="85" spans="1:14" ht="15.75" thickBot="1">
      <c r="B85" s="91" t="s">
        <v>974</v>
      </c>
      <c r="C85" s="92"/>
      <c r="D85" s="92"/>
      <c r="E85" s="92"/>
      <c r="F85" s="92"/>
      <c r="G85" s="92"/>
      <c r="H85" s="92"/>
      <c r="I85" s="93"/>
      <c r="J85" s="94"/>
      <c r="K85" s="305">
        <v>0.05</v>
      </c>
      <c r="L85" s="861">
        <f>N78*K85</f>
        <v>2928.0939738322477</v>
      </c>
      <c r="M85" s="862"/>
      <c r="N85" s="51"/>
    </row>
    <row r="86" spans="1:14" ht="15.75" thickBot="1">
      <c r="B86" s="825" t="s">
        <v>953</v>
      </c>
      <c r="C86" s="826"/>
      <c r="D86" s="826"/>
      <c r="E86" s="826"/>
      <c r="F86" s="826"/>
      <c r="G86" s="826"/>
      <c r="H86" s="826"/>
      <c r="I86" s="826"/>
      <c r="J86" s="826"/>
      <c r="K86" s="826"/>
      <c r="L86" s="826"/>
      <c r="M86" s="827"/>
      <c r="N86" s="52">
        <f>L83+L84+L85</f>
        <v>17568.563842993488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76130.443319638434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548.22694910230189</v>
      </c>
      <c r="N48" s="272">
        <f>K48*M48</f>
        <v>548.22694910230189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548.22694910230189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548.22694910230189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109.64538982046038</v>
      </c>
      <c r="M83" s="860"/>
      <c r="N83" s="51"/>
    </row>
    <row r="84" spans="1:14">
      <c r="B84" s="89" t="s">
        <v>973</v>
      </c>
      <c r="C84" s="90"/>
      <c r="D84" s="90"/>
      <c r="E84" s="90"/>
      <c r="F84" s="90"/>
      <c r="G84" s="90"/>
      <c r="H84" s="90"/>
      <c r="I84" s="87"/>
      <c r="J84" s="88"/>
      <c r="K84" s="304">
        <v>0.05</v>
      </c>
      <c r="L84" s="859">
        <f>N78*K84</f>
        <v>27.411347455115095</v>
      </c>
      <c r="M84" s="860"/>
      <c r="N84" s="51"/>
    </row>
    <row r="85" spans="1:14" ht="15.75" thickBot="1">
      <c r="B85" s="91" t="s">
        <v>974</v>
      </c>
      <c r="C85" s="92"/>
      <c r="D85" s="92"/>
      <c r="E85" s="92"/>
      <c r="F85" s="92"/>
      <c r="G85" s="92"/>
      <c r="H85" s="92"/>
      <c r="I85" s="93"/>
      <c r="J85" s="94"/>
      <c r="K85" s="305">
        <v>0.05</v>
      </c>
      <c r="L85" s="861">
        <f>N78*K85</f>
        <v>27.411347455115095</v>
      </c>
      <c r="M85" s="862"/>
      <c r="N85" s="51"/>
    </row>
    <row r="86" spans="1:14" ht="15.75" thickBot="1">
      <c r="B86" s="825" t="s">
        <v>953</v>
      </c>
      <c r="C86" s="826"/>
      <c r="D86" s="826"/>
      <c r="E86" s="826"/>
      <c r="F86" s="826"/>
      <c r="G86" s="826"/>
      <c r="H86" s="826"/>
      <c r="I86" s="826"/>
      <c r="J86" s="826"/>
      <c r="K86" s="826"/>
      <c r="L86" s="826"/>
      <c r="M86" s="827"/>
      <c r="N86" s="52">
        <f>L83+L84+L85</f>
        <v>164.46808473069058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712.69503383299252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176347.78390099449</v>
      </c>
      <c r="L37" s="270"/>
      <c r="M37" s="271">
        <v>45</v>
      </c>
      <c r="N37" s="272">
        <f>K37/M37</f>
        <v>3918.839642244322</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8273.1513610632956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37488.758341760244</v>
      </c>
      <c r="N48" s="272">
        <f>K48*M48</f>
        <v>48735.385844288321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548.22694910230189</v>
      </c>
      <c r="N49" s="272">
        <f>K49*M49</f>
        <v>49340.425419207168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98075.811263495489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107902.30489585212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21580.460979170428</v>
      </c>
      <c r="M83" s="860"/>
      <c r="N83" s="51"/>
    </row>
    <row r="84" spans="1:14">
      <c r="B84" s="89" t="s">
        <v>973</v>
      </c>
      <c r="C84" s="90"/>
      <c r="D84" s="90"/>
      <c r="E84" s="90"/>
      <c r="F84" s="90"/>
      <c r="G84" s="90"/>
      <c r="H84" s="90"/>
      <c r="I84" s="87"/>
      <c r="J84" s="88"/>
      <c r="K84" s="304">
        <v>0.05</v>
      </c>
      <c r="L84" s="859">
        <f>N78*K84</f>
        <v>5395.115244792607</v>
      </c>
      <c r="M84" s="860"/>
      <c r="N84" s="51"/>
    </row>
    <row r="85" spans="1:14" ht="15.75" thickBot="1">
      <c r="B85" s="91" t="s">
        <v>974</v>
      </c>
      <c r="C85" s="92"/>
      <c r="D85" s="92"/>
      <c r="E85" s="92"/>
      <c r="F85" s="92"/>
      <c r="G85" s="92"/>
      <c r="H85" s="92"/>
      <c r="I85" s="93"/>
      <c r="J85" s="94"/>
      <c r="K85" s="305">
        <v>0.05</v>
      </c>
      <c r="L85" s="861">
        <f>N78*K85</f>
        <v>5395.115244792607</v>
      </c>
      <c r="M85" s="862"/>
      <c r="N85" s="51"/>
    </row>
    <row r="86" spans="1:14" ht="15.75" thickBot="1">
      <c r="B86" s="825" t="s">
        <v>953</v>
      </c>
      <c r="C86" s="826"/>
      <c r="D86" s="826"/>
      <c r="E86" s="826"/>
      <c r="F86" s="826"/>
      <c r="G86" s="826"/>
      <c r="H86" s="826"/>
      <c r="I86" s="826"/>
      <c r="J86" s="826"/>
      <c r="K86" s="826"/>
      <c r="L86" s="826"/>
      <c r="M86" s="827"/>
      <c r="N86" s="52">
        <f>L83+L84+L85</f>
        <v>32370.691468755642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140272.99636460777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176347.78390099449</v>
      </c>
      <c r="L37" s="270"/>
      <c r="M37" s="271">
        <v>45</v>
      </c>
      <c r="N37" s="272">
        <f>K37/M37</f>
        <v>3918.839642244322</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8273.1513610632956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37488.758341760244</v>
      </c>
      <c r="N48" s="272">
        <f>K48*M48</f>
        <v>48735.385844288321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548.22694910230189</v>
      </c>
      <c r="N49" s="272">
        <f>K49*M49</f>
        <v>49340.425419207168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98075.811263495489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107902.30489585212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21580.460979170428</v>
      </c>
      <c r="M83" s="860"/>
      <c r="N83" s="51"/>
    </row>
    <row r="84" spans="1:14">
      <c r="B84" s="89" t="s">
        <v>973</v>
      </c>
      <c r="C84" s="90"/>
      <c r="D84" s="90"/>
      <c r="E84" s="90"/>
      <c r="F84" s="90"/>
      <c r="G84" s="90"/>
      <c r="H84" s="90"/>
      <c r="I84" s="87"/>
      <c r="J84" s="88"/>
      <c r="K84" s="304">
        <v>0.05</v>
      </c>
      <c r="L84" s="859">
        <f>N78*K84</f>
        <v>5395.115244792607</v>
      </c>
      <c r="M84" s="860"/>
      <c r="N84" s="51"/>
    </row>
    <row r="85" spans="1:14" ht="15.75" thickBot="1">
      <c r="B85" s="91" t="s">
        <v>974</v>
      </c>
      <c r="C85" s="92"/>
      <c r="D85" s="92"/>
      <c r="E85" s="92"/>
      <c r="F85" s="92"/>
      <c r="G85" s="92"/>
      <c r="H85" s="92"/>
      <c r="I85" s="93"/>
      <c r="J85" s="94"/>
      <c r="K85" s="305">
        <v>0.05</v>
      </c>
      <c r="L85" s="861">
        <f>N78*K85</f>
        <v>5395.115244792607</v>
      </c>
      <c r="M85" s="862"/>
      <c r="N85" s="51"/>
    </row>
    <row r="86" spans="1:14" ht="15.75" thickBot="1">
      <c r="B86" s="825" t="s">
        <v>953</v>
      </c>
      <c r="C86" s="826"/>
      <c r="D86" s="826"/>
      <c r="E86" s="826"/>
      <c r="F86" s="826"/>
      <c r="G86" s="826"/>
      <c r="H86" s="826"/>
      <c r="I86" s="826"/>
      <c r="J86" s="826"/>
      <c r="K86" s="826"/>
      <c r="L86" s="826"/>
      <c r="M86" s="827"/>
      <c r="N86" s="52">
        <f>L83+L84+L85</f>
        <v>32370.691468755642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140272.99636460777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176347.78390099449</v>
      </c>
      <c r="L37" s="270"/>
      <c r="M37" s="271">
        <v>45</v>
      </c>
      <c r="N37" s="272">
        <f>K37/M37</f>
        <v>3918.839642244322</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8273.1513610632956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37488.758341760244</v>
      </c>
      <c r="N48" s="272">
        <f>K48*M48</f>
        <v>48735.385844288321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48735.385844288321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58561.87947664495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11712.375895328991</v>
      </c>
      <c r="M83" s="860"/>
      <c r="N83" s="51"/>
    </row>
    <row r="84" spans="1:14">
      <c r="B84" s="89" t="s">
        <v>973</v>
      </c>
      <c r="C84" s="90"/>
      <c r="D84" s="90"/>
      <c r="E84" s="90"/>
      <c r="F84" s="90"/>
      <c r="G84" s="90"/>
      <c r="H84" s="90"/>
      <c r="I84" s="87"/>
      <c r="J84" s="88"/>
      <c r="K84" s="304">
        <v>0.05</v>
      </c>
      <c r="L84" s="859">
        <f>N78*K84</f>
        <v>2928.0939738322477</v>
      </c>
      <c r="M84" s="860"/>
      <c r="N84" s="51"/>
    </row>
    <row r="85" spans="1:14" ht="15.75" thickBot="1">
      <c r="B85" s="91" t="s">
        <v>974</v>
      </c>
      <c r="C85" s="92"/>
      <c r="D85" s="92"/>
      <c r="E85" s="92"/>
      <c r="F85" s="92"/>
      <c r="G85" s="92"/>
      <c r="H85" s="92"/>
      <c r="I85" s="93"/>
      <c r="J85" s="94"/>
      <c r="K85" s="305">
        <v>0.05</v>
      </c>
      <c r="L85" s="861">
        <f>N78*K85</f>
        <v>2928.0939738322477</v>
      </c>
      <c r="M85" s="862"/>
      <c r="N85" s="51"/>
    </row>
    <row r="86" spans="1:14" ht="15.75" thickBot="1">
      <c r="B86" s="825" t="s">
        <v>953</v>
      </c>
      <c r="C86" s="826"/>
      <c r="D86" s="826"/>
      <c r="E86" s="826"/>
      <c r="F86" s="826"/>
      <c r="G86" s="826"/>
      <c r="H86" s="826"/>
      <c r="I86" s="826"/>
      <c r="J86" s="826"/>
      <c r="K86" s="826"/>
      <c r="L86" s="826"/>
      <c r="M86" s="827"/>
      <c r="N86" s="52">
        <f>L83+L84+L85</f>
        <v>17568.563842993488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76130.443319638434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45</v>
      </c>
      <c r="N36" s="272">
        <f>K36/M36</f>
        <v>1583.8172152713216</v>
      </c>
    </row>
    <row r="37" spans="1:14">
      <c r="A37" s="113" t="s">
        <v>271</v>
      </c>
      <c r="B37" s="838" t="str">
        <f>VLOOKUP(A37,EQUIPOS!A7:D154,3,FALSE)</f>
        <v>Motoniveladora, potencia 140 HP, ancho de cuchilla 3,66 m, peso 11 ton.</v>
      </c>
      <c r="C37" s="839"/>
      <c r="D37" s="839"/>
      <c r="E37" s="839"/>
      <c r="F37" s="839"/>
      <c r="G37" s="839"/>
      <c r="H37" s="840"/>
      <c r="I37" s="267"/>
      <c r="J37" s="268"/>
      <c r="K37" s="269">
        <f>VLOOKUP(A37,EQUIPOS!A7:D164,4,FALSE)</f>
        <v>176347.78390099449</v>
      </c>
      <c r="L37" s="270"/>
      <c r="M37" s="271">
        <v>45</v>
      </c>
      <c r="N37" s="272">
        <f>K37/M37</f>
        <v>3918.839642244322</v>
      </c>
    </row>
    <row r="38" spans="1:14">
      <c r="A38" t="s">
        <v>365</v>
      </c>
      <c r="B38" s="838" t="str">
        <f>VLOOKUP(A38,EQUIPOS!A8:D154,3,FALSE)</f>
        <v xml:space="preserve">Vibrocompatador, potencia 153 HP, peso 10 Ton. </v>
      </c>
      <c r="C38" s="839"/>
      <c r="D38" s="839"/>
      <c r="E38" s="839"/>
      <c r="F38" s="839"/>
      <c r="G38" s="839"/>
      <c r="H38" s="840"/>
      <c r="I38" s="267"/>
      <c r="J38" s="268"/>
      <c r="K38" s="269">
        <f>VLOOKUP(A38,EQUIPOS!A8:D165,4,FALSE)</f>
        <v>124403.56735512638</v>
      </c>
      <c r="L38" s="270"/>
      <c r="M38" s="271">
        <v>45</v>
      </c>
      <c r="N38" s="272">
        <f>K38/M38</f>
        <v>2764.5237190028083</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5.9707845448446664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8273.1513610632956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37488.758341760244</v>
      </c>
      <c r="N48" s="272">
        <f>K48*M48</f>
        <v>48735.385844288321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48735.385844288321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9">
        <f>VLOOKUP(A59,TRANSPORTE!A5:D123,4,FALSE)</f>
        <v>735.58755139143761</v>
      </c>
      <c r="M59" s="830"/>
      <c r="N59" s="287">
        <f>K59*L59</f>
        <v>956.26381680886891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25" t="s">
        <v>953</v>
      </c>
      <c r="C76" s="826"/>
      <c r="D76" s="826"/>
      <c r="E76" s="826"/>
      <c r="F76" s="826"/>
      <c r="G76" s="826"/>
      <c r="H76" s="826"/>
      <c r="I76" s="832"/>
      <c r="J76" s="832"/>
      <c r="K76" s="832"/>
      <c r="L76" s="832"/>
      <c r="M76" s="833"/>
      <c r="N76" s="46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58561.87947664495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11712.375895328991</v>
      </c>
      <c r="M83" s="860"/>
      <c r="N83" s="51"/>
    </row>
    <row r="84" spans="1:14">
      <c r="B84" s="89" t="s">
        <v>973</v>
      </c>
      <c r="C84" s="90"/>
      <c r="D84" s="90"/>
      <c r="E84" s="90"/>
      <c r="F84" s="90"/>
      <c r="G84" s="90"/>
      <c r="H84" s="90"/>
      <c r="I84" s="87"/>
      <c r="J84" s="88"/>
      <c r="K84" s="304">
        <v>0.05</v>
      </c>
      <c r="L84" s="859">
        <f>N78*K84</f>
        <v>2928.0939738322477</v>
      </c>
      <c r="M84" s="860"/>
      <c r="N84" s="51"/>
    </row>
    <row r="85" spans="1:14" ht="15.75" thickBot="1">
      <c r="B85" s="91" t="s">
        <v>974</v>
      </c>
      <c r="C85" s="92"/>
      <c r="D85" s="92"/>
      <c r="E85" s="92"/>
      <c r="F85" s="92"/>
      <c r="G85" s="92"/>
      <c r="H85" s="92"/>
      <c r="I85" s="93"/>
      <c r="J85" s="94"/>
      <c r="K85" s="305">
        <v>0.05</v>
      </c>
      <c r="L85" s="861">
        <f>N78*K85</f>
        <v>2928.0939738322477</v>
      </c>
      <c r="M85" s="862"/>
      <c r="N85" s="51"/>
    </row>
    <row r="86" spans="1:14" ht="15.75" thickBot="1">
      <c r="B86" s="825" t="s">
        <v>953</v>
      </c>
      <c r="C86" s="826"/>
      <c r="D86" s="826"/>
      <c r="E86" s="826"/>
      <c r="F86" s="826"/>
      <c r="G86" s="826"/>
      <c r="H86" s="826"/>
      <c r="I86" s="826"/>
      <c r="J86" s="826"/>
      <c r="K86" s="826"/>
      <c r="L86" s="826"/>
      <c r="M86" s="827"/>
      <c r="N86" s="52">
        <f>L83+L84+L85</f>
        <v>17568.563842993488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76130.443319638434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548.22694910230189</v>
      </c>
      <c r="N48" s="272">
        <f>K48*M48</f>
        <v>548.22694910230189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548.22694910230189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548.22694910230189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109.64538982046038</v>
      </c>
      <c r="M83" s="860"/>
      <c r="N83" s="51"/>
    </row>
    <row r="84" spans="1:14">
      <c r="B84" s="89" t="s">
        <v>973</v>
      </c>
      <c r="C84" s="90"/>
      <c r="D84" s="90"/>
      <c r="E84" s="90"/>
      <c r="F84" s="90"/>
      <c r="G84" s="90"/>
      <c r="H84" s="90"/>
      <c r="I84" s="87"/>
      <c r="J84" s="88"/>
      <c r="K84" s="304">
        <v>0.05</v>
      </c>
      <c r="L84" s="859">
        <f>N78*K84</f>
        <v>27.411347455115095</v>
      </c>
      <c r="M84" s="860"/>
      <c r="N84" s="51"/>
    </row>
    <row r="85" spans="1:14" ht="15.75" thickBot="1">
      <c r="B85" s="91" t="s">
        <v>974</v>
      </c>
      <c r="C85" s="92"/>
      <c r="D85" s="92"/>
      <c r="E85" s="92"/>
      <c r="F85" s="92"/>
      <c r="G85" s="92"/>
      <c r="H85" s="92"/>
      <c r="I85" s="93"/>
      <c r="J85" s="94"/>
      <c r="K85" s="305">
        <v>0.05</v>
      </c>
      <c r="L85" s="861">
        <f>N78*K85</f>
        <v>27.411347455115095</v>
      </c>
      <c r="M85" s="862"/>
      <c r="N85" s="51"/>
    </row>
    <row r="86" spans="1:14" ht="15.75" thickBot="1">
      <c r="B86" s="825" t="s">
        <v>953</v>
      </c>
      <c r="C86" s="826"/>
      <c r="D86" s="826"/>
      <c r="E86" s="826"/>
      <c r="F86" s="826"/>
      <c r="G86" s="826"/>
      <c r="H86" s="826"/>
      <c r="I86" s="826"/>
      <c r="J86" s="826"/>
      <c r="K86" s="826"/>
      <c r="L86" s="826"/>
      <c r="M86" s="827"/>
      <c r="N86" s="52">
        <f>L83+L84+L85</f>
        <v>164.46808473069058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712.69503383299252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452"/>
      <c r="L30" s="836" t="s">
        <v>945</v>
      </c>
      <c r="M30" s="837"/>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1156.8542784483482</v>
      </c>
      <c r="N48" s="272">
        <f>K48*M48</f>
        <v>1156.8542784483482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1156.8542784483482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1156.8542784483482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231.37085568966964</v>
      </c>
      <c r="M83" s="860"/>
      <c r="N83" s="51"/>
    </row>
    <row r="84" spans="1:14">
      <c r="B84" s="89" t="s">
        <v>973</v>
      </c>
      <c r="C84" s="90"/>
      <c r="D84" s="90"/>
      <c r="E84" s="90"/>
      <c r="F84" s="90"/>
      <c r="G84" s="90"/>
      <c r="H84" s="90"/>
      <c r="I84" s="87"/>
      <c r="J84" s="88"/>
      <c r="K84" s="304">
        <v>0.05</v>
      </c>
      <c r="L84" s="859">
        <f>N78*K84</f>
        <v>57.84271392241741</v>
      </c>
      <c r="M84" s="860"/>
      <c r="N84" s="51"/>
    </row>
    <row r="85" spans="1:14" ht="15.75" thickBot="1">
      <c r="B85" s="91" t="s">
        <v>974</v>
      </c>
      <c r="C85" s="92"/>
      <c r="D85" s="92"/>
      <c r="E85" s="92"/>
      <c r="F85" s="92"/>
      <c r="G85" s="92"/>
      <c r="H85" s="92"/>
      <c r="I85" s="93"/>
      <c r="J85" s="94"/>
      <c r="K85" s="305">
        <v>0.05</v>
      </c>
      <c r="L85" s="861">
        <f>N78*K85</f>
        <v>57.84271392241741</v>
      </c>
      <c r="M85" s="862"/>
      <c r="N85" s="51"/>
    </row>
    <row r="86" spans="1:14" ht="15.75" thickBot="1">
      <c r="B86" s="825" t="s">
        <v>953</v>
      </c>
      <c r="C86" s="826"/>
      <c r="D86" s="826"/>
      <c r="E86" s="826"/>
      <c r="F86" s="826"/>
      <c r="G86" s="826"/>
      <c r="H86" s="826"/>
      <c r="I86" s="826"/>
      <c r="J86" s="826"/>
      <c r="K86" s="826"/>
      <c r="L86" s="826"/>
      <c r="M86" s="827"/>
      <c r="N86" s="52">
        <f>L83+L84+L85</f>
        <v>347.05628353450447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1503.9105619828526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1650.3503937886499</v>
      </c>
      <c r="N48" s="272">
        <f>K48*M48</f>
        <v>1650.3503937886499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1650.3503937886499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1650.3503937886499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330.07007875773002</v>
      </c>
      <c r="M83" s="860"/>
      <c r="N83" s="51"/>
    </row>
    <row r="84" spans="1:14">
      <c r="B84" s="89" t="s">
        <v>973</v>
      </c>
      <c r="C84" s="90"/>
      <c r="D84" s="90"/>
      <c r="E84" s="90"/>
      <c r="F84" s="90"/>
      <c r="G84" s="90"/>
      <c r="H84" s="90"/>
      <c r="I84" s="87"/>
      <c r="J84" s="88"/>
      <c r="K84" s="304">
        <v>0.05</v>
      </c>
      <c r="L84" s="859">
        <f>N78*K84</f>
        <v>82.517519689432504</v>
      </c>
      <c r="M84" s="860"/>
      <c r="N84" s="51"/>
    </row>
    <row r="85" spans="1:14" ht="15.75" thickBot="1">
      <c r="B85" s="91" t="s">
        <v>974</v>
      </c>
      <c r="C85" s="92"/>
      <c r="D85" s="92"/>
      <c r="E85" s="92"/>
      <c r="F85" s="92"/>
      <c r="G85" s="92"/>
      <c r="H85" s="92"/>
      <c r="I85" s="93"/>
      <c r="J85" s="94"/>
      <c r="K85" s="305">
        <v>0.05</v>
      </c>
      <c r="L85" s="861">
        <f>N78*K85</f>
        <v>82.517519689432504</v>
      </c>
      <c r="M85" s="862"/>
      <c r="N85" s="51"/>
    </row>
    <row r="86" spans="1:14" ht="15.75" thickBot="1">
      <c r="B86" s="825" t="s">
        <v>953</v>
      </c>
      <c r="C86" s="826"/>
      <c r="D86" s="826"/>
      <c r="E86" s="826"/>
      <c r="F86" s="826"/>
      <c r="G86" s="826"/>
      <c r="H86" s="826"/>
      <c r="I86" s="826"/>
      <c r="J86" s="826"/>
      <c r="K86" s="826"/>
      <c r="L86" s="826"/>
      <c r="M86" s="827"/>
      <c r="N86" s="52">
        <f>L83+L84+L85</f>
        <v>495.10511813659502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2145.455511925245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2107.7004156941834</v>
      </c>
      <c r="N48" s="272">
        <f>K48*M48</f>
        <v>2107.7004156941834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2107.7004156941834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2107.7004156941834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421.54008313883674</v>
      </c>
      <c r="M83" s="860"/>
      <c r="N83" s="51"/>
    </row>
    <row r="84" spans="1:14">
      <c r="B84" s="89" t="s">
        <v>973</v>
      </c>
      <c r="C84" s="90"/>
      <c r="D84" s="90"/>
      <c r="E84" s="90"/>
      <c r="F84" s="90"/>
      <c r="G84" s="90"/>
      <c r="H84" s="90"/>
      <c r="I84" s="87"/>
      <c r="J84" s="88"/>
      <c r="K84" s="304">
        <v>0.05</v>
      </c>
      <c r="L84" s="859">
        <f>N78*K84</f>
        <v>105.38502078470918</v>
      </c>
      <c r="M84" s="860"/>
      <c r="N84" s="51"/>
    </row>
    <row r="85" spans="1:14" ht="15.75" thickBot="1">
      <c r="B85" s="91" t="s">
        <v>974</v>
      </c>
      <c r="C85" s="92"/>
      <c r="D85" s="92"/>
      <c r="E85" s="92"/>
      <c r="F85" s="92"/>
      <c r="G85" s="92"/>
      <c r="H85" s="92"/>
      <c r="I85" s="93"/>
      <c r="J85" s="94"/>
      <c r="K85" s="305">
        <v>0.05</v>
      </c>
      <c r="L85" s="861">
        <f>N78*K85</f>
        <v>105.38502078470918</v>
      </c>
      <c r="M85" s="862"/>
      <c r="N85" s="51"/>
    </row>
    <row r="86" spans="1:14" ht="15.75" thickBot="1">
      <c r="B86" s="825" t="s">
        <v>953</v>
      </c>
      <c r="C86" s="826"/>
      <c r="D86" s="826"/>
      <c r="E86" s="826"/>
      <c r="F86" s="826"/>
      <c r="G86" s="826"/>
      <c r="H86" s="826"/>
      <c r="I86" s="826"/>
      <c r="J86" s="826"/>
      <c r="K86" s="826"/>
      <c r="L86" s="826"/>
      <c r="M86" s="827"/>
      <c r="N86" s="52">
        <f>L83+L84+L85</f>
        <v>632.31012470825522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2740.0105404024389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1923.1324861420405</v>
      </c>
      <c r="N48" s="272">
        <f>K48*M48</f>
        <v>1923.1324861420405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1923.1324861420405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1923.1324861420405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384.62649722840814</v>
      </c>
      <c r="M83" s="860"/>
      <c r="N83" s="51"/>
    </row>
    <row r="84" spans="1:14">
      <c r="B84" s="89" t="s">
        <v>973</v>
      </c>
      <c r="C84" s="90"/>
      <c r="D84" s="90"/>
      <c r="E84" s="90"/>
      <c r="F84" s="90"/>
      <c r="G84" s="90"/>
      <c r="H84" s="90"/>
      <c r="I84" s="87"/>
      <c r="J84" s="88"/>
      <c r="K84" s="304">
        <v>0.05</v>
      </c>
      <c r="L84" s="859">
        <f>N78*K84</f>
        <v>96.156624307102035</v>
      </c>
      <c r="M84" s="860"/>
      <c r="N84" s="51"/>
    </row>
    <row r="85" spans="1:14" ht="15.75" thickBot="1">
      <c r="B85" s="91" t="s">
        <v>974</v>
      </c>
      <c r="C85" s="92"/>
      <c r="D85" s="92"/>
      <c r="E85" s="92"/>
      <c r="F85" s="92"/>
      <c r="G85" s="92"/>
      <c r="H85" s="92"/>
      <c r="I85" s="93"/>
      <c r="J85" s="94"/>
      <c r="K85" s="305">
        <v>0.05</v>
      </c>
      <c r="L85" s="861">
        <f>N78*K85</f>
        <v>96.156624307102035</v>
      </c>
      <c r="M85" s="862"/>
      <c r="N85" s="51"/>
    </row>
    <row r="86" spans="1:14" ht="15.75" thickBot="1">
      <c r="B86" s="825" t="s">
        <v>953</v>
      </c>
      <c r="C86" s="826"/>
      <c r="D86" s="826"/>
      <c r="E86" s="826"/>
      <c r="F86" s="826"/>
      <c r="G86" s="826"/>
      <c r="H86" s="826"/>
      <c r="I86" s="826"/>
      <c r="J86" s="826"/>
      <c r="K86" s="826"/>
      <c r="L86" s="826"/>
      <c r="M86" s="827"/>
      <c r="N86" s="52">
        <f>L83+L84+L85</f>
        <v>576.93974584261218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2500.0722319846527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1991.1830372349611</v>
      </c>
      <c r="N48" s="272">
        <f>K48*M48</f>
        <v>1991.1830372349611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1991.1830372349611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1991.1830372349611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398.23660744699225</v>
      </c>
      <c r="M83" s="860"/>
      <c r="N83" s="51"/>
    </row>
    <row r="84" spans="1:14">
      <c r="B84" s="89" t="s">
        <v>973</v>
      </c>
      <c r="C84" s="90"/>
      <c r="D84" s="90"/>
      <c r="E84" s="90"/>
      <c r="F84" s="90"/>
      <c r="G84" s="90"/>
      <c r="H84" s="90"/>
      <c r="I84" s="87"/>
      <c r="J84" s="88"/>
      <c r="K84" s="304">
        <v>0.05</v>
      </c>
      <c r="L84" s="859">
        <f>N78*K84</f>
        <v>99.559151861748063</v>
      </c>
      <c r="M84" s="860"/>
      <c r="N84" s="51"/>
    </row>
    <row r="85" spans="1:14" ht="15.75" thickBot="1">
      <c r="B85" s="91" t="s">
        <v>974</v>
      </c>
      <c r="C85" s="92"/>
      <c r="D85" s="92"/>
      <c r="E85" s="92"/>
      <c r="F85" s="92"/>
      <c r="G85" s="92"/>
      <c r="H85" s="92"/>
      <c r="I85" s="93"/>
      <c r="J85" s="94"/>
      <c r="K85" s="305">
        <v>0.05</v>
      </c>
      <c r="L85" s="861">
        <f>N78*K85</f>
        <v>99.559151861748063</v>
      </c>
      <c r="M85" s="862"/>
      <c r="N85" s="51"/>
    </row>
    <row r="86" spans="1:14" ht="15.75" thickBot="1">
      <c r="B86" s="825" t="s">
        <v>953</v>
      </c>
      <c r="C86" s="826"/>
      <c r="D86" s="826"/>
      <c r="E86" s="826"/>
      <c r="F86" s="826"/>
      <c r="G86" s="826"/>
      <c r="H86" s="826"/>
      <c r="I86" s="826"/>
      <c r="J86" s="826"/>
      <c r="K86" s="826"/>
      <c r="L86" s="826"/>
      <c r="M86" s="827"/>
      <c r="N86" s="52">
        <f>L83+L84+L85</f>
        <v>597.35491117048844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2588.5379484054497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2343.8775297848238</v>
      </c>
      <c r="N48" s="272">
        <f>K48*M48</f>
        <v>2343.8775297848238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2343.8775297848238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2343.8775297848238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468.77550595696476</v>
      </c>
      <c r="M83" s="860"/>
      <c r="N83" s="51"/>
    </row>
    <row r="84" spans="1:14">
      <c r="B84" s="89" t="s">
        <v>973</v>
      </c>
      <c r="C84" s="90"/>
      <c r="D84" s="90"/>
      <c r="E84" s="90"/>
      <c r="F84" s="90"/>
      <c r="G84" s="90"/>
      <c r="H84" s="90"/>
      <c r="I84" s="87"/>
      <c r="J84" s="88"/>
      <c r="K84" s="304">
        <v>0.05</v>
      </c>
      <c r="L84" s="859">
        <f>N78*K84</f>
        <v>117.19387648924119</v>
      </c>
      <c r="M84" s="860"/>
      <c r="N84" s="51"/>
    </row>
    <row r="85" spans="1:14" ht="15.75" thickBot="1">
      <c r="B85" s="91" t="s">
        <v>974</v>
      </c>
      <c r="C85" s="92"/>
      <c r="D85" s="92"/>
      <c r="E85" s="92"/>
      <c r="F85" s="92"/>
      <c r="G85" s="92"/>
      <c r="H85" s="92"/>
      <c r="I85" s="93"/>
      <c r="J85" s="94"/>
      <c r="K85" s="305">
        <v>0.05</v>
      </c>
      <c r="L85" s="861">
        <f>N78*K85</f>
        <v>117.19387648924119</v>
      </c>
      <c r="M85" s="862"/>
      <c r="N85" s="51"/>
    </row>
    <row r="86" spans="1:14" ht="15.75" thickBot="1">
      <c r="B86" s="825" t="s">
        <v>953</v>
      </c>
      <c r="C86" s="826"/>
      <c r="D86" s="826"/>
      <c r="E86" s="826"/>
      <c r="F86" s="826"/>
      <c r="G86" s="826"/>
      <c r="H86" s="826"/>
      <c r="I86" s="826"/>
      <c r="J86" s="826"/>
      <c r="K86" s="826"/>
      <c r="L86" s="826"/>
      <c r="M86" s="827"/>
      <c r="N86" s="52">
        <f>L83+L84+L85</f>
        <v>703.16325893544717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3047.0407887202709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1906.3228743965344</v>
      </c>
      <c r="N48" s="272">
        <f>K48*M48</f>
        <v>1906.3228743965344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1906.3228743965344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1906.3228743965344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381.26457487930691</v>
      </c>
      <c r="M83" s="860"/>
      <c r="N83" s="51"/>
    </row>
    <row r="84" spans="1:14">
      <c r="B84" s="89" t="s">
        <v>973</v>
      </c>
      <c r="C84" s="90"/>
      <c r="D84" s="90"/>
      <c r="E84" s="90"/>
      <c r="F84" s="90"/>
      <c r="G84" s="90"/>
      <c r="H84" s="90"/>
      <c r="I84" s="87"/>
      <c r="J84" s="88"/>
      <c r="K84" s="304">
        <v>0.05</v>
      </c>
      <c r="L84" s="859">
        <f>N78*K84</f>
        <v>95.316143719826727</v>
      </c>
      <c r="M84" s="860"/>
      <c r="N84" s="51"/>
    </row>
    <row r="85" spans="1:14" ht="15.75" thickBot="1">
      <c r="B85" s="91" t="s">
        <v>974</v>
      </c>
      <c r="C85" s="92"/>
      <c r="D85" s="92"/>
      <c r="E85" s="92"/>
      <c r="F85" s="92"/>
      <c r="G85" s="92"/>
      <c r="H85" s="92"/>
      <c r="I85" s="93"/>
      <c r="J85" s="94"/>
      <c r="K85" s="305">
        <v>0.05</v>
      </c>
      <c r="L85" s="861">
        <f>N78*K85</f>
        <v>95.316143719826727</v>
      </c>
      <c r="M85" s="862"/>
      <c r="N85" s="51"/>
    </row>
    <row r="86" spans="1:14" ht="15.75" thickBot="1">
      <c r="B86" s="825" t="s">
        <v>953</v>
      </c>
      <c r="C86" s="826"/>
      <c r="D86" s="826"/>
      <c r="E86" s="826"/>
      <c r="F86" s="826"/>
      <c r="G86" s="826"/>
      <c r="H86" s="826"/>
      <c r="I86" s="826"/>
      <c r="J86" s="826"/>
      <c r="K86" s="826"/>
      <c r="L86" s="826"/>
      <c r="M86" s="827"/>
      <c r="N86" s="52">
        <f>L83+L84+L85</f>
        <v>571.89686231896042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2478.2197367154949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1720.5909155761219</v>
      </c>
      <c r="N48" s="272">
        <f>K48*M48</f>
        <v>1720.5909155761219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1720.5909155761219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1720.5909155761219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344.11818311522438</v>
      </c>
      <c r="M83" s="860"/>
      <c r="N83" s="51"/>
    </row>
    <row r="84" spans="1:14">
      <c r="B84" s="89" t="s">
        <v>973</v>
      </c>
      <c r="C84" s="90"/>
      <c r="D84" s="90"/>
      <c r="E84" s="90"/>
      <c r="F84" s="90"/>
      <c r="G84" s="90"/>
      <c r="H84" s="90"/>
      <c r="I84" s="87"/>
      <c r="J84" s="88"/>
      <c r="K84" s="304">
        <v>0.05</v>
      </c>
      <c r="L84" s="859">
        <f>N78*K84</f>
        <v>86.029545778806096</v>
      </c>
      <c r="M84" s="860"/>
      <c r="N84" s="51"/>
    </row>
    <row r="85" spans="1:14" ht="15.75" thickBot="1">
      <c r="B85" s="91" t="s">
        <v>974</v>
      </c>
      <c r="C85" s="92"/>
      <c r="D85" s="92"/>
      <c r="E85" s="92"/>
      <c r="F85" s="92"/>
      <c r="G85" s="92"/>
      <c r="H85" s="92"/>
      <c r="I85" s="93"/>
      <c r="J85" s="94"/>
      <c r="K85" s="305">
        <v>0.05</v>
      </c>
      <c r="L85" s="861">
        <f>N78*K85</f>
        <v>86.029545778806096</v>
      </c>
      <c r="M85" s="862"/>
      <c r="N85" s="51"/>
    </row>
    <row r="86" spans="1:14" ht="15.75" thickBot="1">
      <c r="B86" s="825" t="s">
        <v>953</v>
      </c>
      <c r="C86" s="826"/>
      <c r="D86" s="826"/>
      <c r="E86" s="826"/>
      <c r="F86" s="826"/>
      <c r="G86" s="826"/>
      <c r="H86" s="826"/>
      <c r="I86" s="826"/>
      <c r="J86" s="826"/>
      <c r="K86" s="826"/>
      <c r="L86" s="826"/>
      <c r="M86" s="827"/>
      <c r="N86" s="52">
        <f>L83+L84+L85</f>
        <v>516.17727467283657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2236.7681902489585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1744.7026744484306</v>
      </c>
      <c r="N48" s="272">
        <f>K48*M48</f>
        <v>1744.7026744484306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1744.7026744484306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25" t="s">
        <v>953</v>
      </c>
      <c r="C76" s="826"/>
      <c r="D76" s="826"/>
      <c r="E76" s="826"/>
      <c r="F76" s="826"/>
      <c r="G76" s="826"/>
      <c r="H76" s="826"/>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1744.7026744484306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348.94053488968615</v>
      </c>
      <c r="M83" s="860"/>
      <c r="N83" s="51"/>
    </row>
    <row r="84" spans="1:14">
      <c r="B84" s="89" t="s">
        <v>973</v>
      </c>
      <c r="C84" s="90"/>
      <c r="D84" s="90"/>
      <c r="E84" s="90"/>
      <c r="F84" s="90"/>
      <c r="G84" s="90"/>
      <c r="H84" s="90"/>
      <c r="I84" s="87"/>
      <c r="J84" s="88"/>
      <c r="K84" s="304">
        <v>0.05</v>
      </c>
      <c r="L84" s="859">
        <f>N78*K84</f>
        <v>87.235133722421537</v>
      </c>
      <c r="M84" s="860"/>
      <c r="N84" s="51"/>
    </row>
    <row r="85" spans="1:14" ht="15.75" thickBot="1">
      <c r="B85" s="91" t="s">
        <v>974</v>
      </c>
      <c r="C85" s="92"/>
      <c r="D85" s="92"/>
      <c r="E85" s="92"/>
      <c r="F85" s="92"/>
      <c r="G85" s="92"/>
      <c r="H85" s="92"/>
      <c r="I85" s="93"/>
      <c r="J85" s="94"/>
      <c r="K85" s="305">
        <v>0.05</v>
      </c>
      <c r="L85" s="861">
        <f>N78*K85</f>
        <v>87.235133722421537</v>
      </c>
      <c r="M85" s="862"/>
      <c r="N85" s="51"/>
    </row>
    <row r="86" spans="1:14" ht="15.75" thickBot="1">
      <c r="B86" s="825" t="s">
        <v>953</v>
      </c>
      <c r="C86" s="826"/>
      <c r="D86" s="826"/>
      <c r="E86" s="826"/>
      <c r="F86" s="826"/>
      <c r="G86" s="826"/>
      <c r="H86" s="826"/>
      <c r="I86" s="826"/>
      <c r="J86" s="826"/>
      <c r="K86" s="826"/>
      <c r="L86" s="826"/>
      <c r="M86" s="827"/>
      <c r="N86" s="52">
        <f>L83+L84+L85</f>
        <v>523.41080233452919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2268.1134767829599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1796.5939476069068</v>
      </c>
      <c r="N48" s="272">
        <f>K48*M48</f>
        <v>1796.5939476069068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1796.5939476069068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1796.5939476069068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359.3187895213814</v>
      </c>
      <c r="M83" s="860"/>
      <c r="N83" s="51"/>
    </row>
    <row r="84" spans="1:14">
      <c r="B84" s="89" t="s">
        <v>973</v>
      </c>
      <c r="C84" s="90"/>
      <c r="D84" s="90"/>
      <c r="E84" s="90"/>
      <c r="F84" s="90"/>
      <c r="G84" s="90"/>
      <c r="H84" s="90"/>
      <c r="I84" s="87"/>
      <c r="J84" s="88"/>
      <c r="K84" s="304">
        <v>0.05</v>
      </c>
      <c r="L84" s="859">
        <f>N78*K84</f>
        <v>89.829697380345351</v>
      </c>
      <c r="M84" s="860"/>
      <c r="N84" s="51"/>
    </row>
    <row r="85" spans="1:14" ht="15.75" thickBot="1">
      <c r="B85" s="91" t="s">
        <v>974</v>
      </c>
      <c r="C85" s="92"/>
      <c r="D85" s="92"/>
      <c r="E85" s="92"/>
      <c r="F85" s="92"/>
      <c r="G85" s="92"/>
      <c r="H85" s="92"/>
      <c r="I85" s="93"/>
      <c r="J85" s="94"/>
      <c r="K85" s="305">
        <v>0.05</v>
      </c>
      <c r="L85" s="861">
        <f>N78*K85</f>
        <v>89.829697380345351</v>
      </c>
      <c r="M85" s="862"/>
      <c r="N85" s="51"/>
    </row>
    <row r="86" spans="1:14" ht="15.75" thickBot="1">
      <c r="B86" s="825" t="s">
        <v>953</v>
      </c>
      <c r="C86" s="826"/>
      <c r="D86" s="826"/>
      <c r="E86" s="826"/>
      <c r="F86" s="826"/>
      <c r="G86" s="826"/>
      <c r="H86" s="826"/>
      <c r="I86" s="826"/>
      <c r="J86" s="826"/>
      <c r="K86" s="826"/>
      <c r="L86" s="826"/>
      <c r="M86" s="827"/>
      <c r="N86" s="52">
        <f>L83+L84+L85</f>
        <v>538.97818428207211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2335.5721318889791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3387.3331157821158</v>
      </c>
      <c r="N48" s="272">
        <f>K48*M48</f>
        <v>3387.3331157821158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3387.3331157821158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3387.3331157821158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677.46662315642322</v>
      </c>
      <c r="M83" s="860"/>
      <c r="N83" s="51"/>
    </row>
    <row r="84" spans="1:14">
      <c r="B84" s="89" t="s">
        <v>973</v>
      </c>
      <c r="C84" s="90"/>
      <c r="D84" s="90"/>
      <c r="E84" s="90"/>
      <c r="F84" s="90"/>
      <c r="G84" s="90"/>
      <c r="H84" s="90"/>
      <c r="I84" s="87"/>
      <c r="J84" s="88"/>
      <c r="K84" s="304">
        <v>0.05</v>
      </c>
      <c r="L84" s="859">
        <f>N78*K84</f>
        <v>169.36665578910581</v>
      </c>
      <c r="M84" s="860"/>
      <c r="N84" s="51"/>
    </row>
    <row r="85" spans="1:14" ht="15.75" thickBot="1">
      <c r="B85" s="91" t="s">
        <v>974</v>
      </c>
      <c r="C85" s="92"/>
      <c r="D85" s="92"/>
      <c r="E85" s="92"/>
      <c r="F85" s="92"/>
      <c r="G85" s="92"/>
      <c r="H85" s="92"/>
      <c r="I85" s="93"/>
      <c r="J85" s="94"/>
      <c r="K85" s="305">
        <v>0.05</v>
      </c>
      <c r="L85" s="861">
        <f>N78*K85</f>
        <v>169.36665578910581</v>
      </c>
      <c r="M85" s="862"/>
      <c r="N85" s="51"/>
    </row>
    <row r="86" spans="1:14" ht="15.75" thickBot="1">
      <c r="B86" s="825" t="s">
        <v>953</v>
      </c>
      <c r="C86" s="826"/>
      <c r="D86" s="826"/>
      <c r="E86" s="826"/>
      <c r="F86" s="826"/>
      <c r="G86" s="826"/>
      <c r="H86" s="826"/>
      <c r="I86" s="826"/>
      <c r="J86" s="826"/>
      <c r="K86" s="826"/>
      <c r="L86" s="826"/>
      <c r="M86" s="827"/>
      <c r="N86" s="52">
        <f>L83+L84+L85</f>
        <v>1016.1999347346349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4403.5330505167503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3545.7978728693556</v>
      </c>
      <c r="N48" s="272">
        <f>K48*M48</f>
        <v>3545.7978728693556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3545.7978728693556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3545.7978728693556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709.15957457387117</v>
      </c>
      <c r="M83" s="860"/>
      <c r="N83" s="51"/>
    </row>
    <row r="84" spans="1:14">
      <c r="B84" s="89" t="s">
        <v>973</v>
      </c>
      <c r="C84" s="90"/>
      <c r="D84" s="90"/>
      <c r="E84" s="90"/>
      <c r="F84" s="90"/>
      <c r="G84" s="90"/>
      <c r="H84" s="90"/>
      <c r="I84" s="87"/>
      <c r="J84" s="88"/>
      <c r="K84" s="304">
        <v>0.05</v>
      </c>
      <c r="L84" s="859">
        <f>N78*K84</f>
        <v>177.28989364346779</v>
      </c>
      <c r="M84" s="860"/>
      <c r="N84" s="51"/>
    </row>
    <row r="85" spans="1:14" ht="15.75" thickBot="1">
      <c r="B85" s="91" t="s">
        <v>974</v>
      </c>
      <c r="C85" s="92"/>
      <c r="D85" s="92"/>
      <c r="E85" s="92"/>
      <c r="F85" s="92"/>
      <c r="G85" s="92"/>
      <c r="H85" s="92"/>
      <c r="I85" s="93"/>
      <c r="J85" s="94"/>
      <c r="K85" s="305">
        <v>0.05</v>
      </c>
      <c r="L85" s="861">
        <f>N78*K85</f>
        <v>177.28989364346779</v>
      </c>
      <c r="M85" s="862"/>
      <c r="N85" s="51"/>
    </row>
    <row r="86" spans="1:14" ht="15.75" thickBot="1">
      <c r="B86" s="825" t="s">
        <v>953</v>
      </c>
      <c r="C86" s="826"/>
      <c r="D86" s="826"/>
      <c r="E86" s="826"/>
      <c r="F86" s="826"/>
      <c r="G86" s="826"/>
      <c r="H86" s="826"/>
      <c r="I86" s="826"/>
      <c r="J86" s="826"/>
      <c r="K86" s="826"/>
      <c r="L86" s="826"/>
      <c r="M86" s="827"/>
      <c r="N86" s="52">
        <f>L83+L84+L85</f>
        <v>1063.7393618608069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4609.5372347301627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3545.7978728693556</v>
      </c>
      <c r="N48" s="272">
        <f>K48*M48</f>
        <v>3545.7978728693556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3545.7978728693556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3545.7978728693556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709.15957457387117</v>
      </c>
      <c r="M83" s="860"/>
      <c r="N83" s="51"/>
    </row>
    <row r="84" spans="1:14">
      <c r="B84" s="89" t="s">
        <v>973</v>
      </c>
      <c r="C84" s="90"/>
      <c r="D84" s="90"/>
      <c r="E84" s="90"/>
      <c r="F84" s="90"/>
      <c r="G84" s="90"/>
      <c r="H84" s="90"/>
      <c r="I84" s="87"/>
      <c r="J84" s="88"/>
      <c r="K84" s="304">
        <v>0.05</v>
      </c>
      <c r="L84" s="859">
        <f>N78*K84</f>
        <v>177.28989364346779</v>
      </c>
      <c r="M84" s="860"/>
      <c r="N84" s="51"/>
    </row>
    <row r="85" spans="1:14" ht="15.75" thickBot="1">
      <c r="B85" s="91" t="s">
        <v>974</v>
      </c>
      <c r="C85" s="92"/>
      <c r="D85" s="92"/>
      <c r="E85" s="92"/>
      <c r="F85" s="92"/>
      <c r="G85" s="92"/>
      <c r="H85" s="92"/>
      <c r="I85" s="93"/>
      <c r="J85" s="94"/>
      <c r="K85" s="305">
        <v>0.05</v>
      </c>
      <c r="L85" s="861">
        <f>N78*K85</f>
        <v>177.28989364346779</v>
      </c>
      <c r="M85" s="862"/>
      <c r="N85" s="51"/>
    </row>
    <row r="86" spans="1:14" ht="15.75" thickBot="1">
      <c r="B86" s="825" t="s">
        <v>953</v>
      </c>
      <c r="C86" s="826"/>
      <c r="D86" s="826"/>
      <c r="E86" s="826"/>
      <c r="F86" s="826"/>
      <c r="G86" s="826"/>
      <c r="H86" s="826"/>
      <c r="I86" s="826"/>
      <c r="J86" s="826"/>
      <c r="K86" s="826"/>
      <c r="L86" s="826"/>
      <c r="M86" s="827"/>
      <c r="N86" s="52">
        <f>L83+L84+L85</f>
        <v>1063.7393618608069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4609.5372347301627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2820.302410158034</v>
      </c>
      <c r="N48" s="272">
        <f>K48*M48</f>
        <v>2820.302410158034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2820.302410158034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2820.302410158034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564.06048203160685</v>
      </c>
      <c r="M83" s="860"/>
      <c r="N83" s="51"/>
    </row>
    <row r="84" spans="1:14">
      <c r="B84" s="89" t="s">
        <v>973</v>
      </c>
      <c r="C84" s="90"/>
      <c r="D84" s="90"/>
      <c r="E84" s="90"/>
      <c r="F84" s="90"/>
      <c r="G84" s="90"/>
      <c r="H84" s="90"/>
      <c r="I84" s="87"/>
      <c r="J84" s="88"/>
      <c r="K84" s="304">
        <v>0.05</v>
      </c>
      <c r="L84" s="859">
        <f>N78*K84</f>
        <v>141.01512050790171</v>
      </c>
      <c r="M84" s="860"/>
      <c r="N84" s="51"/>
    </row>
    <row r="85" spans="1:14" ht="15.75" thickBot="1">
      <c r="B85" s="91" t="s">
        <v>974</v>
      </c>
      <c r="C85" s="92"/>
      <c r="D85" s="92"/>
      <c r="E85" s="92"/>
      <c r="F85" s="92"/>
      <c r="G85" s="92"/>
      <c r="H85" s="92"/>
      <c r="I85" s="93"/>
      <c r="J85" s="94"/>
      <c r="K85" s="305">
        <v>0.05</v>
      </c>
      <c r="L85" s="861">
        <f>N78*K85</f>
        <v>141.01512050790171</v>
      </c>
      <c r="M85" s="862"/>
      <c r="N85" s="51"/>
    </row>
    <row r="86" spans="1:14" ht="15.75" thickBot="1">
      <c r="B86" s="825" t="s">
        <v>953</v>
      </c>
      <c r="C86" s="826"/>
      <c r="D86" s="826"/>
      <c r="E86" s="826"/>
      <c r="F86" s="826"/>
      <c r="G86" s="826"/>
      <c r="H86" s="826"/>
      <c r="I86" s="826"/>
      <c r="J86" s="826"/>
      <c r="K86" s="826"/>
      <c r="L86" s="826"/>
      <c r="M86" s="827"/>
      <c r="N86" s="52">
        <f>L83+L84+L85</f>
        <v>846.09072304741017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3666.3931332054444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2919.3634178495527</v>
      </c>
      <c r="N48" s="272">
        <f>K48*M48</f>
        <v>2919.3634178495527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2919.3634178495527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2919.3634178495527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583.87268356991058</v>
      </c>
      <c r="M83" s="860"/>
      <c r="N83" s="51"/>
    </row>
    <row r="84" spans="1:14">
      <c r="B84" s="89" t="s">
        <v>973</v>
      </c>
      <c r="C84" s="90"/>
      <c r="D84" s="90"/>
      <c r="E84" s="90"/>
      <c r="F84" s="90"/>
      <c r="G84" s="90"/>
      <c r="H84" s="90"/>
      <c r="I84" s="87"/>
      <c r="J84" s="88"/>
      <c r="K84" s="304">
        <v>0.05</v>
      </c>
      <c r="L84" s="859">
        <f>N78*K84</f>
        <v>145.96817089247764</v>
      </c>
      <c r="M84" s="860"/>
      <c r="N84" s="51"/>
    </row>
    <row r="85" spans="1:14" ht="15.75" thickBot="1">
      <c r="B85" s="91" t="s">
        <v>974</v>
      </c>
      <c r="C85" s="92"/>
      <c r="D85" s="92"/>
      <c r="E85" s="92"/>
      <c r="F85" s="92"/>
      <c r="G85" s="92"/>
      <c r="H85" s="92"/>
      <c r="I85" s="93"/>
      <c r="J85" s="94"/>
      <c r="K85" s="305">
        <v>0.05</v>
      </c>
      <c r="L85" s="861">
        <f>N78*K85</f>
        <v>145.96817089247764</v>
      </c>
      <c r="M85" s="862"/>
      <c r="N85" s="51"/>
    </row>
    <row r="86" spans="1:14" ht="15.75" thickBot="1">
      <c r="B86" s="825" t="s">
        <v>953</v>
      </c>
      <c r="C86" s="826"/>
      <c r="D86" s="826"/>
      <c r="E86" s="826"/>
      <c r="F86" s="826"/>
      <c r="G86" s="826"/>
      <c r="H86" s="826"/>
      <c r="I86" s="826"/>
      <c r="J86" s="826"/>
      <c r="K86" s="826"/>
      <c r="L86" s="826"/>
      <c r="M86" s="827"/>
      <c r="N86" s="52">
        <f>L83+L84+L85</f>
        <v>875.80902535486598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3795.1724432044184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2099.4448758697836</v>
      </c>
      <c r="N48" s="272">
        <f>K48*M48</f>
        <v>2099.4448758697836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2099.4448758697836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2099.4448758697836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419.88897517395674</v>
      </c>
      <c r="M83" s="860"/>
      <c r="N83" s="51"/>
    </row>
    <row r="84" spans="1:14">
      <c r="B84" s="89" t="s">
        <v>973</v>
      </c>
      <c r="C84" s="90"/>
      <c r="D84" s="90"/>
      <c r="E84" s="90"/>
      <c r="F84" s="90"/>
      <c r="G84" s="90"/>
      <c r="H84" s="90"/>
      <c r="I84" s="87"/>
      <c r="J84" s="88"/>
      <c r="K84" s="304">
        <v>0.05</v>
      </c>
      <c r="L84" s="859">
        <f>N78*K84</f>
        <v>104.97224379348918</v>
      </c>
      <c r="M84" s="860"/>
      <c r="N84" s="51"/>
    </row>
    <row r="85" spans="1:14" ht="15.75" thickBot="1">
      <c r="B85" s="91" t="s">
        <v>974</v>
      </c>
      <c r="C85" s="92"/>
      <c r="D85" s="92"/>
      <c r="E85" s="92"/>
      <c r="F85" s="92"/>
      <c r="G85" s="92"/>
      <c r="H85" s="92"/>
      <c r="I85" s="93"/>
      <c r="J85" s="94"/>
      <c r="K85" s="305">
        <v>0.05</v>
      </c>
      <c r="L85" s="861">
        <f>N78*K85</f>
        <v>104.97224379348918</v>
      </c>
      <c r="M85" s="862"/>
      <c r="N85" s="51"/>
    </row>
    <row r="86" spans="1:14" ht="15.75" thickBot="1">
      <c r="B86" s="825" t="s">
        <v>953</v>
      </c>
      <c r="C86" s="826"/>
      <c r="D86" s="826"/>
      <c r="E86" s="826"/>
      <c r="F86" s="826"/>
      <c r="G86" s="826"/>
      <c r="H86" s="826"/>
      <c r="I86" s="826"/>
      <c r="J86" s="826"/>
      <c r="K86" s="826"/>
      <c r="L86" s="826"/>
      <c r="M86" s="827"/>
      <c r="N86" s="52">
        <f>L83+L84+L85</f>
        <v>629.83346276093505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2729.2783386307187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1718.1160994202635</v>
      </c>
      <c r="N48" s="272">
        <f>K48*M48</f>
        <v>1718.1160994202635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1718.1160994202635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1718.1160994202635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343.62321988405273</v>
      </c>
      <c r="M83" s="860"/>
      <c r="N83" s="51"/>
    </row>
    <row r="84" spans="1:14">
      <c r="B84" s="89" t="s">
        <v>973</v>
      </c>
      <c r="C84" s="90"/>
      <c r="D84" s="90"/>
      <c r="E84" s="90"/>
      <c r="F84" s="90"/>
      <c r="G84" s="90"/>
      <c r="H84" s="90"/>
      <c r="I84" s="87"/>
      <c r="J84" s="88"/>
      <c r="K84" s="304">
        <v>0.05</v>
      </c>
      <c r="L84" s="859">
        <f>N78*K84</f>
        <v>85.905804971013183</v>
      </c>
      <c r="M84" s="860"/>
      <c r="N84" s="51"/>
    </row>
    <row r="85" spans="1:14" ht="15.75" thickBot="1">
      <c r="B85" s="91" t="s">
        <v>974</v>
      </c>
      <c r="C85" s="92"/>
      <c r="D85" s="92"/>
      <c r="E85" s="92"/>
      <c r="F85" s="92"/>
      <c r="G85" s="92"/>
      <c r="H85" s="92"/>
      <c r="I85" s="93"/>
      <c r="J85" s="94"/>
      <c r="K85" s="305">
        <v>0.05</v>
      </c>
      <c r="L85" s="861">
        <f>N78*K85</f>
        <v>85.905804971013183</v>
      </c>
      <c r="M85" s="862"/>
      <c r="N85" s="51"/>
    </row>
    <row r="86" spans="1:14" ht="15.75" thickBot="1">
      <c r="B86" s="825" t="s">
        <v>953</v>
      </c>
      <c r="C86" s="826"/>
      <c r="D86" s="826"/>
      <c r="E86" s="826"/>
      <c r="F86" s="826"/>
      <c r="G86" s="826"/>
      <c r="H86" s="826"/>
      <c r="I86" s="826"/>
      <c r="J86" s="826"/>
      <c r="K86" s="826"/>
      <c r="L86" s="826"/>
      <c r="M86" s="827"/>
      <c r="N86" s="52">
        <f>L83+L84+L85</f>
        <v>515.43482982607907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2233.5509292463425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500</v>
      </c>
      <c r="N36" s="272">
        <f>K36/M36</f>
        <v>223.37385960792631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500</v>
      </c>
      <c r="N37" s="272">
        <f>K37/M37</f>
        <v>127.71413795537934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351.62930756330564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1908.7359523605512</v>
      </c>
      <c r="N48" s="272">
        <f>K48*M48</f>
        <v>1908.7359523605512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1908.7359523605512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4"/>
      <c r="M64" s="815"/>
      <c r="N64" s="127"/>
    </row>
    <row r="65" spans="1:14" ht="15.75" thickBot="1">
      <c r="B65" s="831" t="s">
        <v>953</v>
      </c>
      <c r="C65" s="832"/>
      <c r="D65" s="832"/>
      <c r="E65" s="832"/>
      <c r="F65" s="832"/>
      <c r="G65" s="832"/>
      <c r="H65" s="832"/>
      <c r="I65" s="832"/>
      <c r="J65" s="832"/>
      <c r="K65" s="832"/>
      <c r="L65" s="832"/>
      <c r="M65" s="833"/>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1" t="s">
        <v>963</v>
      </c>
      <c r="C69" s="852"/>
      <c r="D69" s="852"/>
      <c r="E69" s="852"/>
      <c r="F69" s="852"/>
      <c r="G69" s="852"/>
      <c r="H69" s="852"/>
      <c r="I69" s="73" t="s">
        <v>964</v>
      </c>
      <c r="J69" s="75" t="s">
        <v>1410</v>
      </c>
      <c r="K69" s="74" t="s">
        <v>966</v>
      </c>
      <c r="L69" s="853" t="s">
        <v>950</v>
      </c>
      <c r="M69" s="854"/>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2"/>
      <c r="C74" s="813"/>
      <c r="D74" s="813"/>
      <c r="E74" s="813"/>
      <c r="F74" s="813"/>
      <c r="G74" s="813"/>
      <c r="H74" s="813"/>
      <c r="I74" s="126"/>
      <c r="J74" s="126"/>
      <c r="K74" s="126"/>
      <c r="L74" s="913"/>
      <c r="M74" s="913"/>
      <c r="N74" s="45"/>
    </row>
    <row r="75" spans="1:14" ht="15.75" thickBot="1">
      <c r="B75" s="831" t="s">
        <v>953</v>
      </c>
      <c r="C75" s="832"/>
      <c r="D75" s="832"/>
      <c r="E75" s="832"/>
      <c r="F75" s="832"/>
      <c r="G75" s="832"/>
      <c r="H75" s="832"/>
      <c r="I75" s="832"/>
      <c r="J75" s="832"/>
      <c r="K75" s="832"/>
      <c r="L75" s="832"/>
      <c r="M75" s="833"/>
      <c r="N75" s="301">
        <f>SUM(N70:N74)</f>
        <v>54.131</v>
      </c>
    </row>
    <row r="76" spans="1:14" ht="15.75" thickBot="1">
      <c r="B76" s="33"/>
      <c r="C76" s="34"/>
      <c r="D76" s="34"/>
      <c r="E76" s="34"/>
      <c r="F76" s="34"/>
      <c r="G76" s="34"/>
      <c r="H76" s="34"/>
      <c r="I76" s="34"/>
      <c r="J76" s="34"/>
      <c r="K76" s="34"/>
      <c r="L76" s="34"/>
      <c r="M76" s="34"/>
      <c r="N76" s="35"/>
    </row>
    <row r="77" spans="1:14" ht="15.75" thickBot="1">
      <c r="B77" s="825" t="s">
        <v>967</v>
      </c>
      <c r="C77" s="826"/>
      <c r="D77" s="826"/>
      <c r="E77" s="826"/>
      <c r="F77" s="826"/>
      <c r="G77" s="826"/>
      <c r="H77" s="826"/>
      <c r="I77" s="826"/>
      <c r="J77" s="826"/>
      <c r="K77" s="826"/>
      <c r="L77" s="826"/>
      <c r="M77" s="827"/>
      <c r="N77" s="99">
        <f>N43+N54+N65+N75</f>
        <v>2314.4962599238565</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462.89925198477135</v>
      </c>
      <c r="M82" s="860"/>
      <c r="N82" s="51"/>
    </row>
    <row r="83" spans="1:14">
      <c r="B83" s="89" t="s">
        <v>973</v>
      </c>
      <c r="C83" s="90"/>
      <c r="D83" s="90"/>
      <c r="E83" s="90"/>
      <c r="F83" s="90"/>
      <c r="G83" s="90"/>
      <c r="H83" s="90"/>
      <c r="I83" s="87"/>
      <c r="J83" s="88"/>
      <c r="K83" s="304">
        <v>0.05</v>
      </c>
      <c r="L83" s="859">
        <f>N77*K83</f>
        <v>115.72481299619284</v>
      </c>
      <c r="M83" s="860"/>
      <c r="N83" s="51"/>
    </row>
    <row r="84" spans="1:14" ht="15.75" thickBot="1">
      <c r="B84" s="91" t="s">
        <v>974</v>
      </c>
      <c r="C84" s="92"/>
      <c r="D84" s="92"/>
      <c r="E84" s="92"/>
      <c r="F84" s="92"/>
      <c r="G84" s="92"/>
      <c r="H84" s="92"/>
      <c r="I84" s="93"/>
      <c r="J84" s="94"/>
      <c r="K84" s="305">
        <v>0.05</v>
      </c>
      <c r="L84" s="861">
        <f>N77*K84</f>
        <v>115.72481299619284</v>
      </c>
      <c r="M84" s="862"/>
      <c r="N84" s="51"/>
    </row>
    <row r="85" spans="1:14" ht="15.75" thickBot="1">
      <c r="B85" s="825" t="s">
        <v>953</v>
      </c>
      <c r="C85" s="826"/>
      <c r="D85" s="826"/>
      <c r="E85" s="826"/>
      <c r="F85" s="826"/>
      <c r="G85" s="826"/>
      <c r="H85" s="826"/>
      <c r="I85" s="826"/>
      <c r="J85" s="826"/>
      <c r="K85" s="826"/>
      <c r="L85" s="826"/>
      <c r="M85" s="827"/>
      <c r="N85" s="52">
        <f>L82+L83+L84</f>
        <v>694.34887797715714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3008.8451379010139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500</v>
      </c>
      <c r="N36" s="272">
        <f>K36/M36</f>
        <v>223.37385960792631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500</v>
      </c>
      <c r="N37" s="272">
        <f>K37/M37</f>
        <v>127.71413795537934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351.62930756330564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1907.8071482041098</v>
      </c>
      <c r="N48" s="272">
        <f>K48*M48</f>
        <v>1907.8071482041098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1907.8071482041098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2313.5674557674151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462.71349115348306</v>
      </c>
      <c r="M83" s="860"/>
      <c r="N83" s="51"/>
    </row>
    <row r="84" spans="1:14">
      <c r="B84" s="89" t="s">
        <v>973</v>
      </c>
      <c r="C84" s="90"/>
      <c r="D84" s="90"/>
      <c r="E84" s="90"/>
      <c r="F84" s="90"/>
      <c r="G84" s="90"/>
      <c r="H84" s="90"/>
      <c r="I84" s="87"/>
      <c r="J84" s="88"/>
      <c r="K84" s="304">
        <v>0.05</v>
      </c>
      <c r="L84" s="859">
        <f>N78*K84</f>
        <v>115.67837278837077</v>
      </c>
      <c r="M84" s="860"/>
      <c r="N84" s="51"/>
    </row>
    <row r="85" spans="1:14" ht="15.75" thickBot="1">
      <c r="B85" s="91" t="s">
        <v>974</v>
      </c>
      <c r="C85" s="92"/>
      <c r="D85" s="92"/>
      <c r="E85" s="92"/>
      <c r="F85" s="92"/>
      <c r="G85" s="92"/>
      <c r="H85" s="92"/>
      <c r="I85" s="93"/>
      <c r="J85" s="94"/>
      <c r="K85" s="305">
        <v>0.05</v>
      </c>
      <c r="L85" s="861">
        <f>N78*K85</f>
        <v>115.67837278837077</v>
      </c>
      <c r="M85" s="862"/>
      <c r="N85" s="51"/>
    </row>
    <row r="86" spans="1:14" ht="15.75" thickBot="1">
      <c r="B86" s="825" t="s">
        <v>953</v>
      </c>
      <c r="C86" s="826"/>
      <c r="D86" s="826"/>
      <c r="E86" s="826"/>
      <c r="F86" s="826"/>
      <c r="G86" s="826"/>
      <c r="H86" s="826"/>
      <c r="I86" s="826"/>
      <c r="J86" s="826"/>
      <c r="K86" s="826"/>
      <c r="L86" s="826"/>
      <c r="M86" s="827"/>
      <c r="N86" s="52">
        <f>L83+L84+L85</f>
        <v>694.07023673022456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3007.6376924976398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500</v>
      </c>
      <c r="N36" s="272">
        <f>K36/M36</f>
        <v>223.37385960792631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500</v>
      </c>
      <c r="N37" s="272">
        <f>K37/M37</f>
        <v>127.71413795537934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351.62930756330564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5709.5756002341495</v>
      </c>
      <c r="N48" s="272">
        <f>K48*M48</f>
        <v>1712.8726800702448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1712.8726800702448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2118.6329876335503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423.72659752671007</v>
      </c>
      <c r="M83" s="860"/>
      <c r="N83" s="51"/>
    </row>
    <row r="84" spans="1:14">
      <c r="B84" s="89" t="s">
        <v>973</v>
      </c>
      <c r="C84" s="90"/>
      <c r="D84" s="90"/>
      <c r="E84" s="90"/>
      <c r="F84" s="90"/>
      <c r="G84" s="90"/>
      <c r="H84" s="90"/>
      <c r="I84" s="87"/>
      <c r="J84" s="88"/>
      <c r="K84" s="304">
        <v>0.05</v>
      </c>
      <c r="L84" s="859">
        <f>N78*K84</f>
        <v>105.93164938167752</v>
      </c>
      <c r="M84" s="860"/>
      <c r="N84" s="51"/>
    </row>
    <row r="85" spans="1:14" ht="15.75" thickBot="1">
      <c r="B85" s="91" t="s">
        <v>974</v>
      </c>
      <c r="C85" s="92"/>
      <c r="D85" s="92"/>
      <c r="E85" s="92"/>
      <c r="F85" s="92"/>
      <c r="G85" s="92"/>
      <c r="H85" s="92"/>
      <c r="I85" s="93"/>
      <c r="J85" s="94"/>
      <c r="K85" s="305">
        <v>0.05</v>
      </c>
      <c r="L85" s="861">
        <f>N78*K85</f>
        <v>105.93164938167752</v>
      </c>
      <c r="M85" s="862"/>
      <c r="N85" s="51"/>
    </row>
    <row r="86" spans="1:14" ht="15.75" thickBot="1">
      <c r="B86" s="825" t="s">
        <v>953</v>
      </c>
      <c r="C86" s="826"/>
      <c r="D86" s="826"/>
      <c r="E86" s="826"/>
      <c r="F86" s="826"/>
      <c r="G86" s="826"/>
      <c r="H86" s="826"/>
      <c r="I86" s="826"/>
      <c r="J86" s="826"/>
      <c r="K86" s="826"/>
      <c r="L86" s="826"/>
      <c r="M86" s="827"/>
      <c r="N86" s="52">
        <f>L83+L84+L85</f>
        <v>635.5898962900651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2754.2228839236154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955" t="str">
        <f>VLOOKUP(A36,EQUIPOS!A6:D154,3,FALSE)</f>
        <v>Carrotanque Irrigador de asfalto, 1000 GALONES DE CAPACIDAD</v>
      </c>
      <c r="C36" s="956"/>
      <c r="D36" s="956"/>
      <c r="E36" s="956"/>
      <c r="F36" s="956"/>
      <c r="G36" s="956"/>
      <c r="H36" s="957"/>
      <c r="I36" s="267"/>
      <c r="J36" s="268"/>
      <c r="K36" s="269">
        <f>VLOOKUP(A36,EQUIPOS!A6:D163,4,FALSE)</f>
        <v>111686.92980396315</v>
      </c>
      <c r="L36" s="270"/>
      <c r="M36" s="271">
        <v>500</v>
      </c>
      <c r="N36" s="272">
        <f>K36/M36</f>
        <v>223.37385960792631</v>
      </c>
    </row>
    <row r="37" spans="1:14">
      <c r="A37" s="113" t="s">
        <v>176</v>
      </c>
      <c r="B37" s="955" t="str">
        <f>VLOOKUP(A37,EQUIPOS!A7:D154,3,FALSE)</f>
        <v xml:space="preserve">Compresor (barrido y soplado)
</v>
      </c>
      <c r="C37" s="956"/>
      <c r="D37" s="956"/>
      <c r="E37" s="956"/>
      <c r="F37" s="956"/>
      <c r="G37" s="956"/>
      <c r="H37" s="957"/>
      <c r="I37" s="267"/>
      <c r="J37" s="268"/>
      <c r="K37" s="269">
        <f>VLOOKUP(A37,EQUIPOS!A7:D164,4,FALSE)</f>
        <v>63857.068977689669</v>
      </c>
      <c r="L37" s="270"/>
      <c r="M37" s="271">
        <v>500</v>
      </c>
      <c r="N37" s="272">
        <f>K37/M37</f>
        <v>127.71413795537934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351.62930756330564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1920.207564110359</v>
      </c>
      <c r="N48" s="272">
        <f>K48*M48</f>
        <v>864.09340384966163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864.09340384966163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1269.8537114129674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253.97074228259351</v>
      </c>
      <c r="M83" s="860"/>
      <c r="N83" s="51"/>
    </row>
    <row r="84" spans="1:14">
      <c r="B84" s="89" t="s">
        <v>973</v>
      </c>
      <c r="C84" s="90"/>
      <c r="D84" s="90"/>
      <c r="E84" s="90"/>
      <c r="F84" s="90"/>
      <c r="G84" s="90"/>
      <c r="H84" s="90"/>
      <c r="I84" s="87"/>
      <c r="J84" s="88"/>
      <c r="K84" s="304">
        <v>0.05</v>
      </c>
      <c r="L84" s="859">
        <f>N78*K84</f>
        <v>63.492685570648376</v>
      </c>
      <c r="M84" s="860"/>
      <c r="N84" s="51"/>
    </row>
    <row r="85" spans="1:14" ht="15.75" thickBot="1">
      <c r="B85" s="91" t="s">
        <v>974</v>
      </c>
      <c r="C85" s="92"/>
      <c r="D85" s="92"/>
      <c r="E85" s="92"/>
      <c r="F85" s="92"/>
      <c r="G85" s="92"/>
      <c r="H85" s="92"/>
      <c r="I85" s="93"/>
      <c r="J85" s="94"/>
      <c r="K85" s="305">
        <v>0.05</v>
      </c>
      <c r="L85" s="861">
        <f>N78*K85</f>
        <v>63.492685570648376</v>
      </c>
      <c r="M85" s="862"/>
      <c r="N85" s="51"/>
    </row>
    <row r="86" spans="1:14" ht="15.75" thickBot="1">
      <c r="B86" s="825" t="s">
        <v>953</v>
      </c>
      <c r="C86" s="826"/>
      <c r="D86" s="826"/>
      <c r="E86" s="826"/>
      <c r="F86" s="826"/>
      <c r="G86" s="826"/>
      <c r="H86" s="826"/>
      <c r="I86" s="826"/>
      <c r="J86" s="826"/>
      <c r="K86" s="826"/>
      <c r="L86" s="826"/>
      <c r="M86" s="827"/>
      <c r="N86" s="52">
        <f>L83+L84+L85</f>
        <v>380.95611342389032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1650.8098248368578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206"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500</v>
      </c>
      <c r="N36" s="272">
        <f>K36/M36</f>
        <v>223.37385960792631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500</v>
      </c>
      <c r="N37" s="272">
        <f>K37/M37</f>
        <v>127.71413795537934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351.62930756330564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1994.1363001745833</v>
      </c>
      <c r="N48" s="272">
        <f>K48*M48</f>
        <v>897.36133507856255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897.36133507856255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1303.1216426418682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260.62432852837367</v>
      </c>
      <c r="M83" s="860"/>
      <c r="N83" s="51"/>
    </row>
    <row r="84" spans="1:14">
      <c r="B84" s="89" t="s">
        <v>973</v>
      </c>
      <c r="C84" s="90"/>
      <c r="D84" s="90"/>
      <c r="E84" s="90"/>
      <c r="F84" s="90"/>
      <c r="G84" s="90"/>
      <c r="H84" s="90"/>
      <c r="I84" s="87"/>
      <c r="J84" s="88"/>
      <c r="K84" s="304">
        <v>0.05</v>
      </c>
      <c r="L84" s="859">
        <f>N78*K84</f>
        <v>65.156082132093417</v>
      </c>
      <c r="M84" s="860"/>
      <c r="N84" s="51"/>
    </row>
    <row r="85" spans="1:14" ht="15.75" thickBot="1">
      <c r="B85" s="91" t="s">
        <v>974</v>
      </c>
      <c r="C85" s="92"/>
      <c r="D85" s="92"/>
      <c r="E85" s="92"/>
      <c r="F85" s="92"/>
      <c r="G85" s="92"/>
      <c r="H85" s="92"/>
      <c r="I85" s="93"/>
      <c r="J85" s="94"/>
      <c r="K85" s="305">
        <v>0.05</v>
      </c>
      <c r="L85" s="861">
        <f>N78*K85</f>
        <v>65.156082132093417</v>
      </c>
      <c r="M85" s="862"/>
      <c r="N85" s="51"/>
    </row>
    <row r="86" spans="1:14" ht="15.75" thickBot="1">
      <c r="B86" s="825" t="s">
        <v>953</v>
      </c>
      <c r="C86" s="826"/>
      <c r="D86" s="826"/>
      <c r="E86" s="826"/>
      <c r="F86" s="826"/>
      <c r="G86" s="826"/>
      <c r="H86" s="826"/>
      <c r="I86" s="826"/>
      <c r="J86" s="826"/>
      <c r="K86" s="826"/>
      <c r="L86" s="826"/>
      <c r="M86" s="827"/>
      <c r="N86" s="52">
        <f>L83+L84+L85</f>
        <v>390.93649279256044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1694.0581354344286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500</v>
      </c>
      <c r="N36" s="272">
        <f>K36/M36</f>
        <v>223.37385960792631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500</v>
      </c>
      <c r="N37" s="272">
        <f>K37/M37</f>
        <v>127.71413795537934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351.62930756330564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2047.2807178730204</v>
      </c>
      <c r="N48" s="272">
        <f>K48*M48</f>
        <v>921.27632304285919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921.27632304285919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1327.0366306061649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265.40732612123298</v>
      </c>
      <c r="M83" s="860"/>
      <c r="N83" s="51"/>
    </row>
    <row r="84" spans="1:14">
      <c r="B84" s="89" t="s">
        <v>973</v>
      </c>
      <c r="C84" s="90"/>
      <c r="D84" s="90"/>
      <c r="E84" s="90"/>
      <c r="F84" s="90"/>
      <c r="G84" s="90"/>
      <c r="H84" s="90"/>
      <c r="I84" s="87"/>
      <c r="J84" s="88"/>
      <c r="K84" s="304">
        <v>0.05</v>
      </c>
      <c r="L84" s="859">
        <f>N78*K84</f>
        <v>66.351831530308246</v>
      </c>
      <c r="M84" s="860"/>
      <c r="N84" s="51"/>
    </row>
    <row r="85" spans="1:14" ht="15.75" thickBot="1">
      <c r="B85" s="91" t="s">
        <v>974</v>
      </c>
      <c r="C85" s="92"/>
      <c r="D85" s="92"/>
      <c r="E85" s="92"/>
      <c r="F85" s="92"/>
      <c r="G85" s="92"/>
      <c r="H85" s="92"/>
      <c r="I85" s="93"/>
      <c r="J85" s="94"/>
      <c r="K85" s="305">
        <v>0.05</v>
      </c>
      <c r="L85" s="861">
        <f>N78*K85</f>
        <v>66.351831530308246</v>
      </c>
      <c r="M85" s="862"/>
      <c r="N85" s="51"/>
    </row>
    <row r="86" spans="1:14" ht="15.75" thickBot="1">
      <c r="B86" s="825" t="s">
        <v>953</v>
      </c>
      <c r="C86" s="826"/>
      <c r="D86" s="826"/>
      <c r="E86" s="826"/>
      <c r="F86" s="826"/>
      <c r="G86" s="826"/>
      <c r="H86" s="826"/>
      <c r="I86" s="826"/>
      <c r="J86" s="826"/>
      <c r="K86" s="826"/>
      <c r="L86" s="826"/>
      <c r="M86" s="827"/>
      <c r="N86" s="52">
        <f>L83+L84+L85</f>
        <v>398.11098918184945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1725.1476197880143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500</v>
      </c>
      <c r="N36" s="272">
        <f>K36/M36</f>
        <v>223.37385960792631</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500</v>
      </c>
      <c r="N37" s="272">
        <f>K37/M37</f>
        <v>127.71413795537934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0.54131000000000007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351.62930756330564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2123.82041273085</v>
      </c>
      <c r="N48" s="272">
        <f>K48*M48</f>
        <v>955.71918572888251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955.71918572888251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1361.4794932921882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272.29589865843764</v>
      </c>
      <c r="M83" s="860"/>
      <c r="N83" s="51"/>
    </row>
    <row r="84" spans="1:14">
      <c r="B84" s="89" t="s">
        <v>973</v>
      </c>
      <c r="C84" s="90"/>
      <c r="D84" s="90"/>
      <c r="E84" s="90"/>
      <c r="F84" s="90"/>
      <c r="G84" s="90"/>
      <c r="H84" s="90"/>
      <c r="I84" s="87"/>
      <c r="J84" s="88"/>
      <c r="K84" s="304">
        <v>0.05</v>
      </c>
      <c r="L84" s="859">
        <f>N78*K84</f>
        <v>68.073974664609409</v>
      </c>
      <c r="M84" s="860"/>
      <c r="N84" s="51"/>
    </row>
    <row r="85" spans="1:14" ht="15.75" thickBot="1">
      <c r="B85" s="91" t="s">
        <v>974</v>
      </c>
      <c r="C85" s="92"/>
      <c r="D85" s="92"/>
      <c r="E85" s="92"/>
      <c r="F85" s="92"/>
      <c r="G85" s="92"/>
      <c r="H85" s="92"/>
      <c r="I85" s="93"/>
      <c r="J85" s="94"/>
      <c r="K85" s="305">
        <v>0.05</v>
      </c>
      <c r="L85" s="861">
        <f>N78*K85</f>
        <v>68.073974664609409</v>
      </c>
      <c r="M85" s="862"/>
      <c r="N85" s="51"/>
    </row>
    <row r="86" spans="1:14" ht="15.75" thickBot="1">
      <c r="B86" s="825" t="s">
        <v>953</v>
      </c>
      <c r="C86" s="826"/>
      <c r="D86" s="826"/>
      <c r="E86" s="826"/>
      <c r="F86" s="826"/>
      <c r="G86" s="826"/>
      <c r="H86" s="826"/>
      <c r="I86" s="826"/>
      <c r="J86" s="826"/>
      <c r="K86" s="826"/>
      <c r="L86" s="826"/>
      <c r="M86" s="827"/>
      <c r="N86" s="52">
        <f>L83+L84+L85</f>
        <v>408.44384798765645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1769.9233412798446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400</v>
      </c>
      <c r="N36" s="272">
        <f>K36/M36</f>
        <v>279.21732450990788</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400</v>
      </c>
      <c r="N37" s="272">
        <f>K37/M37</f>
        <v>411.4781624356537</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63857.068977689669</v>
      </c>
      <c r="L38" s="270"/>
      <c r="M38" s="271">
        <v>400</v>
      </c>
      <c r="N38" s="272">
        <f>K38/M38</f>
        <v>159.64267244422416</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78322.806544359366</v>
      </c>
      <c r="L39" s="842">
        <v>400</v>
      </c>
      <c r="M39" s="843"/>
      <c r="N39" s="272">
        <f>K39/L39</f>
        <v>195.80701636089842</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1.010032011295025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1047.155207761979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1994.1363001745833</v>
      </c>
      <c r="N48" s="272">
        <f>K48*M48</f>
        <v>3649.2694293194877</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45019.661726945189</v>
      </c>
      <c r="N49" s="272">
        <f>K49*M49</f>
        <v>855.37357281195852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4504.6430021314463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9">
        <f>VLOOKUP(A58,TRANSPORTE!A5:D117,4,FALSE)</f>
        <v>735.58755139143761</v>
      </c>
      <c r="M58" s="830"/>
      <c r="N58" s="287">
        <f>K58*L58</f>
        <v>13.976163476437314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13.976163476437314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5666.7775744993651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1133.355514899873</v>
      </c>
      <c r="M82" s="860"/>
      <c r="N82" s="51"/>
    </row>
    <row r="83" spans="1:14">
      <c r="B83" s="89" t="s">
        <v>973</v>
      </c>
      <c r="C83" s="90"/>
      <c r="D83" s="90"/>
      <c r="E83" s="90"/>
      <c r="F83" s="90"/>
      <c r="G83" s="90"/>
      <c r="H83" s="90"/>
      <c r="I83" s="87"/>
      <c r="J83" s="88"/>
      <c r="K83" s="304">
        <v>0.05</v>
      </c>
      <c r="L83" s="859">
        <f>N77*K83</f>
        <v>283.33887872496825</v>
      </c>
      <c r="M83" s="860"/>
      <c r="N83" s="51"/>
    </row>
    <row r="84" spans="1:14" ht="15.75" thickBot="1">
      <c r="B84" s="91" t="s">
        <v>974</v>
      </c>
      <c r="C84" s="92"/>
      <c r="D84" s="92"/>
      <c r="E84" s="92"/>
      <c r="F84" s="92"/>
      <c r="G84" s="92"/>
      <c r="H84" s="92"/>
      <c r="I84" s="93"/>
      <c r="J84" s="94"/>
      <c r="K84" s="305">
        <v>0.05</v>
      </c>
      <c r="L84" s="861">
        <f>N77*K84</f>
        <v>283.33887872496825</v>
      </c>
      <c r="M84" s="862"/>
      <c r="N84" s="51"/>
    </row>
    <row r="85" spans="1:14" ht="15.75" thickBot="1">
      <c r="B85" s="825" t="s">
        <v>953</v>
      </c>
      <c r="C85" s="826"/>
      <c r="D85" s="826"/>
      <c r="E85" s="826"/>
      <c r="F85" s="826"/>
      <c r="G85" s="826"/>
      <c r="H85" s="826"/>
      <c r="I85" s="826"/>
      <c r="J85" s="826"/>
      <c r="K85" s="826"/>
      <c r="L85" s="826"/>
      <c r="M85" s="827"/>
      <c r="N85" s="52">
        <f>L82+L83+L84</f>
        <v>1700.0332723498095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7366.8108468491746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400</v>
      </c>
      <c r="N36" s="272">
        <f>K36/M36</f>
        <v>279.21732450990788</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400</v>
      </c>
      <c r="N37" s="272">
        <f>K37/M37</f>
        <v>411.4781624356537</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63857.068977689669</v>
      </c>
      <c r="L38" s="270"/>
      <c r="M38" s="271">
        <v>400</v>
      </c>
      <c r="N38" s="272">
        <f>K38/M38</f>
        <v>159.64267244422416</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78322.806544359366</v>
      </c>
      <c r="L39" s="842">
        <v>400</v>
      </c>
      <c r="M39" s="843"/>
      <c r="N39" s="272">
        <f>K39/L39</f>
        <v>195.80701636089842</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1.010032011295025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1047.155207761979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1994.1363001745833</v>
      </c>
      <c r="N48" s="272">
        <f>K48*M48</f>
        <v>2991.2044502618751</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45019.661726945189</v>
      </c>
      <c r="N49" s="272">
        <f>K49*M49</f>
        <v>585.25560245028748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3576.4600527121625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9">
        <f>VLOOKUP(A58,TRANSPORTE!A5:D117,4,FALSE)</f>
        <v>735.58755139143761</v>
      </c>
      <c r="M58" s="830"/>
      <c r="N58" s="287">
        <f>K58*L58</f>
        <v>9.5626381680886894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9.5626381680886894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4734.181099771733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946.83621995434669</v>
      </c>
      <c r="M83" s="860"/>
      <c r="N83" s="51"/>
    </row>
    <row r="84" spans="1:14">
      <c r="B84" s="89" t="s">
        <v>973</v>
      </c>
      <c r="C84" s="90"/>
      <c r="D84" s="90"/>
      <c r="E84" s="90"/>
      <c r="F84" s="90"/>
      <c r="G84" s="90"/>
      <c r="H84" s="90"/>
      <c r="I84" s="87"/>
      <c r="J84" s="88"/>
      <c r="K84" s="304">
        <v>0.05</v>
      </c>
      <c r="L84" s="859">
        <f>N78*K84</f>
        <v>236.70905498858667</v>
      </c>
      <c r="M84" s="860"/>
      <c r="N84" s="51"/>
    </row>
    <row r="85" spans="1:14" ht="15.75" thickBot="1">
      <c r="B85" s="91" t="s">
        <v>974</v>
      </c>
      <c r="C85" s="92"/>
      <c r="D85" s="92"/>
      <c r="E85" s="92"/>
      <c r="F85" s="92"/>
      <c r="G85" s="92"/>
      <c r="H85" s="92"/>
      <c r="I85" s="93"/>
      <c r="J85" s="94"/>
      <c r="K85" s="305">
        <v>0.05</v>
      </c>
      <c r="L85" s="861">
        <f>N78*K85</f>
        <v>236.70905498858667</v>
      </c>
      <c r="M85" s="862"/>
      <c r="N85" s="51"/>
    </row>
    <row r="86" spans="1:14" ht="15.75" thickBot="1">
      <c r="B86" s="825" t="s">
        <v>953</v>
      </c>
      <c r="C86" s="826"/>
      <c r="D86" s="826"/>
      <c r="E86" s="826"/>
      <c r="F86" s="826"/>
      <c r="G86" s="826"/>
      <c r="H86" s="826"/>
      <c r="I86" s="826"/>
      <c r="J86" s="826"/>
      <c r="K86" s="826"/>
      <c r="L86" s="826"/>
      <c r="M86" s="827"/>
      <c r="N86" s="52">
        <f>L83+L84+L85</f>
        <v>1420.2543299315198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6154.4354297032532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400</v>
      </c>
      <c r="N36" s="272">
        <f>K36/M36</f>
        <v>279.21732450990788</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400</v>
      </c>
      <c r="N37" s="272">
        <f>K37/M37</f>
        <v>411.4781624356537</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63857.068977689669</v>
      </c>
      <c r="L38" s="270"/>
      <c r="M38" s="271">
        <v>400</v>
      </c>
      <c r="N38" s="272">
        <f>K38/M38</f>
        <v>159.64267244422416</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78322.806544359366</v>
      </c>
      <c r="L39" s="842">
        <v>400</v>
      </c>
      <c r="M39" s="843"/>
      <c r="N39" s="272">
        <f>K39/L39</f>
        <v>195.80701636089842</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1.010032011295025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1047.155207761979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1994.1363001745833</v>
      </c>
      <c r="N48" s="272">
        <f>K48*M48</f>
        <v>3649.2694293194877</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45019.661726945189</v>
      </c>
      <c r="N49" s="272">
        <f>K49*M49</f>
        <v>855.37357281195852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4504.6430021314463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9">
        <f>VLOOKUP(A58,TRANSPORTE!A5:D117,4,FALSE)</f>
        <v>735.58755139143761</v>
      </c>
      <c r="M58" s="830"/>
      <c r="N58" s="287">
        <f>K58*L58</f>
        <v>13.976163476437314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13.976163476437314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5666.7775744993651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1133.355514899873</v>
      </c>
      <c r="M83" s="860"/>
      <c r="N83" s="51"/>
    </row>
    <row r="84" spans="1:14">
      <c r="B84" s="89" t="s">
        <v>973</v>
      </c>
      <c r="C84" s="90"/>
      <c r="D84" s="90"/>
      <c r="E84" s="90"/>
      <c r="F84" s="90"/>
      <c r="G84" s="90"/>
      <c r="H84" s="90"/>
      <c r="I84" s="87"/>
      <c r="J84" s="88"/>
      <c r="K84" s="304">
        <v>0.05</v>
      </c>
      <c r="L84" s="859">
        <f>N78*K84</f>
        <v>283.33887872496825</v>
      </c>
      <c r="M84" s="860"/>
      <c r="N84" s="51"/>
    </row>
    <row r="85" spans="1:14" ht="15.75" thickBot="1">
      <c r="B85" s="91" t="s">
        <v>974</v>
      </c>
      <c r="C85" s="92"/>
      <c r="D85" s="92"/>
      <c r="E85" s="92"/>
      <c r="F85" s="92"/>
      <c r="G85" s="92"/>
      <c r="H85" s="92"/>
      <c r="I85" s="93"/>
      <c r="J85" s="94"/>
      <c r="K85" s="305">
        <v>0.05</v>
      </c>
      <c r="L85" s="861">
        <f>N78*K85</f>
        <v>283.33887872496825</v>
      </c>
      <c r="M85" s="862"/>
      <c r="N85" s="51"/>
    </row>
    <row r="86" spans="1:14" ht="15.75" thickBot="1">
      <c r="B86" s="825" t="s">
        <v>953</v>
      </c>
      <c r="C86" s="826"/>
      <c r="D86" s="826"/>
      <c r="E86" s="826"/>
      <c r="F86" s="826"/>
      <c r="G86" s="826"/>
      <c r="H86" s="826"/>
      <c r="I86" s="826"/>
      <c r="J86" s="826"/>
      <c r="K86" s="826"/>
      <c r="L86" s="826"/>
      <c r="M86" s="827"/>
      <c r="N86" s="52">
        <f>L83+L84+L85</f>
        <v>1700.0332723498095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7366.8108468491746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400</v>
      </c>
      <c r="N36" s="272">
        <f>K36/M36</f>
        <v>279.21732450990788</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400</v>
      </c>
      <c r="N37" s="272">
        <f>K37/M37</f>
        <v>411.4781624356537</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63857.068977689669</v>
      </c>
      <c r="L38" s="270"/>
      <c r="M38" s="271">
        <v>400</v>
      </c>
      <c r="N38" s="272">
        <f>K38/M38</f>
        <v>159.64267244422416</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78322.806544359366</v>
      </c>
      <c r="L39" s="842">
        <v>400</v>
      </c>
      <c r="M39" s="843"/>
      <c r="N39" s="272">
        <f>K39/L39</f>
        <v>195.80701636089842</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1.010032011295025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1047.155207761979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45019.661726945189</v>
      </c>
      <c r="N48" s="272">
        <f>K48*M48</f>
        <v>585.25560245028748</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1994.1363001745833</v>
      </c>
      <c r="N49" s="272">
        <f>K49*M49</f>
        <v>2991.2044502618751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3576.4600527121625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9">
        <f>VLOOKUP(A58,TRANSPORTE!A5:D117,4,FALSE)</f>
        <v>735.58755139143761</v>
      </c>
      <c r="M58" s="830"/>
      <c r="N58" s="287">
        <f>K58*L58</f>
        <v>9.5626381680886894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9.5626381680886894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4734.181099771733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946.83621995434669</v>
      </c>
      <c r="M83" s="860"/>
      <c r="N83" s="51"/>
    </row>
    <row r="84" spans="1:14">
      <c r="B84" s="89" t="s">
        <v>973</v>
      </c>
      <c r="C84" s="90"/>
      <c r="D84" s="90"/>
      <c r="E84" s="90"/>
      <c r="F84" s="90"/>
      <c r="G84" s="90"/>
      <c r="H84" s="90"/>
      <c r="I84" s="87"/>
      <c r="J84" s="88"/>
      <c r="K84" s="304">
        <v>0.05</v>
      </c>
      <c r="L84" s="859">
        <f>N78*K84</f>
        <v>236.70905498858667</v>
      </c>
      <c r="M84" s="860"/>
      <c r="N84" s="51"/>
    </row>
    <row r="85" spans="1:14" ht="15.75" thickBot="1">
      <c r="B85" s="91" t="s">
        <v>974</v>
      </c>
      <c r="C85" s="92"/>
      <c r="D85" s="92"/>
      <c r="E85" s="92"/>
      <c r="F85" s="92"/>
      <c r="G85" s="92"/>
      <c r="H85" s="92"/>
      <c r="I85" s="93"/>
      <c r="J85" s="94"/>
      <c r="K85" s="305">
        <v>0.05</v>
      </c>
      <c r="L85" s="861">
        <f>N78*K85</f>
        <v>236.70905498858667</v>
      </c>
      <c r="M85" s="862"/>
      <c r="N85" s="51"/>
    </row>
    <row r="86" spans="1:14" ht="15.75" thickBot="1">
      <c r="B86" s="825" t="s">
        <v>953</v>
      </c>
      <c r="C86" s="826"/>
      <c r="D86" s="826"/>
      <c r="E86" s="826"/>
      <c r="F86" s="826"/>
      <c r="G86" s="826"/>
      <c r="H86" s="826"/>
      <c r="I86" s="826"/>
      <c r="J86" s="826"/>
      <c r="K86" s="826"/>
      <c r="L86" s="826"/>
      <c r="M86" s="827"/>
      <c r="N86" s="52">
        <f>L83+L84+L85</f>
        <v>1420.2543299315198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6154.4354297032532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83">
        <v>275</v>
      </c>
      <c r="N36" s="272">
        <f>K36/M36</f>
        <v>406.13429019622964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83">
        <f>M36</f>
        <v>275</v>
      </c>
      <c r="N37" s="272">
        <f>K37/M37</f>
        <v>598.51369081549637</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63857.068977689669</v>
      </c>
      <c r="L38" s="270"/>
      <c r="M38" s="283">
        <v>275</v>
      </c>
      <c r="N38" s="272">
        <f>K38/M38</f>
        <v>232.20752355523516</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78322.806544359366</v>
      </c>
      <c r="L39" s="953">
        <v>275</v>
      </c>
      <c r="M39" s="954"/>
      <c r="N39" s="272">
        <f>K39/L39</f>
        <v>284.81020561585223</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1.4691374709745819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1523.134847653788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42208.311851087528</v>
      </c>
      <c r="N48" s="272">
        <f>K48*M48</f>
        <v>1055.2077962771882</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43330.236363766518</v>
      </c>
      <c r="N49" s="272">
        <f>K49*M49</f>
        <v>563.29307272896472</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1994.1363001745833</v>
      </c>
      <c r="N50" s="272">
        <f>K50*M50</f>
        <v>8455.1379127402342</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10073.638781746387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9">
        <f>VLOOKUP(A58,TRANSPORTE!A5:D117,4,FALSE)</f>
        <v>735.58755139143761</v>
      </c>
      <c r="M58" s="830"/>
      <c r="N58" s="287">
        <f>K58*L58</f>
        <v>27.952326952874628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27.952326952874628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11771.639703450508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2354.3279406901015</v>
      </c>
      <c r="M83" s="860"/>
      <c r="N83" s="51"/>
    </row>
    <row r="84" spans="1:14">
      <c r="B84" s="89" t="s">
        <v>973</v>
      </c>
      <c r="C84" s="90"/>
      <c r="D84" s="90"/>
      <c r="E84" s="90"/>
      <c r="F84" s="90"/>
      <c r="G84" s="90"/>
      <c r="H84" s="90"/>
      <c r="I84" s="87"/>
      <c r="J84" s="88"/>
      <c r="K84" s="304">
        <v>0.05</v>
      </c>
      <c r="L84" s="859">
        <f>N78*K84</f>
        <v>588.58198517252538</v>
      </c>
      <c r="M84" s="860"/>
      <c r="N84" s="51"/>
    </row>
    <row r="85" spans="1:14" ht="15.75" thickBot="1">
      <c r="B85" s="91" t="s">
        <v>974</v>
      </c>
      <c r="C85" s="92"/>
      <c r="D85" s="92"/>
      <c r="E85" s="92"/>
      <c r="F85" s="92"/>
      <c r="G85" s="92"/>
      <c r="H85" s="92"/>
      <c r="I85" s="93"/>
      <c r="J85" s="94"/>
      <c r="K85" s="305">
        <v>0.05</v>
      </c>
      <c r="L85" s="861">
        <f>N78*K85</f>
        <v>588.58198517252538</v>
      </c>
      <c r="M85" s="862"/>
      <c r="N85" s="51"/>
    </row>
    <row r="86" spans="1:14" ht="15.75" thickBot="1">
      <c r="B86" s="825" t="s">
        <v>953</v>
      </c>
      <c r="C86" s="826"/>
      <c r="D86" s="826"/>
      <c r="E86" s="826"/>
      <c r="F86" s="826"/>
      <c r="G86" s="826"/>
      <c r="H86" s="826"/>
      <c r="I86" s="826"/>
      <c r="J86" s="826"/>
      <c r="K86" s="826"/>
      <c r="L86" s="826"/>
      <c r="M86" s="827"/>
      <c r="N86" s="52">
        <f>L83+L84+L85</f>
        <v>3531.4919110351525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15303.131614485661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83">
        <v>275</v>
      </c>
      <c r="N36" s="272">
        <f>K36/M36</f>
        <v>406.13429019622964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83">
        <v>275</v>
      </c>
      <c r="N37" s="272">
        <f>K37/M37</f>
        <v>598.51369081549637</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63857.068977689669</v>
      </c>
      <c r="L38" s="270"/>
      <c r="M38" s="283">
        <v>275</v>
      </c>
      <c r="N38" s="272">
        <f>K38/M38</f>
        <v>232.20752355523516</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78322.806544359366</v>
      </c>
      <c r="L39" s="953">
        <v>275</v>
      </c>
      <c r="M39" s="954"/>
      <c r="N39" s="272">
        <f>K39/L39</f>
        <v>284.81020561585223</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1.4691374709745819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1523.134847653788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42208.311851087528</v>
      </c>
      <c r="N48" s="272">
        <f>K48*M48</f>
        <v>801.95792517066297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43330.236363766518</v>
      </c>
      <c r="N49" s="272">
        <f>K49*M49</f>
        <v>433.30236363766517</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1994.1363001745833</v>
      </c>
      <c r="N50" s="272">
        <f>K50*M50</f>
        <v>6461.0016125656502</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7696.2619013739786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9">
        <f>VLOOKUP(A58,TRANSPORTE!A5:D117,4,FALSE)</f>
        <v>735.58755139143761</v>
      </c>
      <c r="M58" s="830"/>
      <c r="N58" s="287">
        <f>K58*L58</f>
        <v>21.332038990351691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21.332038990351691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9387.6425351155758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1877.5285070231153</v>
      </c>
      <c r="M83" s="860"/>
      <c r="N83" s="51"/>
    </row>
    <row r="84" spans="1:14">
      <c r="B84" s="89" t="s">
        <v>973</v>
      </c>
      <c r="C84" s="90"/>
      <c r="D84" s="90"/>
      <c r="E84" s="90"/>
      <c r="F84" s="90"/>
      <c r="G84" s="90"/>
      <c r="H84" s="90"/>
      <c r="I84" s="87"/>
      <c r="J84" s="88"/>
      <c r="K84" s="304">
        <v>0.05</v>
      </c>
      <c r="L84" s="859">
        <f>N78*K84</f>
        <v>469.38212675577881</v>
      </c>
      <c r="M84" s="860"/>
      <c r="N84" s="51"/>
    </row>
    <row r="85" spans="1:14" ht="15.75" thickBot="1">
      <c r="B85" s="91" t="s">
        <v>974</v>
      </c>
      <c r="C85" s="92"/>
      <c r="D85" s="92"/>
      <c r="E85" s="92"/>
      <c r="F85" s="92"/>
      <c r="G85" s="92"/>
      <c r="H85" s="92"/>
      <c r="I85" s="93"/>
      <c r="J85" s="94"/>
      <c r="K85" s="305">
        <v>0.05</v>
      </c>
      <c r="L85" s="861">
        <f>N78*K85</f>
        <v>469.38212675577881</v>
      </c>
      <c r="M85" s="862"/>
      <c r="N85" s="51"/>
    </row>
    <row r="86" spans="1:14" ht="15.75" thickBot="1">
      <c r="B86" s="825" t="s">
        <v>953</v>
      </c>
      <c r="C86" s="826"/>
      <c r="D86" s="826"/>
      <c r="E86" s="826"/>
      <c r="F86" s="826"/>
      <c r="G86" s="826"/>
      <c r="H86" s="826"/>
      <c r="I86" s="826"/>
      <c r="J86" s="826"/>
      <c r="K86" s="826"/>
      <c r="L86" s="826"/>
      <c r="M86" s="827"/>
      <c r="N86" s="52">
        <f>L83+L84+L85</f>
        <v>2816.2927605346727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12203.935295650248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275</v>
      </c>
      <c r="N36" s="272">
        <f>K36/M36</f>
        <v>406.13429019622964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275</v>
      </c>
      <c r="N37" s="272">
        <f>K37/M37</f>
        <v>598.51369081549637</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63857.068977689669</v>
      </c>
      <c r="L38" s="270"/>
      <c r="M38" s="271">
        <v>275</v>
      </c>
      <c r="N38" s="272">
        <f>K38/M38</f>
        <v>232.20752355523516</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78322.806544359366</v>
      </c>
      <c r="L39" s="842">
        <v>275</v>
      </c>
      <c r="M39" s="843"/>
      <c r="N39" s="272">
        <f>K39/L39</f>
        <v>284.81020561585223</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1.4691374709745819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1523.134847653788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42208.311851087528</v>
      </c>
      <c r="N48" s="272">
        <f>K48*M48</f>
        <v>1055.2077962771882</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43330.236363766518</v>
      </c>
      <c r="N49" s="272">
        <f>K49*M49</f>
        <v>563.29307272896472</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2123.82041273085</v>
      </c>
      <c r="N50" s="272">
        <f>K50*M50</f>
        <v>9004.9985499788036</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10623.499418984957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9">
        <f>VLOOKUP(A58,TRANSPORTE!A5:D117,4,FALSE)</f>
        <v>735.58755139143761</v>
      </c>
      <c r="M58" s="830"/>
      <c r="N58" s="287">
        <f>K58*L58</f>
        <v>27.952326952874628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27.952326952874628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12321.500340689077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2464.3000681378157</v>
      </c>
      <c r="M83" s="860"/>
      <c r="N83" s="51"/>
    </row>
    <row r="84" spans="1:14">
      <c r="B84" s="89" t="s">
        <v>973</v>
      </c>
      <c r="C84" s="90"/>
      <c r="D84" s="90"/>
      <c r="E84" s="90"/>
      <c r="F84" s="90"/>
      <c r="G84" s="90"/>
      <c r="H84" s="90"/>
      <c r="I84" s="87"/>
      <c r="J84" s="88"/>
      <c r="K84" s="304">
        <v>0.05</v>
      </c>
      <c r="L84" s="859">
        <f>N78*K84</f>
        <v>616.07501703445394</v>
      </c>
      <c r="M84" s="860"/>
      <c r="N84" s="51"/>
    </row>
    <row r="85" spans="1:14" ht="15.75" thickBot="1">
      <c r="B85" s="91" t="s">
        <v>974</v>
      </c>
      <c r="C85" s="92"/>
      <c r="D85" s="92"/>
      <c r="E85" s="92"/>
      <c r="F85" s="92"/>
      <c r="G85" s="92"/>
      <c r="H85" s="92"/>
      <c r="I85" s="93"/>
      <c r="J85" s="94"/>
      <c r="K85" s="305">
        <v>0.05</v>
      </c>
      <c r="L85" s="861">
        <f>N78*K85</f>
        <v>616.07501703445394</v>
      </c>
      <c r="M85" s="862"/>
      <c r="N85" s="51"/>
    </row>
    <row r="86" spans="1:14" ht="15.75" thickBot="1">
      <c r="B86" s="825" t="s">
        <v>953</v>
      </c>
      <c r="C86" s="826"/>
      <c r="D86" s="826"/>
      <c r="E86" s="826"/>
      <c r="F86" s="826"/>
      <c r="G86" s="826"/>
      <c r="H86" s="826"/>
      <c r="I86" s="826"/>
      <c r="J86" s="826"/>
      <c r="K86" s="826"/>
      <c r="L86" s="826"/>
      <c r="M86" s="827"/>
      <c r="N86" s="52">
        <f>L83+L84+L85</f>
        <v>3696.4501022067238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16017.950442895801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275</v>
      </c>
      <c r="N36" s="272">
        <f>K36/M36</f>
        <v>406.13429019622964</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275</v>
      </c>
      <c r="N37" s="272">
        <f>K37/M37</f>
        <v>598.51369081549637</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63857.068977689669</v>
      </c>
      <c r="L38" s="270"/>
      <c r="M38" s="271">
        <v>275</v>
      </c>
      <c r="N38" s="272">
        <f>K38/M38</f>
        <v>232.20752355523516</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69">
        <f>VLOOKUP(A39,EQUIPOS!A9:D166,4,FALSE)</f>
        <v>78322.806544359366</v>
      </c>
      <c r="L39" s="842">
        <v>275</v>
      </c>
      <c r="M39" s="843"/>
      <c r="N39" s="272">
        <f>K39/L39</f>
        <v>284.81020561585223</v>
      </c>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1.4691374709745819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1523.134847653788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42208.311851087528</v>
      </c>
      <c r="N48" s="272">
        <f>K48*M48</f>
        <v>801.95792517066297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43330.236363766518</v>
      </c>
      <c r="N49" s="272">
        <f>K49*M49</f>
        <v>433.30236363766517</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2123.82041273085</v>
      </c>
      <c r="N50" s="272">
        <f>K50*M50</f>
        <v>6881.1781372479545</v>
      </c>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8116.4384260562829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9">
        <f>VLOOKUP(A58,TRANSPORTE!A5:D117,4,FALSE)</f>
        <v>735.58755139143761</v>
      </c>
      <c r="M58" s="830"/>
      <c r="N58" s="287">
        <f>K58*L58</f>
        <v>21.332038990351691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21.332038990351691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9807.819059797881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1961.5638119595762</v>
      </c>
      <c r="M83" s="860"/>
      <c r="N83" s="51"/>
    </row>
    <row r="84" spans="1:14">
      <c r="B84" s="89" t="s">
        <v>973</v>
      </c>
      <c r="C84" s="90"/>
      <c r="D84" s="90"/>
      <c r="E84" s="90"/>
      <c r="F84" s="90"/>
      <c r="G84" s="90"/>
      <c r="H84" s="90"/>
      <c r="I84" s="87"/>
      <c r="J84" s="88"/>
      <c r="K84" s="304">
        <v>0.05</v>
      </c>
      <c r="L84" s="859">
        <f>N78*K84</f>
        <v>490.39095298989406</v>
      </c>
      <c r="M84" s="860"/>
      <c r="N84" s="51"/>
    </row>
    <row r="85" spans="1:14" ht="15.75" thickBot="1">
      <c r="B85" s="91" t="s">
        <v>974</v>
      </c>
      <c r="C85" s="92"/>
      <c r="D85" s="92"/>
      <c r="E85" s="92"/>
      <c r="F85" s="92"/>
      <c r="G85" s="92"/>
      <c r="H85" s="92"/>
      <c r="I85" s="93"/>
      <c r="J85" s="94"/>
      <c r="K85" s="305">
        <v>0.05</v>
      </c>
      <c r="L85" s="861">
        <f>N78*K85</f>
        <v>490.39095298989406</v>
      </c>
      <c r="M85" s="862"/>
      <c r="N85" s="51"/>
    </row>
    <row r="86" spans="1:14" ht="15.75" thickBot="1">
      <c r="B86" s="825" t="s">
        <v>953</v>
      </c>
      <c r="C86" s="826"/>
      <c r="D86" s="826"/>
      <c r="E86" s="826"/>
      <c r="F86" s="826"/>
      <c r="G86" s="826"/>
      <c r="H86" s="826"/>
      <c r="I86" s="826"/>
      <c r="J86" s="826"/>
      <c r="K86" s="826"/>
      <c r="L86" s="826"/>
      <c r="M86" s="827"/>
      <c r="N86" s="52">
        <f>L83+L84+L85</f>
        <v>2942.3457179393645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12750.164777737245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418</v>
      </c>
      <c r="N36" s="272">
        <f>K36/M36</f>
        <v>267.19361197120372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418</v>
      </c>
      <c r="N37" s="272">
        <f>K37/M37</f>
        <v>393.75900711545813</v>
      </c>
    </row>
    <row r="38" spans="1:14">
      <c r="A38" t="s">
        <v>225</v>
      </c>
      <c r="B38" s="838" t="str">
        <f>VLOOKUP(A38,EQUIPOS!A8:D154,3,FALSE)</f>
        <v>Esparcidor de gravilla, Ancho de esparcimiento 3100mm, Velocidad de trabajo 10—20km2/h</v>
      </c>
      <c r="C38" s="839"/>
      <c r="D38" s="839"/>
      <c r="E38" s="839"/>
      <c r="F38" s="839"/>
      <c r="G38" s="839"/>
      <c r="H38" s="840"/>
      <c r="I38" s="267"/>
      <c r="J38" s="268"/>
      <c r="K38" s="269">
        <f>VLOOKUP(A38,EQUIPOS!A8:D165,4,FALSE)</f>
        <v>78322.806544359366</v>
      </c>
      <c r="L38" s="270"/>
      <c r="M38" s="271">
        <v>418</v>
      </c>
      <c r="N38" s="272">
        <f>K38/M38</f>
        <v>187.37513527358701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0.96653780985169846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849.29429217010056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59246.755721203488</v>
      </c>
      <c r="N48" s="272">
        <f>K48*M48</f>
        <v>592.46755721203488</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1994.1363001745833</v>
      </c>
      <c r="N49" s="272">
        <f>K49*M49</f>
        <v>2492.6703752182293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3085.1379324302643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29">
        <f>VLOOKUP(A58,TRANSPORTE!A5:D117,4,FALSE)</f>
        <v>735.58755139143761</v>
      </c>
      <c r="M58" s="830"/>
      <c r="N58" s="287">
        <f>K58*L58</f>
        <v>7.3558755139143761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7.3558755139143761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96.653780985169846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4038.4418810994489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807.68837621988985</v>
      </c>
      <c r="M83" s="860"/>
      <c r="N83" s="51"/>
    </row>
    <row r="84" spans="1:14">
      <c r="B84" s="89" t="s">
        <v>973</v>
      </c>
      <c r="C84" s="90"/>
      <c r="D84" s="90"/>
      <c r="E84" s="90"/>
      <c r="F84" s="90"/>
      <c r="G84" s="90"/>
      <c r="H84" s="90"/>
      <c r="I84" s="87"/>
      <c r="J84" s="88"/>
      <c r="K84" s="304">
        <v>0.05</v>
      </c>
      <c r="L84" s="859">
        <f>N78*K84</f>
        <v>201.92209405497246</v>
      </c>
      <c r="M84" s="860"/>
      <c r="N84" s="51"/>
    </row>
    <row r="85" spans="1:14" ht="15.75" thickBot="1">
      <c r="B85" s="91" t="s">
        <v>974</v>
      </c>
      <c r="C85" s="92"/>
      <c r="D85" s="92"/>
      <c r="E85" s="92"/>
      <c r="F85" s="92"/>
      <c r="G85" s="92"/>
      <c r="H85" s="92"/>
      <c r="I85" s="93"/>
      <c r="J85" s="94"/>
      <c r="K85" s="305">
        <v>0.05</v>
      </c>
      <c r="L85" s="861">
        <f>N78*K85</f>
        <v>201.92209405497246</v>
      </c>
      <c r="M85" s="862"/>
      <c r="N85" s="51"/>
    </row>
    <row r="86" spans="1:14" ht="15.75" thickBot="1">
      <c r="B86" s="825" t="s">
        <v>953</v>
      </c>
      <c r="C86" s="826"/>
      <c r="D86" s="826"/>
      <c r="E86" s="826"/>
      <c r="F86" s="826"/>
      <c r="G86" s="826"/>
      <c r="H86" s="826"/>
      <c r="I86" s="826"/>
      <c r="J86" s="826"/>
      <c r="K86" s="826"/>
      <c r="L86" s="826"/>
      <c r="M86" s="827"/>
      <c r="N86" s="52">
        <f>L83+L84+L85</f>
        <v>1211.5325643298347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5249.9744454292832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154</v>
      </c>
      <c r="B36" s="838" t="str">
        <f>VLOOKUP(A36,EQUIPOS!A6:D154,3,FALSE)</f>
        <v>Carrotanque Irrigador de asfalto, 1000 GALONES DE CAPACIDAD</v>
      </c>
      <c r="C36" s="839"/>
      <c r="D36" s="839"/>
      <c r="E36" s="839"/>
      <c r="F36" s="839"/>
      <c r="G36" s="839"/>
      <c r="H36" s="840"/>
      <c r="I36" s="267"/>
      <c r="J36" s="268"/>
      <c r="K36" s="269">
        <f>VLOOKUP(A36,EQUIPOS!A6:D163,4,FALSE)</f>
        <v>111686.92980396315</v>
      </c>
      <c r="L36" s="270"/>
      <c r="M36" s="271">
        <v>418</v>
      </c>
      <c r="N36" s="272">
        <f>K36/M36</f>
        <v>267.19361197120372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418</v>
      </c>
      <c r="N37" s="272">
        <f>K37/M37</f>
        <v>393.75900711545813</v>
      </c>
    </row>
    <row r="38" spans="1:14">
      <c r="A38" t="s">
        <v>225</v>
      </c>
      <c r="B38" s="838" t="str">
        <f>VLOOKUP(A38,EQUIPOS!A8:D154,3,FALSE)</f>
        <v>Esparcidor de gravilla, Ancho de esparcimiento 3100mm, Velocidad de trabajo 10—20km2/h</v>
      </c>
      <c r="C38" s="839"/>
      <c r="D38" s="839"/>
      <c r="E38" s="839"/>
      <c r="F38" s="839"/>
      <c r="G38" s="839"/>
      <c r="H38" s="840"/>
      <c r="I38" s="267"/>
      <c r="J38" s="268"/>
      <c r="K38" s="269">
        <f>VLOOKUP(A38,EQUIPOS!A8:D165,4,FALSE)</f>
        <v>78322.806544359366</v>
      </c>
      <c r="L38" s="270"/>
      <c r="M38" s="271">
        <v>418</v>
      </c>
      <c r="N38" s="272">
        <f>K38/M38</f>
        <v>187.37513527358701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0.96653780985169846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849.29429217010056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59246.755721203488</v>
      </c>
      <c r="N48" s="272">
        <f>K48*M48</f>
        <v>592.46755721203488</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1920.207564110359</v>
      </c>
      <c r="N49" s="272">
        <f>K49*M49</f>
        <v>2400.2594551379489</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20"/>
      <c r="C52" s="821"/>
      <c r="D52" s="821"/>
      <c r="E52" s="821"/>
      <c r="F52" s="821"/>
      <c r="G52" s="821"/>
      <c r="H52" s="821"/>
      <c r="I52" s="822"/>
      <c r="J52" s="42"/>
      <c r="K52" s="44"/>
      <c r="L52" s="823"/>
      <c r="M52" s="824"/>
      <c r="N52" s="45"/>
    </row>
    <row r="53" spans="1:72" ht="15.75" thickBot="1">
      <c r="B53" s="825" t="s">
        <v>953</v>
      </c>
      <c r="C53" s="826"/>
      <c r="D53" s="826"/>
      <c r="E53" s="826"/>
      <c r="F53" s="826"/>
      <c r="G53" s="826"/>
      <c r="H53" s="826"/>
      <c r="I53" s="826"/>
      <c r="J53" s="826"/>
      <c r="K53" s="826"/>
      <c r="L53" s="826"/>
      <c r="M53" s="827"/>
      <c r="N53" s="394">
        <f>SUM(N48:N52)</f>
        <v>2992.7270123499839</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28" t="s">
        <v>961</v>
      </c>
      <c r="M57" s="801"/>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29">
        <f>VLOOKUP(A58,TRANSPORTE!A5:D117,4,FALSE)</f>
        <v>735.58755139143761</v>
      </c>
      <c r="M58" s="830"/>
      <c r="N58" s="287">
        <f>K58*L58</f>
        <v>7.3558755139143761</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4"/>
      <c r="M63" s="815"/>
      <c r="N63" s="127"/>
    </row>
    <row r="64" spans="1:72" ht="15.75" thickBot="1">
      <c r="B64" s="831" t="s">
        <v>953</v>
      </c>
      <c r="C64" s="832"/>
      <c r="D64" s="832"/>
      <c r="E64" s="832"/>
      <c r="F64" s="832"/>
      <c r="G64" s="832"/>
      <c r="H64" s="832"/>
      <c r="I64" s="832"/>
      <c r="J64" s="832"/>
      <c r="K64" s="832"/>
      <c r="L64" s="832"/>
      <c r="M64" s="833"/>
      <c r="N64" s="104">
        <f>N58+N59+N60+N61+N62</f>
        <v>7.3558755139143761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96.653780985169846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3946.0309610191684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789.20619220383378</v>
      </c>
      <c r="M83" s="860"/>
      <c r="N83" s="51"/>
    </row>
    <row r="84" spans="1:14">
      <c r="B84" s="89" t="s">
        <v>973</v>
      </c>
      <c r="C84" s="90"/>
      <c r="D84" s="90"/>
      <c r="E84" s="90"/>
      <c r="F84" s="90"/>
      <c r="G84" s="90"/>
      <c r="H84" s="90"/>
      <c r="I84" s="87"/>
      <c r="J84" s="88"/>
      <c r="K84" s="304">
        <v>0.05</v>
      </c>
      <c r="L84" s="859">
        <f>N78*K84</f>
        <v>197.30154805095844</v>
      </c>
      <c r="M84" s="860"/>
      <c r="N84" s="51"/>
    </row>
    <row r="85" spans="1:14" ht="15.75" thickBot="1">
      <c r="B85" s="91" t="s">
        <v>974</v>
      </c>
      <c r="C85" s="92"/>
      <c r="D85" s="92"/>
      <c r="E85" s="92"/>
      <c r="F85" s="92"/>
      <c r="G85" s="92"/>
      <c r="H85" s="92"/>
      <c r="I85" s="93"/>
      <c r="J85" s="94"/>
      <c r="K85" s="305">
        <v>0.05</v>
      </c>
      <c r="L85" s="861">
        <f>N78*K85</f>
        <v>197.30154805095844</v>
      </c>
      <c r="M85" s="862"/>
      <c r="N85" s="51"/>
    </row>
    <row r="86" spans="1:14" ht="15.75" thickBot="1">
      <c r="B86" s="825" t="s">
        <v>953</v>
      </c>
      <c r="C86" s="826"/>
      <c r="D86" s="826"/>
      <c r="E86" s="826"/>
      <c r="F86" s="826"/>
      <c r="G86" s="826"/>
      <c r="H86" s="826"/>
      <c r="I86" s="826"/>
      <c r="J86" s="826"/>
      <c r="K86" s="826"/>
      <c r="L86" s="826"/>
      <c r="M86" s="827"/>
      <c r="N86" s="52">
        <f>L83+L84+L85</f>
        <v>1183.8092883057507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5129.8402493249196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159136.02044424007</v>
      </c>
      <c r="L36" s="270"/>
      <c r="M36" s="271">
        <v>600</v>
      </c>
      <c r="N36" s="272">
        <f>K36/M36</f>
        <v>265.22670074040013</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600</v>
      </c>
      <c r="N37" s="272">
        <f>K37/M37</f>
        <v>106.42844829614945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372.32850371074625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40602.908520225945</v>
      </c>
      <c r="N48" s="272">
        <f>K48*M48</f>
        <v>507.53635650282433</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1906.3228743965344</v>
      </c>
      <c r="N49" s="272">
        <f>K49*M49</f>
        <v>2787.9972038049318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3295.533560307756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9">
        <f>VLOOKUP(A58,TRANSPORTE!A5:D117,4,FALSE)</f>
        <v>735.58755139143761</v>
      </c>
      <c r="M58" s="830"/>
      <c r="N58" s="287">
        <f>K58*L58</f>
        <v>9.1948443923929712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9.1948443923929712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3744.3923758305637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748.87847516611282</v>
      </c>
      <c r="M83" s="860"/>
      <c r="N83" s="51"/>
    </row>
    <row r="84" spans="1:14">
      <c r="B84" s="89" t="s">
        <v>973</v>
      </c>
      <c r="C84" s="90"/>
      <c r="D84" s="90"/>
      <c r="E84" s="90"/>
      <c r="F84" s="90"/>
      <c r="G84" s="90"/>
      <c r="H84" s="90"/>
      <c r="I84" s="87"/>
      <c r="J84" s="88"/>
      <c r="K84" s="304">
        <v>0.05</v>
      </c>
      <c r="L84" s="859">
        <f>N78*K84</f>
        <v>187.21961879152821</v>
      </c>
      <c r="M84" s="860"/>
      <c r="N84" s="51"/>
    </row>
    <row r="85" spans="1:14" ht="15.75" thickBot="1">
      <c r="B85" s="91" t="s">
        <v>974</v>
      </c>
      <c r="C85" s="92"/>
      <c r="D85" s="92"/>
      <c r="E85" s="92"/>
      <c r="F85" s="92"/>
      <c r="G85" s="92"/>
      <c r="H85" s="92"/>
      <c r="I85" s="93"/>
      <c r="J85" s="94"/>
      <c r="K85" s="305">
        <v>0.05</v>
      </c>
      <c r="L85" s="861">
        <f>N78*K85</f>
        <v>187.21961879152821</v>
      </c>
      <c r="M85" s="862"/>
      <c r="N85" s="51"/>
    </row>
    <row r="86" spans="1:14" ht="15.75" thickBot="1">
      <c r="B86" s="825" t="s">
        <v>953</v>
      </c>
      <c r="C86" s="826"/>
      <c r="D86" s="826"/>
      <c r="E86" s="826"/>
      <c r="F86" s="826"/>
      <c r="G86" s="826"/>
      <c r="H86" s="826"/>
      <c r="I86" s="826"/>
      <c r="J86" s="826"/>
      <c r="K86" s="826"/>
      <c r="L86" s="826"/>
      <c r="M86" s="827"/>
      <c r="N86" s="52">
        <f>L83+L84+L85</f>
        <v>1123.3177127491692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4867.7100885797327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159136.02044424007</v>
      </c>
      <c r="L36" s="270"/>
      <c r="M36" s="271">
        <v>600</v>
      </c>
      <c r="N36" s="272">
        <f>K36/M36</f>
        <v>265.22670074040013</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600</v>
      </c>
      <c r="N37" s="272">
        <f>K37/M37</f>
        <v>106.42844829614945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372.32850371074625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39081.956146725941</v>
      </c>
      <c r="N48" s="272">
        <f>K48*M48</f>
        <v>371.27858339389644</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1906.3228743965344</v>
      </c>
      <c r="N49" s="272">
        <f>K49*M49</f>
        <v>2689.3449950549107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3060.6235784488072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9">
        <f>VLOOKUP(A58,TRANSPORTE!A5:D117,4,FALSE)</f>
        <v>735.58755139143761</v>
      </c>
      <c r="M58" s="830"/>
      <c r="N58" s="287">
        <f>K58*L58</f>
        <v>6.9880817382186571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6.9880817382186571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3507.2756313174405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701.45512626348818</v>
      </c>
      <c r="M83" s="860"/>
      <c r="N83" s="51"/>
    </row>
    <row r="84" spans="1:14">
      <c r="B84" s="89" t="s">
        <v>973</v>
      </c>
      <c r="C84" s="90"/>
      <c r="D84" s="90"/>
      <c r="E84" s="90"/>
      <c r="F84" s="90"/>
      <c r="G84" s="90"/>
      <c r="H84" s="90"/>
      <c r="I84" s="87"/>
      <c r="J84" s="88"/>
      <c r="K84" s="304">
        <v>0.05</v>
      </c>
      <c r="L84" s="859">
        <f>N78*K84</f>
        <v>175.36378156587205</v>
      </c>
      <c r="M84" s="860"/>
      <c r="N84" s="51"/>
    </row>
    <row r="85" spans="1:14" ht="15.75" thickBot="1">
      <c r="B85" s="91" t="s">
        <v>974</v>
      </c>
      <c r="C85" s="92"/>
      <c r="D85" s="92"/>
      <c r="E85" s="92"/>
      <c r="F85" s="92"/>
      <c r="G85" s="92"/>
      <c r="H85" s="92"/>
      <c r="I85" s="93"/>
      <c r="J85" s="94"/>
      <c r="K85" s="305">
        <v>0.05</v>
      </c>
      <c r="L85" s="861">
        <f>N78*K85</f>
        <v>175.36378156587205</v>
      </c>
      <c r="M85" s="862"/>
      <c r="N85" s="51"/>
    </row>
    <row r="86" spans="1:14" ht="15.75" thickBot="1">
      <c r="B86" s="825" t="s">
        <v>953</v>
      </c>
      <c r="C86" s="826"/>
      <c r="D86" s="826"/>
      <c r="E86" s="826"/>
      <c r="F86" s="826"/>
      <c r="G86" s="826"/>
      <c r="H86" s="826"/>
      <c r="I86" s="826"/>
      <c r="J86" s="826"/>
      <c r="K86" s="826"/>
      <c r="L86" s="826"/>
      <c r="M86" s="827"/>
      <c r="N86" s="52">
        <f>L83+L84+L85</f>
        <v>1052.1826893952323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4559.4583207126725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159136.02044424007</v>
      </c>
      <c r="L36" s="270"/>
      <c r="M36" s="271">
        <v>600</v>
      </c>
      <c r="N36" s="272">
        <f>K36/M36</f>
        <v>265.22670074040013</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600</v>
      </c>
      <c r="N37" s="272">
        <f>K37/M37</f>
        <v>106.42844829614945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372.32850371074625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41987.280415344649</v>
      </c>
      <c r="N48" s="272">
        <f>K48*M48</f>
        <v>398.87916394577417</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1906.3228743965344</v>
      </c>
      <c r="N49" s="272">
        <f>K49*M49</f>
        <v>3259.8121152180738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SUM(N48:N53)</f>
        <v>3658.6912791638479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29">
        <f>VLOOKUP(A59,TRANSPORTE!A5:D117,4,FALSE)</f>
        <v>735.58755139143761</v>
      </c>
      <c r="M59" s="830"/>
      <c r="N59" s="287">
        <f>K59*L59</f>
        <v>6.9880817382186571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6.9880817382186571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4105.3433320324812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821.06866640649628</v>
      </c>
      <c r="M83" s="860"/>
      <c r="N83" s="51"/>
    </row>
    <row r="84" spans="1:14">
      <c r="B84" s="89" t="s">
        <v>973</v>
      </c>
      <c r="C84" s="90"/>
      <c r="D84" s="90"/>
      <c r="E84" s="90"/>
      <c r="F84" s="90"/>
      <c r="G84" s="90"/>
      <c r="H84" s="90"/>
      <c r="I84" s="87"/>
      <c r="J84" s="88"/>
      <c r="K84" s="304">
        <v>0.05</v>
      </c>
      <c r="L84" s="859">
        <f>N78*K84</f>
        <v>205.26716660162407</v>
      </c>
      <c r="M84" s="860"/>
      <c r="N84" s="51"/>
    </row>
    <row r="85" spans="1:14" ht="15.75" thickBot="1">
      <c r="B85" s="91" t="s">
        <v>974</v>
      </c>
      <c r="C85" s="92"/>
      <c r="D85" s="92"/>
      <c r="E85" s="92"/>
      <c r="F85" s="92"/>
      <c r="G85" s="92"/>
      <c r="H85" s="92"/>
      <c r="I85" s="93"/>
      <c r="J85" s="94"/>
      <c r="K85" s="305">
        <v>0.05</v>
      </c>
      <c r="L85" s="861">
        <f>N78*K85</f>
        <v>205.26716660162407</v>
      </c>
      <c r="M85" s="862"/>
      <c r="N85" s="51"/>
    </row>
    <row r="86" spans="1:14" ht="15.75" thickBot="1">
      <c r="B86" s="825" t="s">
        <v>953</v>
      </c>
      <c r="C86" s="826"/>
      <c r="D86" s="826"/>
      <c r="E86" s="826"/>
      <c r="F86" s="826"/>
      <c r="G86" s="826"/>
      <c r="H86" s="826"/>
      <c r="I86" s="826"/>
      <c r="J86" s="826"/>
      <c r="K86" s="826"/>
      <c r="L86" s="826"/>
      <c r="M86" s="827"/>
      <c r="N86" s="52">
        <f>L83+L84+L85</f>
        <v>1231.6029996097443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5336.9463316422252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159136.02044424007</v>
      </c>
      <c r="L36" s="270"/>
      <c r="M36" s="271">
        <v>600</v>
      </c>
      <c r="N36" s="272">
        <f>K36/M36</f>
        <v>265.22670074040013</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600</v>
      </c>
      <c r="N37" s="272">
        <f>K37/M37</f>
        <v>106.42844829614945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372.32850371074625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41057.51683420554</v>
      </c>
      <c r="N48" s="272">
        <f>K48*M48</f>
        <v>195.02320496247631</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1906.3228743965344</v>
      </c>
      <c r="N49" s="272">
        <f>K49*M49</f>
        <v>2037.3825720112959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2232.4057769737724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9">
        <f>VLOOKUP(A58,TRANSPORTE!A5:D117,4,FALSE)</f>
        <v>735.58755139143761</v>
      </c>
      <c r="M58" s="830"/>
      <c r="N58" s="287">
        <f>K58*L58</f>
        <v>3.4940408691093285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3.4940408691093285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2675.5637889732966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535.11275779465939</v>
      </c>
      <c r="M83" s="860"/>
      <c r="N83" s="51"/>
    </row>
    <row r="84" spans="1:14">
      <c r="B84" s="89" t="s">
        <v>973</v>
      </c>
      <c r="C84" s="90"/>
      <c r="D84" s="90"/>
      <c r="E84" s="90"/>
      <c r="F84" s="90"/>
      <c r="G84" s="90"/>
      <c r="H84" s="90"/>
      <c r="I84" s="87"/>
      <c r="J84" s="88"/>
      <c r="K84" s="304">
        <v>0.05</v>
      </c>
      <c r="L84" s="859">
        <f>N78*K84</f>
        <v>133.77818944866485</v>
      </c>
      <c r="M84" s="860"/>
      <c r="N84" s="51"/>
    </row>
    <row r="85" spans="1:14" ht="15.75" thickBot="1">
      <c r="B85" s="91" t="s">
        <v>974</v>
      </c>
      <c r="C85" s="92"/>
      <c r="D85" s="92"/>
      <c r="E85" s="92"/>
      <c r="F85" s="92"/>
      <c r="G85" s="92"/>
      <c r="H85" s="92"/>
      <c r="I85" s="93"/>
      <c r="J85" s="94"/>
      <c r="K85" s="305">
        <v>0.05</v>
      </c>
      <c r="L85" s="861">
        <f>N78*K85</f>
        <v>133.77818944866485</v>
      </c>
      <c r="M85" s="862"/>
      <c r="N85" s="51"/>
    </row>
    <row r="86" spans="1:14" ht="15.75" thickBot="1">
      <c r="B86" s="825" t="s">
        <v>953</v>
      </c>
      <c r="C86" s="826"/>
      <c r="D86" s="826"/>
      <c r="E86" s="826"/>
      <c r="F86" s="826"/>
      <c r="G86" s="826"/>
      <c r="H86" s="826"/>
      <c r="I86" s="826"/>
      <c r="J86" s="826"/>
      <c r="K86" s="826"/>
      <c r="L86" s="826"/>
      <c r="M86" s="827"/>
      <c r="N86" s="52">
        <f>L83+L84+L85</f>
        <v>802.66913669198914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3478.2329256652856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159136.02044424007</v>
      </c>
      <c r="L36" s="270"/>
      <c r="M36" s="271">
        <v>600</v>
      </c>
      <c r="N36" s="272">
        <f>K36/M36</f>
        <v>265.22670074040013</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600</v>
      </c>
      <c r="N37" s="272">
        <f>K37/M37</f>
        <v>106.42844829614945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372.32850371074625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40602.908520225945</v>
      </c>
      <c r="N48" s="272">
        <f>K48*M48</f>
        <v>507.53635650282433</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2343.8775297848238</v>
      </c>
      <c r="N49" s="272">
        <f>K49*M49</f>
        <v>3427.9208873103053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3935.4572438131295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9">
        <f>VLOOKUP(A58,TRANSPORTE!A5:D117,4,FALSE)</f>
        <v>735.58755139143761</v>
      </c>
      <c r="M58" s="830"/>
      <c r="N58" s="287">
        <f>K58*L58</f>
        <v>9.1948443923929712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9.1948443923929712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4384.3160593359371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876.86321186718749</v>
      </c>
      <c r="M83" s="860"/>
      <c r="N83" s="51"/>
    </row>
    <row r="84" spans="1:14">
      <c r="B84" s="89" t="s">
        <v>973</v>
      </c>
      <c r="C84" s="90"/>
      <c r="D84" s="90"/>
      <c r="E84" s="90"/>
      <c r="F84" s="90"/>
      <c r="G84" s="90"/>
      <c r="H84" s="90"/>
      <c r="I84" s="87"/>
      <c r="J84" s="88"/>
      <c r="K84" s="304">
        <v>0.05</v>
      </c>
      <c r="L84" s="859">
        <f>N78*K84</f>
        <v>219.21580296679687</v>
      </c>
      <c r="M84" s="860"/>
      <c r="N84" s="51"/>
    </row>
    <row r="85" spans="1:14" ht="15.75" thickBot="1">
      <c r="B85" s="91" t="s">
        <v>974</v>
      </c>
      <c r="C85" s="92"/>
      <c r="D85" s="92"/>
      <c r="E85" s="92"/>
      <c r="F85" s="92"/>
      <c r="G85" s="92"/>
      <c r="H85" s="92"/>
      <c r="I85" s="93"/>
      <c r="J85" s="94"/>
      <c r="K85" s="305">
        <v>0.05</v>
      </c>
      <c r="L85" s="861">
        <f>N78*K85</f>
        <v>219.21580296679687</v>
      </c>
      <c r="M85" s="862"/>
      <c r="N85" s="51"/>
    </row>
    <row r="86" spans="1:14" ht="15.75" thickBot="1">
      <c r="B86" s="825" t="s">
        <v>953</v>
      </c>
      <c r="C86" s="826"/>
      <c r="D86" s="826"/>
      <c r="E86" s="826"/>
      <c r="F86" s="826"/>
      <c r="G86" s="826"/>
      <c r="H86" s="826"/>
      <c r="I86" s="826"/>
      <c r="J86" s="826"/>
      <c r="K86" s="826"/>
      <c r="L86" s="826"/>
      <c r="M86" s="827"/>
      <c r="N86" s="52">
        <f>L83+L84+L85</f>
        <v>1315.2948178007812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5699.610877136718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159136.02044424007</v>
      </c>
      <c r="L36" s="270"/>
      <c r="M36" s="271">
        <v>600</v>
      </c>
      <c r="N36" s="272">
        <f>K36/M36</f>
        <v>265.22670074040013</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600</v>
      </c>
      <c r="N37" s="272">
        <f>K37/M37</f>
        <v>106.42844829614945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372.32850371074625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39081.956146725941</v>
      </c>
      <c r="N48" s="272">
        <f>K48*M48</f>
        <v>371.27858339389644</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2343.8775297848238</v>
      </c>
      <c r="N49" s="272">
        <f>K49*M49</f>
        <v>3306.62522514394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3677.9038085378365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9">
        <f>VLOOKUP(A58,TRANSPORTE!A5:D117,4,FALSE)</f>
        <v>735.58755139143761</v>
      </c>
      <c r="M58" s="830"/>
      <c r="N58" s="287">
        <f>K58*L58</f>
        <v>6.9880817382186571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6.9880817382186571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4124.5558614064694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824.91117228129394</v>
      </c>
      <c r="M83" s="860"/>
      <c r="N83" s="51"/>
    </row>
    <row r="84" spans="1:14">
      <c r="B84" s="89" t="s">
        <v>973</v>
      </c>
      <c r="C84" s="90"/>
      <c r="D84" s="90"/>
      <c r="E84" s="90"/>
      <c r="F84" s="90"/>
      <c r="G84" s="90"/>
      <c r="H84" s="90"/>
      <c r="I84" s="87"/>
      <c r="J84" s="88"/>
      <c r="K84" s="304">
        <v>0.05</v>
      </c>
      <c r="L84" s="859">
        <f>N78*K84</f>
        <v>206.22779307032349</v>
      </c>
      <c r="M84" s="860"/>
      <c r="N84" s="51"/>
    </row>
    <row r="85" spans="1:14" ht="15.75" thickBot="1">
      <c r="B85" s="91" t="s">
        <v>974</v>
      </c>
      <c r="C85" s="92"/>
      <c r="D85" s="92"/>
      <c r="E85" s="92"/>
      <c r="F85" s="92"/>
      <c r="G85" s="92"/>
      <c r="H85" s="92"/>
      <c r="I85" s="93"/>
      <c r="J85" s="94"/>
      <c r="K85" s="305">
        <v>0.05</v>
      </c>
      <c r="L85" s="861">
        <f>N78*K85</f>
        <v>206.22779307032349</v>
      </c>
      <c r="M85" s="862"/>
      <c r="N85" s="51"/>
    </row>
    <row r="86" spans="1:14" ht="15.75" thickBot="1">
      <c r="B86" s="825" t="s">
        <v>953</v>
      </c>
      <c r="C86" s="826"/>
      <c r="D86" s="826"/>
      <c r="E86" s="826"/>
      <c r="F86" s="826"/>
      <c r="G86" s="826"/>
      <c r="H86" s="826"/>
      <c r="I86" s="826"/>
      <c r="J86" s="826"/>
      <c r="K86" s="826"/>
      <c r="L86" s="826"/>
      <c r="M86" s="827"/>
      <c r="N86" s="52">
        <f>L83+L84+L85</f>
        <v>1237.3667584219409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5361.9226198284105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159136.02044424007</v>
      </c>
      <c r="L36" s="270"/>
      <c r="M36" s="271">
        <v>600</v>
      </c>
      <c r="N36" s="272">
        <f>K36/M36</f>
        <v>265.22670074040013</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600</v>
      </c>
      <c r="N37" s="272">
        <f>K37/M37</f>
        <v>106.42844829614945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372.32850371074625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41987.280415344649</v>
      </c>
      <c r="N48" s="272">
        <f>K48*M48</f>
        <v>398.87916394577417</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2343.8775297848238</v>
      </c>
      <c r="N49" s="272">
        <f>K49*M49</f>
        <v>4008.0305759320486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4406.9097398778231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29">
        <f>VLOOKUP(A58,TRANSPORTE!A5:D117,4,FALSE)</f>
        <v>735.58755139143761</v>
      </c>
      <c r="M58" s="830"/>
      <c r="N58" s="287">
        <f>K58*L58</f>
        <v>6.9880817382186571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6.9880817382186571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4853.5617927464564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970.71235854929137</v>
      </c>
      <c r="M83" s="860"/>
      <c r="N83" s="51"/>
    </row>
    <row r="84" spans="1:14">
      <c r="B84" s="89" t="s">
        <v>973</v>
      </c>
      <c r="C84" s="90"/>
      <c r="D84" s="90"/>
      <c r="E84" s="90"/>
      <c r="F84" s="90"/>
      <c r="G84" s="90"/>
      <c r="H84" s="90"/>
      <c r="I84" s="87"/>
      <c r="J84" s="88"/>
      <c r="K84" s="304">
        <v>0.05</v>
      </c>
      <c r="L84" s="859">
        <f>N78*K84</f>
        <v>242.67808963732284</v>
      </c>
      <c r="M84" s="860"/>
      <c r="N84" s="51"/>
    </row>
    <row r="85" spans="1:14" ht="15.75" thickBot="1">
      <c r="B85" s="91" t="s">
        <v>974</v>
      </c>
      <c r="C85" s="92"/>
      <c r="D85" s="92"/>
      <c r="E85" s="92"/>
      <c r="F85" s="92"/>
      <c r="G85" s="92"/>
      <c r="H85" s="92"/>
      <c r="I85" s="93"/>
      <c r="J85" s="94"/>
      <c r="K85" s="305">
        <v>0.05</v>
      </c>
      <c r="L85" s="861">
        <f>N78*K85</f>
        <v>242.67808963732284</v>
      </c>
      <c r="M85" s="862"/>
      <c r="N85" s="51"/>
    </row>
    <row r="86" spans="1:14" ht="15.75" thickBot="1">
      <c r="B86" s="825" t="s">
        <v>953</v>
      </c>
      <c r="C86" s="826"/>
      <c r="D86" s="826"/>
      <c r="E86" s="826"/>
      <c r="F86" s="826"/>
      <c r="G86" s="826"/>
      <c r="H86" s="826"/>
      <c r="I86" s="826"/>
      <c r="J86" s="826"/>
      <c r="K86" s="826"/>
      <c r="L86" s="826"/>
      <c r="M86" s="827"/>
      <c r="N86" s="52">
        <f>L83+L84+L85</f>
        <v>1456.0685378239373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6309.6303305703932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136</v>
      </c>
      <c r="B36" s="838" t="str">
        <f>VLOOKUP(A36,EQUIPOS!A6:D154,3,FALSE)</f>
        <v>Camión de Slurry</v>
      </c>
      <c r="C36" s="839"/>
      <c r="D36" s="839"/>
      <c r="E36" s="839"/>
      <c r="F36" s="839"/>
      <c r="G36" s="839"/>
      <c r="H36" s="840"/>
      <c r="I36" s="267"/>
      <c r="J36" s="268"/>
      <c r="K36" s="269">
        <f>VLOOKUP(A36,EQUIPOS!A6:D163,4,FALSE)</f>
        <v>159136.02044424007</v>
      </c>
      <c r="L36" s="270"/>
      <c r="M36" s="271">
        <v>600</v>
      </c>
      <c r="N36" s="272">
        <f>K36/M36</f>
        <v>265.22670074040013</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600</v>
      </c>
      <c r="N37" s="272">
        <f>K37/M37</f>
        <v>106.42844829614945</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N76*M41</f>
        <v>0.67335467419668338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372.32850371074625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41057.51683420554</v>
      </c>
      <c r="N48" s="272">
        <f>K48*M48</f>
        <v>195.02320496247631</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2343.8775297848238</v>
      </c>
      <c r="N49" s="272">
        <f>K49*M49</f>
        <v>2505.01910995753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2700.0423149200064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9">
        <f>VLOOKUP(A58,TRANSPORTE!A5:D117,4,FALSE)</f>
        <v>735.58755139143761</v>
      </c>
      <c r="M58" s="830"/>
      <c r="N58" s="287">
        <f>K58*L58</f>
        <v>3.4940408691093285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3.4940408691093285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3143.2003269195307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628.64006538390618</v>
      </c>
      <c r="M83" s="860"/>
      <c r="N83" s="51"/>
    </row>
    <row r="84" spans="1:14">
      <c r="B84" s="89" t="s">
        <v>973</v>
      </c>
      <c r="C84" s="90"/>
      <c r="D84" s="90"/>
      <c r="E84" s="90"/>
      <c r="F84" s="90"/>
      <c r="G84" s="90"/>
      <c r="H84" s="90"/>
      <c r="I84" s="87"/>
      <c r="J84" s="88"/>
      <c r="K84" s="304">
        <v>0.05</v>
      </c>
      <c r="L84" s="859">
        <f>N78*K84</f>
        <v>157.16001634597654</v>
      </c>
      <c r="M84" s="860"/>
      <c r="N84" s="51"/>
    </row>
    <row r="85" spans="1:14" ht="15.75" thickBot="1">
      <c r="B85" s="91" t="s">
        <v>974</v>
      </c>
      <c r="C85" s="92"/>
      <c r="D85" s="92"/>
      <c r="E85" s="92"/>
      <c r="F85" s="92"/>
      <c r="G85" s="92"/>
      <c r="H85" s="92"/>
      <c r="I85" s="93"/>
      <c r="J85" s="94"/>
      <c r="K85" s="305">
        <v>0.05</v>
      </c>
      <c r="L85" s="861">
        <f>N78*K85</f>
        <v>157.16001634597654</v>
      </c>
      <c r="M85" s="862"/>
      <c r="N85" s="51"/>
    </row>
    <row r="86" spans="1:14" ht="15.75" thickBot="1">
      <c r="B86" s="825" t="s">
        <v>953</v>
      </c>
      <c r="C86" s="826"/>
      <c r="D86" s="826"/>
      <c r="E86" s="826"/>
      <c r="F86" s="826"/>
      <c r="G86" s="826"/>
      <c r="H86" s="826"/>
      <c r="I86" s="826"/>
      <c r="J86" s="826"/>
      <c r="K86" s="826"/>
      <c r="L86" s="826"/>
      <c r="M86" s="827"/>
      <c r="N86" s="52">
        <f>L83+L84+L85</f>
        <v>942.96009807585938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4086.1604249953898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290</v>
      </c>
      <c r="B37" s="838" t="str">
        <f>VLOOKUP(A37,EQUIPOS!A7:D154,3,FALSE)</f>
        <v>Planta trituradora</v>
      </c>
      <c r="C37" s="839"/>
      <c r="D37" s="839"/>
      <c r="E37" s="839"/>
      <c r="F37" s="839"/>
      <c r="G37" s="839"/>
      <c r="H37" s="840"/>
      <c r="I37" s="267"/>
      <c r="J37" s="268"/>
      <c r="K37" s="269">
        <f>VLOOKUP(A37,EQUIPOS!A7:D164,4,FALSE)</f>
        <v>529043.35170298337</v>
      </c>
      <c r="L37" s="270"/>
      <c r="M37" s="271">
        <v>30</v>
      </c>
      <c r="N37" s="272">
        <f t="shared" ref="N37:N43" si="0">K37/M37</f>
        <v>17634.778390099447</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95294.305013792546</v>
      </c>
      <c r="L38" s="270"/>
      <c r="M38" s="271">
        <v>9</v>
      </c>
      <c r="N38" s="272">
        <f t="shared" si="0"/>
        <v>10588.256112643616</v>
      </c>
    </row>
    <row r="39" spans="1:14">
      <c r="A39" t="s">
        <v>173</v>
      </c>
      <c r="B39" s="838" t="str">
        <f>VLOOKUP(A39,EQUIPOS!A9:D154,3,FALSE)</f>
        <v>Compactador neumático de Potencia 70 HP, peso de 13 ton</v>
      </c>
      <c r="C39" s="839"/>
      <c r="D39" s="839"/>
      <c r="E39" s="839"/>
      <c r="F39" s="839"/>
      <c r="G39" s="839"/>
      <c r="H39" s="840"/>
      <c r="I39" s="267"/>
      <c r="J39" s="268"/>
      <c r="K39" s="269">
        <f>VLOOKUP(A39,EQUIPOS!A9:D166,4,FALSE)</f>
        <v>164591.26497426149</v>
      </c>
      <c r="L39" s="270"/>
      <c r="M39" s="271">
        <v>9</v>
      </c>
      <c r="N39" s="272">
        <f t="shared" si="0"/>
        <v>18287.918330473498</v>
      </c>
    </row>
    <row r="40" spans="1:14">
      <c r="A40" t="s">
        <v>286</v>
      </c>
      <c r="B40" s="838" t="str">
        <f>VLOOKUP(A40,EQUIPOS!A10:D154,3,FALSE)</f>
        <v>Planta de asfalto en frio</v>
      </c>
      <c r="C40" s="839"/>
      <c r="D40" s="839"/>
      <c r="E40" s="839"/>
      <c r="F40" s="839"/>
      <c r="G40" s="839"/>
      <c r="H40" s="840"/>
      <c r="I40" s="267"/>
      <c r="J40" s="268"/>
      <c r="K40" s="269">
        <f>VLOOKUP(A40,EQUIPOS!A10:D167,4,FALSE)</f>
        <v>239901.61466611701</v>
      </c>
      <c r="L40" s="270"/>
      <c r="M40" s="271">
        <v>9</v>
      </c>
      <c r="N40" s="272">
        <f t="shared" si="0"/>
        <v>26655.73496290189</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9</v>
      </c>
      <c r="N42" s="272">
        <f t="shared" si="0"/>
        <v>29391.29731683241</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9</v>
      </c>
      <c r="N43" s="272">
        <f t="shared" si="0"/>
        <v>5455.3040864458189</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N77*M46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121329.52797390522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19162.982076939923</v>
      </c>
      <c r="N53" s="272">
        <f>K53*M53</f>
        <v>26828.174907715889</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40.460415686445522</v>
      </c>
      <c r="N54" s="272">
        <f>K54*M54</f>
        <v>1011.510392161138</v>
      </c>
    </row>
    <row r="55" spans="1:14" ht="15.75" thickBot="1">
      <c r="B55" s="43"/>
      <c r="C55" s="281"/>
      <c r="D55" s="281"/>
      <c r="E55" s="281"/>
      <c r="F55" s="281"/>
      <c r="G55" s="281"/>
      <c r="H55" s="281"/>
      <c r="I55" s="268"/>
      <c r="J55" s="224"/>
      <c r="K55" s="282"/>
      <c r="L55" s="267"/>
      <c r="M55" s="283"/>
      <c r="N55" s="284"/>
    </row>
    <row r="56" spans="1:14" ht="15.75" thickBot="1">
      <c r="B56" s="825" t="s">
        <v>953</v>
      </c>
      <c r="C56" s="826"/>
      <c r="D56" s="826"/>
      <c r="E56" s="826"/>
      <c r="F56" s="826"/>
      <c r="G56" s="826"/>
      <c r="H56" s="826"/>
      <c r="I56" s="826"/>
      <c r="J56" s="826"/>
      <c r="K56" s="826"/>
      <c r="L56" s="826"/>
      <c r="M56" s="827"/>
      <c r="N56" s="394">
        <f>SUM(N53:N55)</f>
        <v>27839.685299877026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29">
        <f>VLOOKUP(A61,TRANSPORTE!A5:D117,4,FALSE)</f>
        <v>735.58755139143761</v>
      </c>
      <c r="M61" s="830"/>
      <c r="N61" s="287">
        <f>K61*L61</f>
        <v>919.48443923929699</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29">
        <f>VLOOKUP(A62,TRANSPORTE!A6:D117,4,FALSE)</f>
        <v>735.58755139143761</v>
      </c>
      <c r="M62" s="830"/>
      <c r="N62" s="287">
        <f>K62*L62</f>
        <v>1029.8225719480126</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1949.3070111873096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SUM(N72:N76)</f>
        <v>9718.9390143891651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N48+N56+N67+N77</f>
        <v>160837.45929935871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32167.491859871745</v>
      </c>
      <c r="M84" s="860"/>
      <c r="N84" s="51"/>
    </row>
    <row r="85" spans="1:14">
      <c r="B85" s="89" t="s">
        <v>973</v>
      </c>
      <c r="C85" s="90"/>
      <c r="D85" s="90"/>
      <c r="E85" s="90"/>
      <c r="F85" s="90"/>
      <c r="G85" s="90"/>
      <c r="H85" s="90"/>
      <c r="I85" s="87"/>
      <c r="J85" s="88"/>
      <c r="K85" s="304">
        <v>0.05</v>
      </c>
      <c r="L85" s="859">
        <f>N79*K85</f>
        <v>8041.8729649679362</v>
      </c>
      <c r="M85" s="860"/>
      <c r="N85" s="51"/>
    </row>
    <row r="86" spans="1:14" ht="15.75" thickBot="1">
      <c r="B86" s="91" t="s">
        <v>974</v>
      </c>
      <c r="C86" s="92"/>
      <c r="D86" s="92"/>
      <c r="E86" s="92"/>
      <c r="F86" s="92"/>
      <c r="G86" s="92"/>
      <c r="H86" s="92"/>
      <c r="I86" s="93"/>
      <c r="J86" s="94"/>
      <c r="K86" s="305">
        <v>0.05</v>
      </c>
      <c r="L86" s="861">
        <f>N79*K86</f>
        <v>8041.8729649679362</v>
      </c>
      <c r="M86" s="862"/>
      <c r="N86" s="51"/>
    </row>
    <row r="87" spans="1:14" ht="15.75" thickBot="1">
      <c r="B87" s="825" t="s">
        <v>953</v>
      </c>
      <c r="C87" s="826"/>
      <c r="D87" s="826"/>
      <c r="E87" s="826"/>
      <c r="F87" s="826"/>
      <c r="G87" s="826"/>
      <c r="H87" s="826"/>
      <c r="I87" s="826"/>
      <c r="J87" s="826"/>
      <c r="K87" s="826"/>
      <c r="L87" s="826"/>
      <c r="M87" s="827"/>
      <c r="N87" s="52">
        <f>L84+L85+L86</f>
        <v>48251.237789807616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209088.69708916632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3" t="s">
        <v>2218</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2219</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2"/>
      <c r="K119" s="802"/>
      <c r="L119" s="802"/>
      <c r="M119" s="802"/>
      <c r="N119" s="803"/>
    </row>
    <row r="120" spans="2:14" ht="15.75" thickBot="1">
      <c r="B120" s="261" t="s">
        <v>2221</v>
      </c>
      <c r="C120" s="393"/>
      <c r="D120" s="393"/>
      <c r="E120" s="57"/>
      <c r="F120" s="57"/>
      <c r="G120" s="57"/>
      <c r="H120" s="57"/>
      <c r="I120" s="57"/>
      <c r="J120" s="804"/>
      <c r="K120" s="804"/>
      <c r="L120" s="804"/>
      <c r="M120" s="804"/>
      <c r="N120" s="805"/>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168</v>
      </c>
      <c r="B37" s="838" t="str">
        <f>VLOOKUP(A37,EQUIPOS!A7:D154,3,FALSE)</f>
        <v>Compactador tipo  POTENCIA: 105 HP, PESO: 6 ton</v>
      </c>
      <c r="C37" s="839"/>
      <c r="D37" s="839"/>
      <c r="E37" s="839"/>
      <c r="F37" s="839"/>
      <c r="G37" s="839"/>
      <c r="H37" s="840"/>
      <c r="I37" s="267"/>
      <c r="J37" s="268"/>
      <c r="K37" s="269">
        <f>VLOOKUP(A37,EQUIPOS!A7:D164,4,FALSE)</f>
        <v>95294.305013792546</v>
      </c>
      <c r="L37" s="270"/>
      <c r="M37" s="271">
        <v>9</v>
      </c>
      <c r="N37" s="272">
        <f t="shared" ref="N37:N43" si="0">K37/M37</f>
        <v>10588.256112643616</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VLOOKUP(A38,EQUIPOS!A8:D165,4,FALSE)</f>
        <v>164591.26497426149</v>
      </c>
      <c r="L38" s="270"/>
      <c r="M38" s="271">
        <v>9</v>
      </c>
      <c r="N38" s="272">
        <f t="shared" si="0"/>
        <v>18287.918330473498</v>
      </c>
    </row>
    <row r="39" spans="1:14">
      <c r="A39" t="s">
        <v>286</v>
      </c>
      <c r="B39" s="838" t="str">
        <f>VLOOKUP(A39,EQUIPOS!A9:D154,3,FALSE)</f>
        <v>Planta de asfalto en frio</v>
      </c>
      <c r="C39" s="839"/>
      <c r="D39" s="839"/>
      <c r="E39" s="839"/>
      <c r="F39" s="839"/>
      <c r="G39" s="839"/>
      <c r="H39" s="840"/>
      <c r="I39" s="267"/>
      <c r="J39" s="268"/>
      <c r="K39" s="269">
        <f>VLOOKUP(A39,EQUIPOS!A9:D166,4,FALSE)</f>
        <v>239901.61466611701</v>
      </c>
      <c r="L39" s="270"/>
      <c r="M39" s="271">
        <v>9</v>
      </c>
      <c r="N39" s="272">
        <f t="shared" si="0"/>
        <v>26655.73496290189</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9</v>
      </c>
      <c r="N42" s="272">
        <f t="shared" si="0"/>
        <v>29391.29731683241</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9</v>
      </c>
      <c r="N43" s="272">
        <f t="shared" si="0"/>
        <v>5455.3040864458189</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971.8939014389166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121329.52797390522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19162.982076939923</v>
      </c>
      <c r="N54" s="272">
        <f>K54*M54</f>
        <v>26828.174907715889</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40.460415686445522</v>
      </c>
      <c r="N55" s="272">
        <f>K55*M55</f>
        <v>1011.510392161138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27839.685299877026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735.58755139143761</v>
      </c>
      <c r="M64" s="830"/>
      <c r="N64" s="287">
        <f>K64*L64</f>
        <v>1029.8225719480126</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29">
        <f>VLOOKUP(A65,TRANSPORTE!A6:D117,4,FALSE)</f>
        <v>735.58755139143761</v>
      </c>
      <c r="M65" s="830"/>
      <c r="N65" s="287">
        <f>K65*L65</f>
        <v>919.48443923929699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1949.3070111873096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160837.45929935871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32167.491859871745</v>
      </c>
      <c r="M88" s="860"/>
      <c r="N88" s="51"/>
    </row>
    <row r="89" spans="1:14">
      <c r="B89" s="89" t="s">
        <v>973</v>
      </c>
      <c r="C89" s="90"/>
      <c r="D89" s="90"/>
      <c r="E89" s="90"/>
      <c r="F89" s="90"/>
      <c r="G89" s="90"/>
      <c r="H89" s="90"/>
      <c r="I89" s="87"/>
      <c r="J89" s="88"/>
      <c r="K89" s="304">
        <v>0.05</v>
      </c>
      <c r="L89" s="859">
        <f>N83*K89</f>
        <v>8041.8729649679362</v>
      </c>
      <c r="M89" s="860"/>
      <c r="N89" s="51"/>
    </row>
    <row r="90" spans="1:14" ht="15.75" thickBot="1">
      <c r="B90" s="91" t="s">
        <v>974</v>
      </c>
      <c r="C90" s="92"/>
      <c r="D90" s="92"/>
      <c r="E90" s="92"/>
      <c r="F90" s="92"/>
      <c r="G90" s="92"/>
      <c r="H90" s="92"/>
      <c r="I90" s="93"/>
      <c r="J90" s="94"/>
      <c r="K90" s="305">
        <v>0.05</v>
      </c>
      <c r="L90" s="861">
        <f>N83*K90</f>
        <v>8041.8729649679362</v>
      </c>
      <c r="M90" s="862"/>
      <c r="N90" s="51"/>
    </row>
    <row r="91" spans="1:14" ht="15.75" thickBot="1">
      <c r="B91" s="825" t="s">
        <v>953</v>
      </c>
      <c r="C91" s="826"/>
      <c r="D91" s="826"/>
      <c r="E91" s="826"/>
      <c r="F91" s="826"/>
      <c r="G91" s="826"/>
      <c r="H91" s="826"/>
      <c r="I91" s="826"/>
      <c r="J91" s="826"/>
      <c r="K91" s="826"/>
      <c r="L91" s="826"/>
      <c r="M91" s="827"/>
      <c r="N91" s="52">
        <f>L88+L89+L90</f>
        <v>48251.237789807616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209088.69708916632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168</v>
      </c>
      <c r="B37" s="838" t="str">
        <f>VLOOKUP(A37,EQUIPOS!A7:D154,3,FALSE)</f>
        <v>Compactador tipo  POTENCIA: 105 HP, PESO: 6 ton</v>
      </c>
      <c r="C37" s="839"/>
      <c r="D37" s="839"/>
      <c r="E37" s="839"/>
      <c r="F37" s="839"/>
      <c r="G37" s="839"/>
      <c r="H37" s="840"/>
      <c r="I37" s="267"/>
      <c r="J37" s="268"/>
      <c r="K37" s="269">
        <f>VLOOKUP(A37,EQUIPOS!A7:D164,4,FALSE)</f>
        <v>95294.305013792546</v>
      </c>
      <c r="L37" s="270"/>
      <c r="M37" s="271">
        <v>9</v>
      </c>
      <c r="N37" s="272">
        <f t="shared" ref="N37:N43" si="0">K37/M37</f>
        <v>10588.256112643616</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VLOOKUP(A38,EQUIPOS!A8:D165,4,FALSE)</f>
        <v>164591.26497426149</v>
      </c>
      <c r="L38" s="270"/>
      <c r="M38" s="271">
        <v>9</v>
      </c>
      <c r="N38" s="272">
        <f t="shared" si="0"/>
        <v>18287.918330473498</v>
      </c>
    </row>
    <row r="39" spans="1:14">
      <c r="A39" t="s">
        <v>286</v>
      </c>
      <c r="B39" s="838" t="str">
        <f>VLOOKUP(A39,EQUIPOS!A9:D154,3,FALSE)</f>
        <v>Planta de asfalto en frio</v>
      </c>
      <c r="C39" s="839"/>
      <c r="D39" s="839"/>
      <c r="E39" s="839"/>
      <c r="F39" s="839"/>
      <c r="G39" s="839"/>
      <c r="H39" s="840"/>
      <c r="I39" s="267"/>
      <c r="J39" s="268"/>
      <c r="K39" s="269">
        <f>VLOOKUP(A39,EQUIPOS!A9:D166,4,FALSE)</f>
        <v>239901.61466611701</v>
      </c>
      <c r="L39" s="270"/>
      <c r="M39" s="271">
        <v>9</v>
      </c>
      <c r="N39" s="272">
        <f t="shared" si="0"/>
        <v>26655.73496290189</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9</v>
      </c>
      <c r="N42" s="272">
        <f t="shared" si="0"/>
        <v>29391.29731683241</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9</v>
      </c>
      <c r="N43" s="272">
        <f t="shared" si="0"/>
        <v>5455.3040864458189</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971.8939014389166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121329.52797390522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19162.982076939923</v>
      </c>
      <c r="N54" s="272">
        <f>K54*M54</f>
        <v>26828.174907715889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40.460415686445522</v>
      </c>
      <c r="N55" s="272">
        <f>K55*M55</f>
        <v>1011.510392161138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411">
        <f>SUM(N54:N58)</f>
        <v>27839.685299877026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29">
        <f>VLOOKUP(A64,TRANSPORTE!A5:D117,4,FALSE)</f>
        <v>735.58755139143761</v>
      </c>
      <c r="M64" s="830"/>
      <c r="N64" s="287">
        <f>K64*L64</f>
        <v>1029.8225719480126</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29">
        <f>VLOOKUP(A65,TRANSPORTE!A6:D117,4,FALSE)</f>
        <v>735.58755139143761</v>
      </c>
      <c r="M65" s="830"/>
      <c r="N65" s="287">
        <f>K65*L65</f>
        <v>919.48443923929699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1949.3070111873096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160837.45929935871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32167.491859871745</v>
      </c>
      <c r="M88" s="860"/>
      <c r="N88" s="51"/>
    </row>
    <row r="89" spans="1:14">
      <c r="B89" s="89" t="s">
        <v>973</v>
      </c>
      <c r="C89" s="90"/>
      <c r="D89" s="90"/>
      <c r="E89" s="90"/>
      <c r="F89" s="90"/>
      <c r="G89" s="90"/>
      <c r="H89" s="90"/>
      <c r="I89" s="87"/>
      <c r="J89" s="88"/>
      <c r="K89" s="304">
        <v>0.05</v>
      </c>
      <c r="L89" s="859">
        <f>N83*K89</f>
        <v>8041.8729649679362</v>
      </c>
      <c r="M89" s="860"/>
      <c r="N89" s="51"/>
    </row>
    <row r="90" spans="1:14" ht="15.75" thickBot="1">
      <c r="B90" s="91" t="s">
        <v>974</v>
      </c>
      <c r="C90" s="92"/>
      <c r="D90" s="92"/>
      <c r="E90" s="92"/>
      <c r="F90" s="92"/>
      <c r="G90" s="92"/>
      <c r="H90" s="92"/>
      <c r="I90" s="93"/>
      <c r="J90" s="94"/>
      <c r="K90" s="305">
        <v>0.05</v>
      </c>
      <c r="L90" s="861">
        <f>N83*K90</f>
        <v>8041.8729649679362</v>
      </c>
      <c r="M90" s="862"/>
      <c r="N90" s="51"/>
    </row>
    <row r="91" spans="1:14" ht="15.75" thickBot="1">
      <c r="B91" s="825" t="s">
        <v>953</v>
      </c>
      <c r="C91" s="826"/>
      <c r="D91" s="826"/>
      <c r="E91" s="826"/>
      <c r="F91" s="826"/>
      <c r="G91" s="826"/>
      <c r="H91" s="826"/>
      <c r="I91" s="826"/>
      <c r="J91" s="826"/>
      <c r="K91" s="826"/>
      <c r="L91" s="826"/>
      <c r="M91" s="827"/>
      <c r="N91" s="52">
        <f>L88+L89+L90</f>
        <v>48251.237789807616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52">
        <f>N83+N91</f>
        <v>209088.69708916632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168</v>
      </c>
      <c r="B37" s="838" t="str">
        <f>VLOOKUP(A37,EQUIPOS!A7:D154,3,FALSE)</f>
        <v>Compactador tipo  POTENCIA: 105 HP, PESO: 6 ton</v>
      </c>
      <c r="C37" s="839"/>
      <c r="D37" s="839"/>
      <c r="E37" s="839"/>
      <c r="F37" s="839"/>
      <c r="G37" s="839"/>
      <c r="H37" s="840"/>
      <c r="I37" s="267"/>
      <c r="J37" s="268"/>
      <c r="K37" s="269">
        <f>VLOOKUP(A37,EQUIPOS!A7:D164,4,FALSE)</f>
        <v>95294.305013792546</v>
      </c>
      <c r="L37" s="270"/>
      <c r="M37" s="271">
        <v>7</v>
      </c>
      <c r="N37" s="272">
        <f t="shared" ref="N37:N43" si="0">K37/M37</f>
        <v>13613.472144827507</v>
      </c>
    </row>
    <row r="38" spans="1:14">
      <c r="A38" t="s">
        <v>173</v>
      </c>
      <c r="B38" s="838" t="str">
        <f>VLOOKUP(A38,EQUIPOS!A8:D154,3,FALSE)</f>
        <v>Compactador neumático de Potencia 70 HP, peso de 13 ton</v>
      </c>
      <c r="C38" s="839"/>
      <c r="D38" s="839"/>
      <c r="E38" s="839"/>
      <c r="F38" s="839"/>
      <c r="G38" s="839"/>
      <c r="H38" s="840"/>
      <c r="I38" s="267"/>
      <c r="J38" s="268"/>
      <c r="K38" s="269">
        <f>VLOOKUP(A38,EQUIPOS!A8:D165,4,FALSE)</f>
        <v>164591.26497426149</v>
      </c>
      <c r="L38" s="270"/>
      <c r="M38" s="271">
        <v>7</v>
      </c>
      <c r="N38" s="272">
        <f t="shared" si="0"/>
        <v>23513.037853465928</v>
      </c>
    </row>
    <row r="39" spans="1:14">
      <c r="A39" t="s">
        <v>286</v>
      </c>
      <c r="B39" s="838" t="str">
        <f>VLOOKUP(A39,EQUIPOS!A9:D154,3,FALSE)</f>
        <v>Planta de asfalto en frio</v>
      </c>
      <c r="C39" s="839"/>
      <c r="D39" s="839"/>
      <c r="E39" s="839"/>
      <c r="F39" s="839"/>
      <c r="G39" s="839"/>
      <c r="H39" s="840"/>
      <c r="I39" s="267"/>
      <c r="J39" s="268"/>
      <c r="K39" s="269">
        <f>VLOOKUP(A39,EQUIPOS!A9:D166,4,FALSE)</f>
        <v>239901.61466611701</v>
      </c>
      <c r="L39" s="270"/>
      <c r="M39" s="271">
        <v>9</v>
      </c>
      <c r="N39" s="272">
        <f t="shared" si="0"/>
        <v>26655.73496290189</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7</v>
      </c>
      <c r="N42" s="272">
        <f t="shared" si="0"/>
        <v>37788.810835927383</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9</v>
      </c>
      <c r="N43" s="272">
        <f t="shared" si="0"/>
        <v>5455.3040864458189</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1110.7358873587618</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138116.21903409634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19162.982076939923</v>
      </c>
      <c r="N54" s="272">
        <f>K54*M54</f>
        <v>26828.174907715889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40.460415686445522</v>
      </c>
      <c r="N55" s="272">
        <f>K55*M55</f>
        <v>1011.510392161138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27839.685299877026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735.58755139143761</v>
      </c>
      <c r="M64" s="830"/>
      <c r="N64" s="287">
        <f>K64*L64</f>
        <v>1029.8225719480126</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735.58755139143761</v>
      </c>
      <c r="N65" s="412">
        <f>K65*M65</f>
        <v>919.48443923929699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1949.3070111873096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11107.358873587618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179012.5702187483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35802.514043749659</v>
      </c>
      <c r="M88" s="860"/>
      <c r="N88" s="51"/>
    </row>
    <row r="89" spans="1:14">
      <c r="B89" s="89" t="s">
        <v>973</v>
      </c>
      <c r="C89" s="90"/>
      <c r="D89" s="90"/>
      <c r="E89" s="90"/>
      <c r="F89" s="90"/>
      <c r="G89" s="90"/>
      <c r="H89" s="90"/>
      <c r="I89" s="87"/>
      <c r="J89" s="88"/>
      <c r="K89" s="304">
        <v>0.05</v>
      </c>
      <c r="L89" s="859">
        <f>N83*K89</f>
        <v>8950.6285109374148</v>
      </c>
      <c r="M89" s="860"/>
      <c r="N89" s="51"/>
    </row>
    <row r="90" spans="1:14" ht="15.75" thickBot="1">
      <c r="B90" s="91" t="s">
        <v>974</v>
      </c>
      <c r="C90" s="92"/>
      <c r="D90" s="92"/>
      <c r="E90" s="92"/>
      <c r="F90" s="92"/>
      <c r="G90" s="92"/>
      <c r="H90" s="92"/>
      <c r="I90" s="93"/>
      <c r="J90" s="94"/>
      <c r="K90" s="305">
        <v>0.05</v>
      </c>
      <c r="L90" s="861">
        <f>N83*K90</f>
        <v>8950.6285109374148</v>
      </c>
      <c r="M90" s="862"/>
      <c r="N90" s="51"/>
    </row>
    <row r="91" spans="1:14" ht="15.75" thickBot="1">
      <c r="B91" s="825" t="s">
        <v>953</v>
      </c>
      <c r="C91" s="826"/>
      <c r="D91" s="826"/>
      <c r="E91" s="826"/>
      <c r="F91" s="826"/>
      <c r="G91" s="826"/>
      <c r="H91" s="826"/>
      <c r="I91" s="826"/>
      <c r="J91" s="826"/>
      <c r="K91" s="826"/>
      <c r="L91" s="826"/>
      <c r="M91" s="827"/>
      <c r="N91" s="52">
        <f>L88+L89+L90</f>
        <v>53703.771065624489</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232716.34128437279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9</v>
      </c>
      <c r="N37" s="272">
        <f t="shared" ref="N37:N43" si="0">K37/M37</f>
        <v>18287.918330473498</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95294.305013792546</v>
      </c>
      <c r="L38" s="270"/>
      <c r="M38" s="271">
        <v>9</v>
      </c>
      <c r="N38" s="272">
        <f t="shared" si="0"/>
        <v>10588.256112643616</v>
      </c>
    </row>
    <row r="39" spans="1:14">
      <c r="A39" t="s">
        <v>286</v>
      </c>
      <c r="B39" s="838" t="str">
        <f>VLOOKUP(A39,EQUIPOS!A9:D154,3,FALSE)</f>
        <v>Planta de asfalto en frio</v>
      </c>
      <c r="C39" s="839"/>
      <c r="D39" s="839"/>
      <c r="E39" s="839"/>
      <c r="F39" s="839"/>
      <c r="G39" s="839"/>
      <c r="H39" s="840"/>
      <c r="I39" s="267"/>
      <c r="J39" s="268"/>
      <c r="K39" s="269">
        <f>VLOOKUP(A39,EQUIPOS!A9:D166,4,FALSE)</f>
        <v>239901.61466611701</v>
      </c>
      <c r="L39" s="270"/>
      <c r="M39" s="271">
        <v>9</v>
      </c>
      <c r="N39" s="272">
        <f t="shared" si="0"/>
        <v>26655.73496290189</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9</v>
      </c>
      <c r="N42" s="272">
        <f t="shared" si="0"/>
        <v>29391.29731683241</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9</v>
      </c>
      <c r="N43" s="272">
        <f t="shared" si="0"/>
        <v>5455.3040864458189</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39"/>
      <c r="F46" s="839"/>
      <c r="G46" s="839"/>
      <c r="H46" s="840"/>
      <c r="I46" s="36"/>
      <c r="J46" s="37"/>
      <c r="K46" s="274"/>
      <c r="L46" s="276"/>
      <c r="M46" s="277"/>
      <c r="N46" s="278"/>
    </row>
    <row r="47" spans="1:14">
      <c r="B47" s="845" t="s">
        <v>952</v>
      </c>
      <c r="C47" s="958"/>
      <c r="D47" s="958"/>
      <c r="E47" s="38"/>
      <c r="F47" s="39"/>
      <c r="G47" s="39"/>
      <c r="H47" s="40"/>
      <c r="I47" s="36"/>
      <c r="J47" s="37"/>
      <c r="K47" s="279"/>
      <c r="L47" s="276"/>
      <c r="M47" s="401">
        <v>0.1</v>
      </c>
      <c r="N47" s="344">
        <f>N81*M47</f>
        <v>971.8939014389166</v>
      </c>
    </row>
    <row r="48" spans="1:14" ht="15.75" thickBot="1">
      <c r="B48" s="959"/>
      <c r="C48" s="960"/>
      <c r="D48" s="960"/>
      <c r="E48" s="960"/>
      <c r="F48" s="960"/>
      <c r="G48" s="960"/>
      <c r="H48" s="961"/>
      <c r="I48" s="847"/>
      <c r="J48" s="848"/>
      <c r="K48" s="41"/>
      <c r="L48" s="849"/>
      <c r="M48" s="962"/>
      <c r="N48" s="105"/>
    </row>
    <row r="49" spans="1:14" ht="15.75" thickBot="1">
      <c r="B49" s="825" t="s">
        <v>953</v>
      </c>
      <c r="C49" s="826"/>
      <c r="D49" s="826"/>
      <c r="E49" s="826"/>
      <c r="F49" s="826"/>
      <c r="G49" s="826"/>
      <c r="H49" s="826"/>
      <c r="I49" s="826"/>
      <c r="J49" s="826"/>
      <c r="K49" s="826"/>
      <c r="L49" s="826"/>
      <c r="M49" s="827"/>
      <c r="N49" s="394">
        <f>SUM(N36:N48)</f>
        <v>121329.52797390522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19162.982076939923</v>
      </c>
      <c r="N54" s="272">
        <f>K54*M54</f>
        <v>26828.174907715889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40.460415686445522</v>
      </c>
      <c r="N55" s="272">
        <f>K55*M55</f>
        <v>1011.510392161138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27839.685299877026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735.58755139143761</v>
      </c>
      <c r="M64" s="830"/>
      <c r="N64" s="287">
        <f>K64*L64</f>
        <v>1029.8225719480126</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29">
        <f>VLOOKUP(A65,TRANSPORTE!A6:D117,4,FALSE)</f>
        <v>735.58755139143761</v>
      </c>
      <c r="M65" s="830"/>
      <c r="N65" s="287">
        <f>K65*L65</f>
        <v>919.48443923929699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1949.3070111873096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160837.45929935871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32167.491859871745</v>
      </c>
      <c r="M88" s="860"/>
      <c r="N88" s="51"/>
    </row>
    <row r="89" spans="1:14">
      <c r="B89" s="89" t="s">
        <v>973</v>
      </c>
      <c r="C89" s="90"/>
      <c r="D89" s="90"/>
      <c r="E89" s="90"/>
      <c r="F89" s="90"/>
      <c r="G89" s="90"/>
      <c r="H89" s="90"/>
      <c r="I89" s="87"/>
      <c r="J89" s="88"/>
      <c r="K89" s="304">
        <v>0.05</v>
      </c>
      <c r="L89" s="859">
        <f>N83*K89</f>
        <v>8041.8729649679362</v>
      </c>
      <c r="M89" s="860"/>
      <c r="N89" s="51"/>
    </row>
    <row r="90" spans="1:14" ht="15.75" thickBot="1">
      <c r="B90" s="91" t="s">
        <v>974</v>
      </c>
      <c r="C90" s="92"/>
      <c r="D90" s="92"/>
      <c r="E90" s="92"/>
      <c r="F90" s="92"/>
      <c r="G90" s="92"/>
      <c r="H90" s="92"/>
      <c r="I90" s="93"/>
      <c r="J90" s="94"/>
      <c r="K90" s="305">
        <v>0.05</v>
      </c>
      <c r="L90" s="861">
        <f>N83*K90</f>
        <v>8041.8729649679362</v>
      </c>
      <c r="M90" s="862"/>
      <c r="N90" s="51"/>
    </row>
    <row r="91" spans="1:14" ht="15.75" thickBot="1">
      <c r="B91" s="825" t="s">
        <v>953</v>
      </c>
      <c r="C91" s="826"/>
      <c r="D91" s="826"/>
      <c r="E91" s="826"/>
      <c r="F91" s="826"/>
      <c r="G91" s="826"/>
      <c r="H91" s="826"/>
      <c r="I91" s="826"/>
      <c r="J91" s="826"/>
      <c r="K91" s="826"/>
      <c r="L91" s="826"/>
      <c r="M91" s="827"/>
      <c r="N91" s="52">
        <f>L88+L89+L90</f>
        <v>48251.237789807616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209088.69708916632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9</v>
      </c>
      <c r="N37" s="272">
        <f t="shared" ref="N37:N43" si="0">K37/M37</f>
        <v>18287.918330473498</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95294.305013792546</v>
      </c>
      <c r="L38" s="270"/>
      <c r="M38" s="271">
        <v>9</v>
      </c>
      <c r="N38" s="272">
        <f t="shared" si="0"/>
        <v>10588.256112643616</v>
      </c>
    </row>
    <row r="39" spans="1:14">
      <c r="A39" t="s">
        <v>286</v>
      </c>
      <c r="B39" s="838" t="str">
        <f>VLOOKUP(A39,EQUIPOS!A9:D154,3,FALSE)</f>
        <v>Planta de asfalto en frio</v>
      </c>
      <c r="C39" s="839"/>
      <c r="D39" s="839"/>
      <c r="E39" s="839"/>
      <c r="F39" s="839"/>
      <c r="G39" s="839"/>
      <c r="H39" s="840"/>
      <c r="I39" s="267"/>
      <c r="J39" s="268"/>
      <c r="K39" s="269">
        <f>VLOOKUP(A39,EQUIPOS!A9:D166,4,FALSE)</f>
        <v>239901.61466611701</v>
      </c>
      <c r="L39" s="270"/>
      <c r="M39" s="271">
        <v>9</v>
      </c>
      <c r="N39" s="272">
        <f t="shared" si="0"/>
        <v>26655.73496290189</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9</v>
      </c>
      <c r="N42" s="272">
        <f t="shared" si="0"/>
        <v>29391.29731683241</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9</v>
      </c>
      <c r="N43" s="272">
        <f t="shared" si="0"/>
        <v>5455.3040864458189</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121329.52797390522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19162.982076939923</v>
      </c>
      <c r="N53" s="272">
        <f>K53*M53</f>
        <v>26828.174907715889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40.460415686445522</v>
      </c>
      <c r="N54" s="272">
        <f>K54*M54</f>
        <v>1011.510392161138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27839.685299877026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735.58755139143761</v>
      </c>
      <c r="M63" s="830"/>
      <c r="N63" s="287">
        <f>K63*L63</f>
        <v>1029.8225719480126</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29">
        <f>VLOOKUP(A64,TRANSPORTE!A6:D117,4,FALSE)</f>
        <v>735.58755139143761</v>
      </c>
      <c r="M64" s="830"/>
      <c r="N64" s="287">
        <f>K64*L64</f>
        <v>919.48443923929699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1949.3070111873096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160837.45929935871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32167.491859871745</v>
      </c>
      <c r="M87" s="860"/>
      <c r="N87" s="51"/>
    </row>
    <row r="88" spans="1:14">
      <c r="B88" s="89" t="s">
        <v>973</v>
      </c>
      <c r="C88" s="90"/>
      <c r="D88" s="90"/>
      <c r="E88" s="90"/>
      <c r="F88" s="90"/>
      <c r="G88" s="90"/>
      <c r="H88" s="90"/>
      <c r="I88" s="87"/>
      <c r="J88" s="88"/>
      <c r="K88" s="304">
        <v>0.05</v>
      </c>
      <c r="L88" s="859">
        <f>N82*K88</f>
        <v>8041.8729649679362</v>
      </c>
      <c r="M88" s="860"/>
      <c r="N88" s="51"/>
    </row>
    <row r="89" spans="1:14" ht="15.75" thickBot="1">
      <c r="B89" s="91" t="s">
        <v>974</v>
      </c>
      <c r="C89" s="92"/>
      <c r="D89" s="92"/>
      <c r="E89" s="92"/>
      <c r="F89" s="92"/>
      <c r="G89" s="92"/>
      <c r="H89" s="92"/>
      <c r="I89" s="93"/>
      <c r="J89" s="94"/>
      <c r="K89" s="305">
        <v>0.05</v>
      </c>
      <c r="L89" s="861">
        <f>N82*K89</f>
        <v>8041.8729649679362</v>
      </c>
      <c r="M89" s="862"/>
      <c r="N89" s="51"/>
    </row>
    <row r="90" spans="1:14" ht="15.75" thickBot="1">
      <c r="B90" s="825" t="s">
        <v>953</v>
      </c>
      <c r="C90" s="826"/>
      <c r="D90" s="826"/>
      <c r="E90" s="826"/>
      <c r="F90" s="826"/>
      <c r="G90" s="826"/>
      <c r="H90" s="826"/>
      <c r="I90" s="826"/>
      <c r="J90" s="826"/>
      <c r="K90" s="826"/>
      <c r="L90" s="826"/>
      <c r="M90" s="827"/>
      <c r="N90" s="52">
        <f>L87+L88+L89</f>
        <v>48251.237789807616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209088.69708916632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9</v>
      </c>
      <c r="N37" s="272">
        <f t="shared" ref="N37:N43" si="0">K37/M37</f>
        <v>18287.918330473498</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95294.305013792546</v>
      </c>
      <c r="L38" s="270"/>
      <c r="M38" s="271">
        <v>9</v>
      </c>
      <c r="N38" s="272">
        <f t="shared" si="0"/>
        <v>10588.256112643616</v>
      </c>
    </row>
    <row r="39" spans="1:14">
      <c r="A39" t="s">
        <v>286</v>
      </c>
      <c r="B39" s="838" t="str">
        <f>VLOOKUP(A39,EQUIPOS!A9:D154,3,FALSE)</f>
        <v>Planta de asfalto en frio</v>
      </c>
      <c r="C39" s="839"/>
      <c r="D39" s="839"/>
      <c r="E39" s="839"/>
      <c r="F39" s="839"/>
      <c r="G39" s="839"/>
      <c r="H39" s="840"/>
      <c r="I39" s="267"/>
      <c r="J39" s="268"/>
      <c r="K39" s="269">
        <f>VLOOKUP(A39,EQUIPOS!A9:D166,4,FALSE)</f>
        <v>239901.61466611701</v>
      </c>
      <c r="L39" s="270"/>
      <c r="M39" s="271">
        <v>9</v>
      </c>
      <c r="N39" s="272">
        <f t="shared" si="0"/>
        <v>26655.73496290189</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9</v>
      </c>
      <c r="N42" s="272">
        <f t="shared" si="0"/>
        <v>29391.29731683241</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9</v>
      </c>
      <c r="N43" s="272">
        <f t="shared" si="0"/>
        <v>5455.3040864458189</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39"/>
      <c r="F46" s="839"/>
      <c r="G46" s="839"/>
      <c r="H46" s="840"/>
      <c r="I46" s="36"/>
      <c r="J46" s="37"/>
      <c r="K46" s="274"/>
      <c r="L46" s="276"/>
      <c r="M46" s="277"/>
      <c r="N46" s="278"/>
    </row>
    <row r="47" spans="1:14">
      <c r="B47" s="845" t="s">
        <v>952</v>
      </c>
      <c r="C47" s="958"/>
      <c r="D47" s="958"/>
      <c r="E47" s="38"/>
      <c r="F47" s="39"/>
      <c r="G47" s="39"/>
      <c r="H47" s="40"/>
      <c r="I47" s="36"/>
      <c r="J47" s="37"/>
      <c r="K47" s="279"/>
      <c r="L47" s="276"/>
      <c r="M47" s="401">
        <v>0.1</v>
      </c>
      <c r="N47" s="344">
        <f>N81*M47</f>
        <v>971.8939014389166</v>
      </c>
    </row>
    <row r="48" spans="1:14" ht="15.75" thickBot="1">
      <c r="B48" s="959"/>
      <c r="C48" s="960"/>
      <c r="D48" s="960"/>
      <c r="E48" s="960"/>
      <c r="F48" s="960"/>
      <c r="G48" s="960"/>
      <c r="H48" s="961"/>
      <c r="I48" s="847"/>
      <c r="J48" s="848"/>
      <c r="K48" s="41"/>
      <c r="L48" s="849"/>
      <c r="M48" s="962"/>
      <c r="N48" s="105"/>
    </row>
    <row r="49" spans="1:14" ht="15.75" thickBot="1">
      <c r="B49" s="825" t="s">
        <v>953</v>
      </c>
      <c r="C49" s="826"/>
      <c r="D49" s="826"/>
      <c r="E49" s="826"/>
      <c r="F49" s="826"/>
      <c r="G49" s="826"/>
      <c r="H49" s="826"/>
      <c r="I49" s="826"/>
      <c r="J49" s="826"/>
      <c r="K49" s="826"/>
      <c r="L49" s="826"/>
      <c r="M49" s="827"/>
      <c r="N49" s="394">
        <f>SUM(N36:N48)</f>
        <v>121329.52797390522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19162.982076939923</v>
      </c>
      <c r="N54" s="272">
        <f>K54*M54</f>
        <v>26828.174907715889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40.460415686445522</v>
      </c>
      <c r="N55" s="272">
        <f>K55*M55</f>
        <v>1011.510392161138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27839.685299877026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735.58755139143761</v>
      </c>
      <c r="M64" s="830"/>
      <c r="N64" s="287">
        <f>K64*L64</f>
        <v>1029.8225719480126</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29">
        <f>VLOOKUP(A65,TRANSPORTE!A6:D117,4,FALSE)</f>
        <v>735.58755139143761</v>
      </c>
      <c r="M65" s="830"/>
      <c r="N65" s="287">
        <f>K65*L65</f>
        <v>919.48443923929699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1949.3070111873096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160837.45929935871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32167.491859871745</v>
      </c>
      <c r="M88" s="860"/>
      <c r="N88" s="51"/>
    </row>
    <row r="89" spans="1:14">
      <c r="B89" s="89" t="s">
        <v>973</v>
      </c>
      <c r="C89" s="90"/>
      <c r="D89" s="90"/>
      <c r="E89" s="90"/>
      <c r="F89" s="90"/>
      <c r="G89" s="90"/>
      <c r="H89" s="90"/>
      <c r="I89" s="87"/>
      <c r="J89" s="88"/>
      <c r="K89" s="304">
        <v>0.05</v>
      </c>
      <c r="L89" s="859">
        <f>N83*K89</f>
        <v>8041.8729649679362</v>
      </c>
      <c r="M89" s="860"/>
      <c r="N89" s="51"/>
    </row>
    <row r="90" spans="1:14" ht="15.75" thickBot="1">
      <c r="B90" s="91" t="s">
        <v>974</v>
      </c>
      <c r="C90" s="92"/>
      <c r="D90" s="92"/>
      <c r="E90" s="92"/>
      <c r="F90" s="92"/>
      <c r="G90" s="92"/>
      <c r="H90" s="92"/>
      <c r="I90" s="93"/>
      <c r="J90" s="94"/>
      <c r="K90" s="305">
        <v>0.05</v>
      </c>
      <c r="L90" s="861">
        <f>N83*K90</f>
        <v>8041.8729649679362</v>
      </c>
      <c r="M90" s="862"/>
      <c r="N90" s="51"/>
    </row>
    <row r="91" spans="1:14" ht="15.75" thickBot="1">
      <c r="B91" s="825" t="s">
        <v>953</v>
      </c>
      <c r="C91" s="826"/>
      <c r="D91" s="826"/>
      <c r="E91" s="826"/>
      <c r="F91" s="826"/>
      <c r="G91" s="826"/>
      <c r="H91" s="826"/>
      <c r="I91" s="826"/>
      <c r="J91" s="826"/>
      <c r="K91" s="826"/>
      <c r="L91" s="826"/>
      <c r="M91" s="827"/>
      <c r="N91" s="52">
        <f>L88+L89+L90</f>
        <v>48251.237789807616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209088.69708916632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1067</v>
      </c>
      <c r="C31" s="963" t="s">
        <v>1580</v>
      </c>
      <c r="D31" s="963"/>
      <c r="E31" s="963"/>
      <c r="F31" s="964"/>
      <c r="G31" s="964"/>
      <c r="H31" s="964"/>
      <c r="I31" s="964"/>
      <c r="J31" s="964"/>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7</v>
      </c>
      <c r="N37" s="272">
        <f t="shared" ref="N37:N43" si="0">K37/M37</f>
        <v>23513.037853465928</v>
      </c>
    </row>
    <row r="38" spans="1:14">
      <c r="A38" t="s">
        <v>168</v>
      </c>
      <c r="B38" s="838" t="str">
        <f>VLOOKUP(A38,EQUIPOS!A8:D154,3,FALSE)</f>
        <v>Compactador tipo  POTENCIA: 105 HP, PESO: 6 ton</v>
      </c>
      <c r="C38" s="839"/>
      <c r="D38" s="839"/>
      <c r="E38" s="839"/>
      <c r="F38" s="839"/>
      <c r="G38" s="839"/>
      <c r="H38" s="840"/>
      <c r="I38" s="267"/>
      <c r="J38" s="268"/>
      <c r="K38" s="269">
        <f>VLOOKUP(A38,EQUIPOS!A8:D165,4,FALSE)</f>
        <v>95294.305013792546</v>
      </c>
      <c r="L38" s="270"/>
      <c r="M38" s="271">
        <v>7</v>
      </c>
      <c r="N38" s="272">
        <f t="shared" si="0"/>
        <v>13613.472144827507</v>
      </c>
    </row>
    <row r="39" spans="1:14">
      <c r="A39" t="s">
        <v>286</v>
      </c>
      <c r="B39" s="838" t="str">
        <f>VLOOKUP(A39,EQUIPOS!A9:D154,3,FALSE)</f>
        <v>Planta de asfalto en frio</v>
      </c>
      <c r="C39" s="839"/>
      <c r="D39" s="839"/>
      <c r="E39" s="839"/>
      <c r="F39" s="839"/>
      <c r="G39" s="839"/>
      <c r="H39" s="840"/>
      <c r="I39" s="267"/>
      <c r="J39" s="268"/>
      <c r="K39" s="269">
        <f>VLOOKUP(A39,EQUIPOS!A9:D166,4,FALSE)</f>
        <v>239901.61466611701</v>
      </c>
      <c r="L39" s="270"/>
      <c r="M39" s="271">
        <v>9</v>
      </c>
      <c r="N39" s="272">
        <f t="shared" si="0"/>
        <v>26655.73496290189</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7</v>
      </c>
      <c r="N42" s="272">
        <f t="shared" si="0"/>
        <v>37788.810835927383</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9</v>
      </c>
      <c r="N43" s="272">
        <f t="shared" si="0"/>
        <v>5455.3040864458189</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1110.7358873587618</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138116.21903409634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19162.982076939923</v>
      </c>
      <c r="N53" s="272">
        <f>K53*M53</f>
        <v>26828.174907715889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40.460415686445522</v>
      </c>
      <c r="N54" s="272">
        <f>K54*M54</f>
        <v>1011.510392161138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27839.685299877026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735.58755139143761</v>
      </c>
      <c r="M63" s="830"/>
      <c r="N63" s="287">
        <f>K63*L63</f>
        <v>1029.8225719480126</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29">
        <f>VLOOKUP(A64,TRANSPORTE!A6:D117,4,FALSE)</f>
        <v>735.58755139143761</v>
      </c>
      <c r="M64" s="830"/>
      <c r="N64" s="287">
        <f>K64*L64</f>
        <v>919.48443923929699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1949.3070111873096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11107.358873587618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179012.5702187483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35802.514043749659</v>
      </c>
      <c r="M87" s="860"/>
      <c r="N87" s="51"/>
    </row>
    <row r="88" spans="1:14">
      <c r="B88" s="89" t="s">
        <v>973</v>
      </c>
      <c r="C88" s="90"/>
      <c r="D88" s="90"/>
      <c r="E88" s="90"/>
      <c r="F88" s="90"/>
      <c r="G88" s="90"/>
      <c r="H88" s="90"/>
      <c r="I88" s="87"/>
      <c r="J88" s="88"/>
      <c r="K88" s="304">
        <v>0.05</v>
      </c>
      <c r="L88" s="859">
        <f>N82*K88</f>
        <v>8950.6285109374148</v>
      </c>
      <c r="M88" s="860"/>
      <c r="N88" s="51"/>
    </row>
    <row r="89" spans="1:14" ht="15.75" thickBot="1">
      <c r="B89" s="91" t="s">
        <v>974</v>
      </c>
      <c r="C89" s="92"/>
      <c r="D89" s="92"/>
      <c r="E89" s="92"/>
      <c r="F89" s="92"/>
      <c r="G89" s="92"/>
      <c r="H89" s="92"/>
      <c r="I89" s="93"/>
      <c r="J89" s="94"/>
      <c r="K89" s="305">
        <v>0.05</v>
      </c>
      <c r="L89" s="861">
        <f>N82*K89</f>
        <v>8950.6285109374148</v>
      </c>
      <c r="M89" s="862"/>
      <c r="N89" s="51"/>
    </row>
    <row r="90" spans="1:14" ht="15.75" thickBot="1">
      <c r="B90" s="825" t="s">
        <v>953</v>
      </c>
      <c r="C90" s="826"/>
      <c r="D90" s="826"/>
      <c r="E90" s="826"/>
      <c r="F90" s="826"/>
      <c r="G90" s="826"/>
      <c r="H90" s="826"/>
      <c r="I90" s="826"/>
      <c r="J90" s="826"/>
      <c r="K90" s="826"/>
      <c r="L90" s="826"/>
      <c r="M90" s="827"/>
      <c r="N90" s="52">
        <f>L87+L88+L89</f>
        <v>53703.771065624489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232716.34128437279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10</v>
      </c>
      <c r="N37" s="272">
        <f t="shared" ref="N37:N43" si="0">K37/M37</f>
        <v>16459.12649742615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10</v>
      </c>
      <c r="N38" s="272">
        <f t="shared" si="0"/>
        <v>10736.914669146994</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10</v>
      </c>
      <c r="N39" s="272">
        <f t="shared" si="0"/>
        <v>61721.724365348055</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10</v>
      </c>
      <c r="N42" s="272">
        <f t="shared" si="0"/>
        <v>26452.167585149167</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10</v>
      </c>
      <c r="N43" s="272">
        <f t="shared" si="0"/>
        <v>4909.7736778012368</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38"/>
      <c r="C47" s="839"/>
      <c r="D47" s="839"/>
      <c r="E47" s="839"/>
      <c r="F47" s="839"/>
      <c r="G47" s="839"/>
      <c r="H47" s="840"/>
      <c r="I47" s="841"/>
      <c r="J47" s="822"/>
      <c r="K47" s="269"/>
      <c r="L47" s="842"/>
      <c r="M47" s="843"/>
      <c r="N47" s="272"/>
    </row>
    <row r="48" spans="1:14">
      <c r="B48" s="838"/>
      <c r="C48" s="839"/>
      <c r="D48" s="839"/>
      <c r="E48" s="844"/>
      <c r="F48" s="839"/>
      <c r="G48" s="839"/>
      <c r="H48" s="840"/>
      <c r="I48" s="36"/>
      <c r="J48" s="37"/>
      <c r="K48" s="274"/>
      <c r="L48" s="276"/>
      <c r="M48" s="277"/>
      <c r="N48" s="278"/>
    </row>
    <row r="49" spans="1:14">
      <c r="B49" s="845" t="s">
        <v>952</v>
      </c>
      <c r="C49" s="846"/>
      <c r="D49" s="846"/>
      <c r="E49" s="38"/>
      <c r="F49" s="39"/>
      <c r="G49" s="39"/>
      <c r="H49" s="40"/>
      <c r="I49" s="36"/>
      <c r="J49" s="37"/>
      <c r="K49" s="279"/>
      <c r="L49" s="276"/>
      <c r="M49" s="401">
        <v>0.1</v>
      </c>
      <c r="N49" s="344">
        <f>N83*M49</f>
        <v>874.7045112950251</v>
      </c>
    </row>
    <row r="50" spans="1:14" ht="15.75" thickBot="1">
      <c r="B50" s="838"/>
      <c r="C50" s="839"/>
      <c r="D50" s="839"/>
      <c r="E50" s="839"/>
      <c r="F50" s="839"/>
      <c r="G50" s="839"/>
      <c r="H50" s="840"/>
      <c r="I50" s="847"/>
      <c r="J50" s="848"/>
      <c r="K50" s="41"/>
      <c r="L50" s="849"/>
      <c r="M50" s="850"/>
      <c r="N50" s="105"/>
    </row>
    <row r="51" spans="1:14" ht="15.75" thickBot="1">
      <c r="B51" s="825" t="s">
        <v>953</v>
      </c>
      <c r="C51" s="826"/>
      <c r="D51" s="826"/>
      <c r="E51" s="826"/>
      <c r="F51" s="826"/>
      <c r="G51" s="826"/>
      <c r="H51" s="826"/>
      <c r="I51" s="826"/>
      <c r="J51" s="826"/>
      <c r="K51" s="826"/>
      <c r="L51" s="826"/>
      <c r="M51" s="827"/>
      <c r="N51" s="394">
        <f>SUM(N36:N50)</f>
        <v>151133.53456933569</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6" t="s">
        <v>944</v>
      </c>
      <c r="C55" s="817"/>
      <c r="D55" s="817"/>
      <c r="E55" s="817"/>
      <c r="F55" s="817"/>
      <c r="G55" s="817"/>
      <c r="H55" s="817"/>
      <c r="I55" s="818"/>
      <c r="J55" s="315" t="s">
        <v>945</v>
      </c>
      <c r="K55" s="85" t="s">
        <v>946</v>
      </c>
      <c r="L55" s="819" t="s">
        <v>955</v>
      </c>
      <c r="M55" s="818"/>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19162.982076939923</v>
      </c>
      <c r="N56" s="272">
        <f>K56*M56</f>
        <v>26828.174907715889</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40.460415686445522</v>
      </c>
      <c r="N57" s="272">
        <f>K57*M57</f>
        <v>1011.510392161138</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20"/>
      <c r="C60" s="821"/>
      <c r="D60" s="821"/>
      <c r="E60" s="821"/>
      <c r="F60" s="821"/>
      <c r="G60" s="821"/>
      <c r="H60" s="821"/>
      <c r="I60" s="822"/>
      <c r="J60" s="42"/>
      <c r="K60" s="44"/>
      <c r="L60" s="823"/>
      <c r="M60" s="824"/>
      <c r="N60" s="45"/>
    </row>
    <row r="61" spans="1:14" ht="15.75" thickBot="1">
      <c r="B61" s="825" t="s">
        <v>953</v>
      </c>
      <c r="C61" s="826"/>
      <c r="D61" s="826"/>
      <c r="E61" s="826"/>
      <c r="F61" s="826"/>
      <c r="G61" s="826"/>
      <c r="H61" s="826"/>
      <c r="I61" s="826"/>
      <c r="J61" s="826"/>
      <c r="K61" s="826"/>
      <c r="L61" s="826"/>
      <c r="M61" s="827"/>
      <c r="N61" s="394">
        <f>SUM(N56:N60)</f>
        <v>27839.685299877026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29">
        <f>VLOOKUP(A66,TRANSPORTE!A5:D117,4,FALSE)</f>
        <v>735.58755139143761</v>
      </c>
      <c r="M66" s="830"/>
      <c r="N66" s="287">
        <f>K66*L66</f>
        <v>1029.8225719480126</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29">
        <f>VLOOKUP(A67,TRANSPORTE!A6:D117,4,FALSE)</f>
        <v>735.58755139143761</v>
      </c>
      <c r="M67" s="830"/>
      <c r="N67" s="287">
        <f>K67*L67</f>
        <v>919.48443923929699</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1949.3070111873096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45"/>
    </row>
    <row r="83" spans="1:14" ht="15.75" thickBot="1">
      <c r="B83" s="831" t="s">
        <v>953</v>
      </c>
      <c r="C83" s="832"/>
      <c r="D83" s="832"/>
      <c r="E83" s="832"/>
      <c r="F83" s="832"/>
      <c r="G83" s="832"/>
      <c r="H83" s="832"/>
      <c r="I83" s="832"/>
      <c r="J83" s="832"/>
      <c r="K83" s="832"/>
      <c r="L83" s="832"/>
      <c r="M83" s="833"/>
      <c r="N83" s="301">
        <f>SUM(N77:N82)</f>
        <v>8747.0451129502508</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N51+N61+N72+N83</f>
        <v>189669.57199335028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37933.914398670058</v>
      </c>
      <c r="M90" s="860"/>
      <c r="N90" s="51"/>
    </row>
    <row r="91" spans="1:14">
      <c r="B91" s="89" t="s">
        <v>973</v>
      </c>
      <c r="C91" s="90"/>
      <c r="D91" s="90"/>
      <c r="E91" s="90"/>
      <c r="F91" s="90"/>
      <c r="G91" s="90"/>
      <c r="H91" s="90"/>
      <c r="I91" s="87"/>
      <c r="J91" s="88"/>
      <c r="K91" s="304">
        <v>0.05</v>
      </c>
      <c r="L91" s="859">
        <f>N85*K91</f>
        <v>9483.4785996675146</v>
      </c>
      <c r="M91" s="860"/>
      <c r="N91" s="51"/>
    </row>
    <row r="92" spans="1:14" ht="15.75" thickBot="1">
      <c r="B92" s="91" t="s">
        <v>974</v>
      </c>
      <c r="C92" s="92"/>
      <c r="D92" s="92"/>
      <c r="E92" s="92"/>
      <c r="F92" s="92"/>
      <c r="G92" s="92"/>
      <c r="H92" s="92"/>
      <c r="I92" s="93"/>
      <c r="J92" s="94"/>
      <c r="K92" s="305">
        <v>0.05</v>
      </c>
      <c r="L92" s="861">
        <f>N85*K92</f>
        <v>9483.4785996675146</v>
      </c>
      <c r="M92" s="862"/>
      <c r="N92" s="51"/>
    </row>
    <row r="93" spans="1:14" ht="15.75" thickBot="1">
      <c r="B93" s="825" t="s">
        <v>953</v>
      </c>
      <c r="C93" s="826"/>
      <c r="D93" s="826"/>
      <c r="E93" s="826"/>
      <c r="F93" s="826"/>
      <c r="G93" s="826"/>
      <c r="H93" s="826"/>
      <c r="I93" s="826"/>
      <c r="J93" s="826"/>
      <c r="K93" s="826"/>
      <c r="L93" s="826"/>
      <c r="M93" s="827"/>
      <c r="N93" s="52">
        <f>L90+L91+L92</f>
        <v>56900.871598005084</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246570.44359135538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2"/>
      <c r="K125" s="802"/>
      <c r="L125" s="802"/>
      <c r="M125" s="802"/>
      <c r="N125" s="803"/>
    </row>
    <row r="126" spans="2:14" ht="15.75" thickBot="1">
      <c r="B126" s="261" t="s">
        <v>2221</v>
      </c>
      <c r="C126" s="393"/>
      <c r="D126" s="393"/>
      <c r="E126" s="57"/>
      <c r="F126" s="57"/>
      <c r="G126" s="57"/>
      <c r="H126" s="57"/>
      <c r="I126" s="57"/>
      <c r="J126" s="804"/>
      <c r="K126" s="804"/>
      <c r="L126" s="804"/>
      <c r="M126" s="804"/>
      <c r="N126"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10</v>
      </c>
      <c r="N37" s="272">
        <f t="shared" ref="N37:N43" si="0">K37/M37</f>
        <v>16459.12649742615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10</v>
      </c>
      <c r="N38" s="272">
        <f t="shared" si="0"/>
        <v>10736.914669146994</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10</v>
      </c>
      <c r="N39" s="272">
        <f t="shared" si="0"/>
        <v>61721.724365348055</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10</v>
      </c>
      <c r="N42" s="272">
        <f t="shared" si="0"/>
        <v>26452.167585149167</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10</v>
      </c>
      <c r="N43" s="272">
        <f t="shared" si="0"/>
        <v>4909.7736778012368</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151133.53456933569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19162.982076939923</v>
      </c>
      <c r="N54" s="272">
        <f>K54*M54</f>
        <v>26828.174907715889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40.460415686445522</v>
      </c>
      <c r="N55" s="272">
        <f>K55*M55</f>
        <v>1011.510392161138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27839.685299877026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735.58755139143761</v>
      </c>
      <c r="M64" s="830"/>
      <c r="N64" s="287">
        <f>K64*L64</f>
        <v>1029.8225719480126</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29">
        <f>VLOOKUP(A65,TRANSPORTE!A6:D117,4,FALSE)</f>
        <v>735.58755139143761</v>
      </c>
      <c r="M65" s="830"/>
      <c r="N65" s="287">
        <f>K65*L65</f>
        <v>919.48443923929699</v>
      </c>
    </row>
    <row r="66" spans="1:15">
      <c r="B66" s="46"/>
      <c r="C66" s="47"/>
      <c r="D66" s="47"/>
      <c r="E66" s="47"/>
      <c r="F66" s="47"/>
      <c r="G66" s="47"/>
      <c r="H66" s="288"/>
      <c r="I66" s="279"/>
      <c r="J66" s="279"/>
      <c r="K66" s="279"/>
      <c r="L66" s="829"/>
      <c r="M66" s="83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1949.3070111873096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189669.57199335028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37933.914398670058</v>
      </c>
      <c r="M88" s="860"/>
      <c r="N88" s="51"/>
    </row>
    <row r="89" spans="1:14">
      <c r="B89" s="89" t="s">
        <v>973</v>
      </c>
      <c r="C89" s="90"/>
      <c r="D89" s="90"/>
      <c r="E89" s="90"/>
      <c r="F89" s="90"/>
      <c r="G89" s="90"/>
      <c r="H89" s="90"/>
      <c r="I89" s="87"/>
      <c r="J89" s="88"/>
      <c r="K89" s="304">
        <v>0.05</v>
      </c>
      <c r="L89" s="859">
        <f>N83*K89</f>
        <v>9483.4785996675146</v>
      </c>
      <c r="M89" s="860"/>
      <c r="N89" s="51"/>
    </row>
    <row r="90" spans="1:14" ht="15.75" thickBot="1">
      <c r="B90" s="91" t="s">
        <v>974</v>
      </c>
      <c r="C90" s="92"/>
      <c r="D90" s="92"/>
      <c r="E90" s="92"/>
      <c r="F90" s="92"/>
      <c r="G90" s="92"/>
      <c r="H90" s="92"/>
      <c r="I90" s="93"/>
      <c r="J90" s="94"/>
      <c r="K90" s="305">
        <v>0.05</v>
      </c>
      <c r="L90" s="861">
        <f>N83*K90</f>
        <v>9483.4785996675146</v>
      </c>
      <c r="M90" s="862"/>
      <c r="N90" s="51"/>
    </row>
    <row r="91" spans="1:14" ht="15.75" thickBot="1">
      <c r="B91" s="825" t="s">
        <v>953</v>
      </c>
      <c r="C91" s="826"/>
      <c r="D91" s="826"/>
      <c r="E91" s="826"/>
      <c r="F91" s="826"/>
      <c r="G91" s="826"/>
      <c r="H91" s="826"/>
      <c r="I91" s="826"/>
      <c r="J91" s="826"/>
      <c r="K91" s="826"/>
      <c r="L91" s="826"/>
      <c r="M91" s="827"/>
      <c r="N91" s="52">
        <f>L88+L89+L90</f>
        <v>56900.871598005084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246570.44359135538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10</v>
      </c>
      <c r="N37" s="272">
        <f t="shared" ref="N37:N43" si="0">K37/M37</f>
        <v>16459.12649742615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10</v>
      </c>
      <c r="N38" s="272">
        <f t="shared" si="0"/>
        <v>10736.914669146994</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10</v>
      </c>
      <c r="N39" s="272">
        <f t="shared" si="0"/>
        <v>61721.724365348055</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10</v>
      </c>
      <c r="N42" s="272">
        <f t="shared" si="0"/>
        <v>26452.167585149167</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10</v>
      </c>
      <c r="N43" s="272">
        <f t="shared" si="0"/>
        <v>4909.7736778012368</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151133.53456933569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19162.982076939923</v>
      </c>
      <c r="N54" s="272">
        <f>K54*M54</f>
        <v>26828.174907715889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40.460415686445522</v>
      </c>
      <c r="N55" s="272">
        <f>K55*M55</f>
        <v>1011.510392161138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27839.685299877026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735.58755139143761</v>
      </c>
      <c r="M64" s="830"/>
      <c r="N64" s="287">
        <f>K64*L64</f>
        <v>1029.8225719480126</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29">
        <f>VLOOKUP(A65,TRANSPORTE!A6:D117,4,FALSE)</f>
        <v>735.58755139143761</v>
      </c>
      <c r="M65" s="830"/>
      <c r="N65" s="287">
        <f>K65*L65</f>
        <v>919.48443923929699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1949.3070111873096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189669.57199335028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37933.914398670058</v>
      </c>
      <c r="M88" s="860"/>
      <c r="N88" s="51"/>
    </row>
    <row r="89" spans="1:14">
      <c r="B89" s="89" t="s">
        <v>973</v>
      </c>
      <c r="C89" s="90"/>
      <c r="D89" s="90"/>
      <c r="E89" s="90"/>
      <c r="F89" s="90"/>
      <c r="G89" s="90"/>
      <c r="H89" s="90"/>
      <c r="I89" s="87"/>
      <c r="J89" s="88"/>
      <c r="K89" s="304">
        <v>0.05</v>
      </c>
      <c r="L89" s="859">
        <f>N83*K89</f>
        <v>9483.4785996675146</v>
      </c>
      <c r="M89" s="860"/>
      <c r="N89" s="51"/>
    </row>
    <row r="90" spans="1:14" ht="15.75" thickBot="1">
      <c r="B90" s="91" t="s">
        <v>974</v>
      </c>
      <c r="C90" s="92"/>
      <c r="D90" s="92"/>
      <c r="E90" s="92"/>
      <c r="F90" s="92"/>
      <c r="G90" s="92"/>
      <c r="H90" s="92"/>
      <c r="I90" s="93"/>
      <c r="J90" s="94"/>
      <c r="K90" s="305">
        <v>0.05</v>
      </c>
      <c r="L90" s="861">
        <f>N83*K90</f>
        <v>9483.4785996675146</v>
      </c>
      <c r="M90" s="862"/>
      <c r="N90" s="51"/>
    </row>
    <row r="91" spans="1:14" ht="15.75" thickBot="1">
      <c r="B91" s="825" t="s">
        <v>953</v>
      </c>
      <c r="C91" s="826"/>
      <c r="D91" s="826"/>
      <c r="E91" s="826"/>
      <c r="F91" s="826"/>
      <c r="G91" s="826"/>
      <c r="H91" s="826"/>
      <c r="I91" s="826"/>
      <c r="J91" s="826"/>
      <c r="K91" s="826"/>
      <c r="L91" s="826"/>
      <c r="M91" s="827"/>
      <c r="N91" s="52">
        <f>L88+L89+L90</f>
        <v>56900.871598005084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246570.44359135538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10</v>
      </c>
      <c r="N37" s="272">
        <f t="shared" ref="N37:N43" si="0">K37/M37</f>
        <v>16459.12649742615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10</v>
      </c>
      <c r="N38" s="272">
        <f t="shared" si="0"/>
        <v>10736.914669146994</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10</v>
      </c>
      <c r="N39" s="272">
        <f t="shared" si="0"/>
        <v>61721.724365348055</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10</v>
      </c>
      <c r="N42" s="272">
        <f t="shared" si="0"/>
        <v>26452.167585149167</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10</v>
      </c>
      <c r="N43" s="272">
        <f t="shared" si="0"/>
        <v>4909.7736778012368</v>
      </c>
    </row>
    <row r="44" spans="1:14" ht="15" customHeight="1">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151133.53456933569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19162.982076939923</v>
      </c>
      <c r="N53" s="272">
        <f>K53*M53</f>
        <v>26828.174907715889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40.460415686445522</v>
      </c>
      <c r="N54" s="272">
        <f>K54*M54</f>
        <v>1011.510392161138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27839.685299877026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735.58755139143761</v>
      </c>
      <c r="M63" s="830"/>
      <c r="N63" s="287">
        <f>K63*L63</f>
        <v>1029.8225719480126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9">
        <f>VLOOKUP(A64,TRANSPORTE!A6:D117,4,FALSE)</f>
        <v>735.58755139143761</v>
      </c>
      <c r="M64" s="830"/>
      <c r="N64" s="287">
        <f>K64*L64</f>
        <v>919.48443923929699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1949.3070111873096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189669.57199335028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37933.914398670058</v>
      </c>
      <c r="M87" s="860"/>
      <c r="N87" s="51"/>
    </row>
    <row r="88" spans="1:14">
      <c r="B88" s="89" t="s">
        <v>973</v>
      </c>
      <c r="C88" s="90"/>
      <c r="D88" s="90"/>
      <c r="E88" s="90"/>
      <c r="F88" s="90"/>
      <c r="G88" s="90"/>
      <c r="H88" s="90"/>
      <c r="I88" s="87"/>
      <c r="J88" s="88"/>
      <c r="K88" s="304">
        <v>0.05</v>
      </c>
      <c r="L88" s="859">
        <f>N82*K88</f>
        <v>9483.4785996675146</v>
      </c>
      <c r="M88" s="860"/>
      <c r="N88" s="51"/>
    </row>
    <row r="89" spans="1:14" ht="15.75" thickBot="1">
      <c r="B89" s="91" t="s">
        <v>974</v>
      </c>
      <c r="C89" s="92"/>
      <c r="D89" s="92"/>
      <c r="E89" s="92"/>
      <c r="F89" s="92"/>
      <c r="G89" s="92"/>
      <c r="H89" s="92"/>
      <c r="I89" s="93"/>
      <c r="J89" s="94"/>
      <c r="K89" s="305">
        <v>0.05</v>
      </c>
      <c r="L89" s="861">
        <f>N82*K89</f>
        <v>9483.4785996675146</v>
      </c>
      <c r="M89" s="862"/>
      <c r="N89" s="51"/>
    </row>
    <row r="90" spans="1:14" ht="15.75" thickBot="1">
      <c r="B90" s="825" t="s">
        <v>953</v>
      </c>
      <c r="C90" s="826"/>
      <c r="D90" s="826"/>
      <c r="E90" s="826"/>
      <c r="F90" s="826"/>
      <c r="G90" s="826"/>
      <c r="H90" s="826"/>
      <c r="I90" s="826"/>
      <c r="J90" s="826"/>
      <c r="K90" s="826"/>
      <c r="L90" s="826"/>
      <c r="M90" s="827"/>
      <c r="N90" s="52">
        <f>L87+L88+L89</f>
        <v>56900.871598005084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246570.44359135538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10</v>
      </c>
      <c r="N37" s="272">
        <f t="shared" ref="N37:N43" si="0">K37/M37</f>
        <v>16459.12649742615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10</v>
      </c>
      <c r="N38" s="272">
        <f t="shared" si="0"/>
        <v>10736.914669146994</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10</v>
      </c>
      <c r="N39" s="272">
        <f t="shared" si="0"/>
        <v>61721.724365348055</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10</v>
      </c>
      <c r="N42" s="272">
        <f t="shared" si="0"/>
        <v>26452.167585149167</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10</v>
      </c>
      <c r="N43" s="272">
        <f t="shared" si="0"/>
        <v>4909.7736778012368</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151133.53456933569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19162.982076939923</v>
      </c>
      <c r="N53" s="272">
        <f>K53*M53</f>
        <v>26828.174907715889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40.460415686445522</v>
      </c>
      <c r="N54" s="272">
        <f>K54*M54</f>
        <v>1011.510392161138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27839.685299877026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735.58755139143761</v>
      </c>
      <c r="M63" s="830"/>
      <c r="N63" s="287">
        <f>K63*L63</f>
        <v>1029.8225719480126</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29">
        <f>VLOOKUP(A64,TRANSPORTE!A6:D117,4,FALSE)</f>
        <v>735.58755139143761</v>
      </c>
      <c r="M64" s="830"/>
      <c r="N64" s="287">
        <f>K64*L64</f>
        <v>919.48443923929699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1949.3070111873096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189669.57199335028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37933.914398670058</v>
      </c>
      <c r="M87" s="860"/>
      <c r="N87" s="51"/>
    </row>
    <row r="88" spans="1:14">
      <c r="B88" s="89" t="s">
        <v>973</v>
      </c>
      <c r="C88" s="90"/>
      <c r="D88" s="90"/>
      <c r="E88" s="90"/>
      <c r="F88" s="90"/>
      <c r="G88" s="90"/>
      <c r="H88" s="90"/>
      <c r="I88" s="87"/>
      <c r="J88" s="88"/>
      <c r="K88" s="304">
        <v>0.05</v>
      </c>
      <c r="L88" s="859">
        <f>N82*K88</f>
        <v>9483.4785996675146</v>
      </c>
      <c r="M88" s="860"/>
      <c r="N88" s="51"/>
    </row>
    <row r="89" spans="1:14" ht="15.75" thickBot="1">
      <c r="B89" s="91" t="s">
        <v>974</v>
      </c>
      <c r="C89" s="92"/>
      <c r="D89" s="92"/>
      <c r="E89" s="92"/>
      <c r="F89" s="92"/>
      <c r="G89" s="92"/>
      <c r="H89" s="92"/>
      <c r="I89" s="93"/>
      <c r="J89" s="94"/>
      <c r="K89" s="305">
        <v>0.05</v>
      </c>
      <c r="L89" s="861">
        <f>N82*K89</f>
        <v>9483.4785996675146</v>
      </c>
      <c r="M89" s="862"/>
      <c r="N89" s="51"/>
    </row>
    <row r="90" spans="1:14" ht="15.75" thickBot="1">
      <c r="B90" s="825" t="s">
        <v>953</v>
      </c>
      <c r="C90" s="826"/>
      <c r="D90" s="826"/>
      <c r="E90" s="826"/>
      <c r="F90" s="826"/>
      <c r="G90" s="826"/>
      <c r="H90" s="826"/>
      <c r="I90" s="826"/>
      <c r="J90" s="826"/>
      <c r="K90" s="826"/>
      <c r="L90" s="826"/>
      <c r="M90" s="827"/>
      <c r="N90" s="52">
        <f>L87+L88+L89</f>
        <v>56900.871598005084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246570.44359135538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10</v>
      </c>
      <c r="N37" s="272">
        <f t="shared" ref="N37:N43" si="0">K37/M37</f>
        <v>16459.12649742615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10</v>
      </c>
      <c r="N38" s="272">
        <f t="shared" si="0"/>
        <v>10736.914669146994</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10</v>
      </c>
      <c r="N39" s="272">
        <f t="shared" si="0"/>
        <v>61721.724365348055</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10</v>
      </c>
      <c r="N42" s="272">
        <f t="shared" si="0"/>
        <v>26452.167585149167</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10</v>
      </c>
      <c r="N43" s="272">
        <f t="shared" si="0"/>
        <v>4909.7736778012368</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151133.53456933569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19162.982076939923</v>
      </c>
      <c r="N54" s="272">
        <f>K54*M54</f>
        <v>26828.174907715889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40.460415686445522</v>
      </c>
      <c r="N55" s="272">
        <f>K55*M55</f>
        <v>1011.510392161138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27839.685299877026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735.58755139143761</v>
      </c>
      <c r="M64" s="830"/>
      <c r="N64" s="287">
        <f>K64*L64</f>
        <v>1029.8225719480126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9">
        <f>VLOOKUP(A65,TRANSPORTE!A6:D117,4,FALSE)</f>
        <v>735.58755139143761</v>
      </c>
      <c r="M65" s="830"/>
      <c r="N65" s="287">
        <f>K65*L65</f>
        <v>919.48443923929699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1949.3070111873096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189669.57199335028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37933.914398670058</v>
      </c>
      <c r="M88" s="860"/>
      <c r="N88" s="51"/>
    </row>
    <row r="89" spans="1:14">
      <c r="B89" s="89" t="s">
        <v>973</v>
      </c>
      <c r="C89" s="90"/>
      <c r="D89" s="90"/>
      <c r="E89" s="90"/>
      <c r="F89" s="90"/>
      <c r="G89" s="90"/>
      <c r="H89" s="90"/>
      <c r="I89" s="87"/>
      <c r="J89" s="88"/>
      <c r="K89" s="304">
        <v>0.05</v>
      </c>
      <c r="L89" s="859">
        <f>N83*K89</f>
        <v>9483.4785996675146</v>
      </c>
      <c r="M89" s="860"/>
      <c r="N89" s="51"/>
    </row>
    <row r="90" spans="1:14" ht="15.75" thickBot="1">
      <c r="B90" s="91" t="s">
        <v>974</v>
      </c>
      <c r="C90" s="92"/>
      <c r="D90" s="92"/>
      <c r="E90" s="92"/>
      <c r="F90" s="92"/>
      <c r="G90" s="92"/>
      <c r="H90" s="92"/>
      <c r="I90" s="93"/>
      <c r="J90" s="94"/>
      <c r="K90" s="305">
        <v>0.05</v>
      </c>
      <c r="L90" s="861">
        <f>N83*K90</f>
        <v>9483.4785996675146</v>
      </c>
      <c r="M90" s="862"/>
      <c r="N90" s="51"/>
    </row>
    <row r="91" spans="1:14" ht="15.75" thickBot="1">
      <c r="B91" s="825" t="s">
        <v>953</v>
      </c>
      <c r="C91" s="826"/>
      <c r="D91" s="826"/>
      <c r="E91" s="826"/>
      <c r="F91" s="826"/>
      <c r="G91" s="826"/>
      <c r="H91" s="826"/>
      <c r="I91" s="826"/>
      <c r="J91" s="826"/>
      <c r="K91" s="826"/>
      <c r="L91" s="826"/>
      <c r="M91" s="827"/>
      <c r="N91" s="52">
        <f>L88+L89+L90</f>
        <v>56900.871598005084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246570.44359135538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10</v>
      </c>
      <c r="N37" s="272">
        <f t="shared" ref="N37:N43" si="0">K37/M37</f>
        <v>16459.12649742615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10</v>
      </c>
      <c r="N38" s="272">
        <f t="shared" si="0"/>
        <v>10736.914669146994</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10</v>
      </c>
      <c r="N39" s="272">
        <f t="shared" si="0"/>
        <v>61721.724365348055</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10</v>
      </c>
      <c r="N42" s="272">
        <f t="shared" si="0"/>
        <v>26452.167585149167</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10</v>
      </c>
      <c r="N43" s="272">
        <f t="shared" si="0"/>
        <v>4909.7736778012368</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151133.53456933569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19162.982076939923</v>
      </c>
      <c r="N54" s="272">
        <f>K54*M54</f>
        <v>26828.174907715889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40.460415686445522</v>
      </c>
      <c r="N55" s="272">
        <f>K55*M55</f>
        <v>1011.510392161138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27839.685299877026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735.58755139143761</v>
      </c>
      <c r="M64" s="830"/>
      <c r="N64" s="287">
        <f>K64*L64</f>
        <v>1029.8225719480126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9">
        <f>VLOOKUP(A65,TRANSPORTE!A6:D117,4,FALSE)</f>
        <v>735.58755139143761</v>
      </c>
      <c r="M65" s="830"/>
      <c r="N65" s="287">
        <f>K65*L65</f>
        <v>919.48443923929699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1949.3070111873096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189669.57199335028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37933.914398670058</v>
      </c>
      <c r="M88" s="860"/>
      <c r="N88" s="51"/>
    </row>
    <row r="89" spans="1:14">
      <c r="B89" s="89" t="s">
        <v>973</v>
      </c>
      <c r="C89" s="90"/>
      <c r="D89" s="90"/>
      <c r="E89" s="90"/>
      <c r="F89" s="90"/>
      <c r="G89" s="90"/>
      <c r="H89" s="90"/>
      <c r="I89" s="87"/>
      <c r="J89" s="88"/>
      <c r="K89" s="304">
        <v>0.05</v>
      </c>
      <c r="L89" s="859">
        <f>N83*K89</f>
        <v>9483.4785996675146</v>
      </c>
      <c r="M89" s="860"/>
      <c r="N89" s="51"/>
    </row>
    <row r="90" spans="1:14" ht="15.75" thickBot="1">
      <c r="B90" s="91" t="s">
        <v>974</v>
      </c>
      <c r="C90" s="92"/>
      <c r="D90" s="92"/>
      <c r="E90" s="92"/>
      <c r="F90" s="92"/>
      <c r="G90" s="92"/>
      <c r="H90" s="92"/>
      <c r="I90" s="93"/>
      <c r="J90" s="94"/>
      <c r="K90" s="305">
        <v>0.05</v>
      </c>
      <c r="L90" s="861">
        <f>N83*K90</f>
        <v>9483.4785996675146</v>
      </c>
      <c r="M90" s="862"/>
      <c r="N90" s="51"/>
    </row>
    <row r="91" spans="1:14" ht="15.75" thickBot="1">
      <c r="B91" s="825" t="s">
        <v>953</v>
      </c>
      <c r="C91" s="826"/>
      <c r="D91" s="826"/>
      <c r="E91" s="826"/>
      <c r="F91" s="826"/>
      <c r="G91" s="826"/>
      <c r="H91" s="826"/>
      <c r="I91" s="826"/>
      <c r="J91" s="826"/>
      <c r="K91" s="826"/>
      <c r="L91" s="826"/>
      <c r="M91" s="827"/>
      <c r="N91" s="52">
        <f>L88+L89+L90</f>
        <v>56900.871598005084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246570.44359135538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10</v>
      </c>
      <c r="N37" s="272">
        <f t="shared" ref="N37:N43" si="0">K37/M37</f>
        <v>16459.12649742615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10</v>
      </c>
      <c r="N38" s="272">
        <f t="shared" si="0"/>
        <v>10736.914669146994</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10</v>
      </c>
      <c r="N39" s="272">
        <f t="shared" si="0"/>
        <v>61721.724365348055</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10</v>
      </c>
      <c r="N42" s="272">
        <f t="shared" si="0"/>
        <v>26452.167585149167</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10</v>
      </c>
      <c r="N43" s="272">
        <f t="shared" si="0"/>
        <v>4909.7736778012368</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151133.53456933569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19162.982076939923</v>
      </c>
      <c r="N54" s="272">
        <f>K54*M54</f>
        <v>26828.174907715889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40.460415686445522</v>
      </c>
      <c r="N55" s="272">
        <f>K55*M55</f>
        <v>1011.510392161138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27839.685299877026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735.58755139143761</v>
      </c>
      <c r="M64" s="830"/>
      <c r="N64" s="287">
        <f>K64*L64</f>
        <v>1029.8225719480126</v>
      </c>
    </row>
    <row r="65" spans="1:15">
      <c r="A65" t="s">
        <v>1293</v>
      </c>
      <c r="B65" s="46" t="str">
        <f>VLOOKUP(A65,TRANSPORTE!A6:D117,3,FALSE)</f>
        <v>Transporte de mezcla</v>
      </c>
      <c r="C65" s="47"/>
      <c r="D65" s="47"/>
      <c r="E65" s="47"/>
      <c r="F65" s="47"/>
      <c r="G65" s="47"/>
      <c r="H65" s="311" t="s">
        <v>1468</v>
      </c>
      <c r="I65" s="279">
        <v>1.25</v>
      </c>
      <c r="J65" s="286">
        <v>1</v>
      </c>
      <c r="K65" s="279">
        <f>I65*J65</f>
        <v>1.25</v>
      </c>
      <c r="L65" s="829">
        <f>VLOOKUP(A65,TRANSPORTE!A6:D117,4,FALSE)</f>
        <v>735.58755139143761</v>
      </c>
      <c r="M65" s="830"/>
      <c r="N65" s="287">
        <f>K65*L65</f>
        <v>919.48443923929699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1949.3070111873096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189669.57199335028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37933.914398670058</v>
      </c>
      <c r="M88" s="860"/>
      <c r="N88" s="51"/>
    </row>
    <row r="89" spans="1:14">
      <c r="B89" s="89" t="s">
        <v>973</v>
      </c>
      <c r="C89" s="90"/>
      <c r="D89" s="90"/>
      <c r="E89" s="90"/>
      <c r="F89" s="90"/>
      <c r="G89" s="90"/>
      <c r="H89" s="90"/>
      <c r="I89" s="87"/>
      <c r="J89" s="88"/>
      <c r="K89" s="304">
        <v>0.05</v>
      </c>
      <c r="L89" s="859">
        <f>N83*K89</f>
        <v>9483.4785996675146</v>
      </c>
      <c r="M89" s="860"/>
      <c r="N89" s="51"/>
    </row>
    <row r="90" spans="1:14" ht="15.75" thickBot="1">
      <c r="B90" s="91" t="s">
        <v>974</v>
      </c>
      <c r="C90" s="92"/>
      <c r="D90" s="92"/>
      <c r="E90" s="92"/>
      <c r="F90" s="92"/>
      <c r="G90" s="92"/>
      <c r="H90" s="92"/>
      <c r="I90" s="93"/>
      <c r="J90" s="94"/>
      <c r="K90" s="305">
        <v>0.05</v>
      </c>
      <c r="L90" s="861">
        <f>N83*K90</f>
        <v>9483.4785996675146</v>
      </c>
      <c r="M90" s="862"/>
      <c r="N90" s="51"/>
    </row>
    <row r="91" spans="1:14" ht="15.75" thickBot="1">
      <c r="B91" s="825" t="s">
        <v>953</v>
      </c>
      <c r="C91" s="826"/>
      <c r="D91" s="826"/>
      <c r="E91" s="826"/>
      <c r="F91" s="826"/>
      <c r="G91" s="826"/>
      <c r="H91" s="826"/>
      <c r="I91" s="826"/>
      <c r="J91" s="826"/>
      <c r="K91" s="826"/>
      <c r="L91" s="826"/>
      <c r="M91" s="827"/>
      <c r="N91" s="52">
        <f>L88+L89+L90</f>
        <v>56900.871598005084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246570.44359135538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8</v>
      </c>
      <c r="N37" s="272">
        <f t="shared" ref="N37:N43" si="0">K37/M37</f>
        <v>20573.908121782686</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8</v>
      </c>
      <c r="N38" s="272">
        <f t="shared" si="0"/>
        <v>13421.143336433743</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8</v>
      </c>
      <c r="N39" s="272">
        <f t="shared" si="0"/>
        <v>77152.155456685068</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8</v>
      </c>
      <c r="N42" s="272">
        <f t="shared" si="0"/>
        <v>33065.209481436461</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8</v>
      </c>
      <c r="N43" s="272">
        <f t="shared" si="0"/>
        <v>6137.217097251546</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181300.6506581975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19162.982076939923</v>
      </c>
      <c r="N53" s="272">
        <f>K53*M53</f>
        <v>26828.174907715889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40.460415686445522</v>
      </c>
      <c r="N54" s="272">
        <f>K54*M54</f>
        <v>1011.510392161138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27839.685299877026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735.58755139143761</v>
      </c>
      <c r="M63" s="830"/>
      <c r="N63" s="287">
        <f>K63*L63</f>
        <v>1029.8225719480126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9">
        <f>VLOOKUP(A64,TRANSPORTE!A6:D117,4,FALSE)</f>
        <v>735.58755139143761</v>
      </c>
      <c r="M64" s="830"/>
      <c r="N64" s="287">
        <f>K64*L64</f>
        <v>919.48443923929699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1949.3070111873096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220808.58198365098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44161.716396730197</v>
      </c>
      <c r="M87" s="860"/>
      <c r="N87" s="51"/>
    </row>
    <row r="88" spans="1:14">
      <c r="B88" s="89" t="s">
        <v>973</v>
      </c>
      <c r="C88" s="90"/>
      <c r="D88" s="90"/>
      <c r="E88" s="90"/>
      <c r="F88" s="90"/>
      <c r="G88" s="90"/>
      <c r="H88" s="90"/>
      <c r="I88" s="87"/>
      <c r="J88" s="88"/>
      <c r="K88" s="304">
        <v>0.05</v>
      </c>
      <c r="L88" s="859">
        <f>N82*K88</f>
        <v>11040.429099182549</v>
      </c>
      <c r="M88" s="860"/>
      <c r="N88" s="51"/>
    </row>
    <row r="89" spans="1:14" ht="15.75" thickBot="1">
      <c r="B89" s="91" t="s">
        <v>974</v>
      </c>
      <c r="C89" s="92"/>
      <c r="D89" s="92"/>
      <c r="E89" s="92"/>
      <c r="F89" s="92"/>
      <c r="G89" s="92"/>
      <c r="H89" s="92"/>
      <c r="I89" s="93"/>
      <c r="J89" s="94"/>
      <c r="K89" s="305">
        <v>0.05</v>
      </c>
      <c r="L89" s="861">
        <f>N82*K89</f>
        <v>11040.429099182549</v>
      </c>
      <c r="M89" s="862"/>
      <c r="N89" s="51"/>
    </row>
    <row r="90" spans="1:14" ht="15.75" thickBot="1">
      <c r="B90" s="825" t="s">
        <v>953</v>
      </c>
      <c r="C90" s="826"/>
      <c r="D90" s="826"/>
      <c r="E90" s="826"/>
      <c r="F90" s="826"/>
      <c r="G90" s="826"/>
      <c r="H90" s="826"/>
      <c r="I90" s="826"/>
      <c r="J90" s="826"/>
      <c r="K90" s="826"/>
      <c r="L90" s="826"/>
      <c r="M90" s="827"/>
      <c r="N90" s="52">
        <f>L87+L88+L89</f>
        <v>66242.574595095299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287051.15657874628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8</v>
      </c>
      <c r="N37" s="272">
        <f t="shared" ref="N37:N43" si="0">K37/M37</f>
        <v>20573.908121782686</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8</v>
      </c>
      <c r="N38" s="272">
        <f t="shared" si="0"/>
        <v>13421.143336433743</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8</v>
      </c>
      <c r="N39" s="272">
        <f t="shared" si="0"/>
        <v>77152.155456685068</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8</v>
      </c>
      <c r="N42" s="272">
        <f t="shared" si="0"/>
        <v>33065.209481436461</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8</v>
      </c>
      <c r="N43" s="272">
        <f t="shared" si="0"/>
        <v>6137.217097251546</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181300.6506581975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19162.982076939923</v>
      </c>
      <c r="N53" s="272">
        <f>K53*M53</f>
        <v>26828.174907715889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40.460415686445522</v>
      </c>
      <c r="N54" s="272">
        <f>K54*M54</f>
        <v>1011.510392161138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27839.685299877026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735.58755139143761</v>
      </c>
      <c r="M63" s="830"/>
      <c r="N63" s="287">
        <f>K63*L63</f>
        <v>1029.8225719480126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9">
        <f>VLOOKUP(A64,TRANSPORTE!A6:D117,4,FALSE)</f>
        <v>735.58755139143761</v>
      </c>
      <c r="M64" s="830"/>
      <c r="N64" s="287">
        <f>K64*L64</f>
        <v>919.48443923929699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1949.3070111873096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127"/>
    </row>
    <row r="80" spans="1:15" ht="15.75" thickBot="1">
      <c r="B80" s="831" t="s">
        <v>953</v>
      </c>
      <c r="C80" s="832"/>
      <c r="D80" s="832"/>
      <c r="E80" s="832"/>
      <c r="F80" s="832"/>
      <c r="G80" s="832"/>
      <c r="H80" s="832"/>
      <c r="I80" s="832"/>
      <c r="J80" s="832"/>
      <c r="K80" s="832"/>
      <c r="L80" s="832"/>
      <c r="M80" s="833"/>
      <c r="N80" s="460">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220808.58198365098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44161.716396730197</v>
      </c>
      <c r="M87" s="860"/>
      <c r="N87" s="51"/>
    </row>
    <row r="88" spans="1:14">
      <c r="B88" s="89" t="s">
        <v>973</v>
      </c>
      <c r="C88" s="90"/>
      <c r="D88" s="90"/>
      <c r="E88" s="90"/>
      <c r="F88" s="90"/>
      <c r="G88" s="90"/>
      <c r="H88" s="90"/>
      <c r="I88" s="87"/>
      <c r="J88" s="88"/>
      <c r="K88" s="304">
        <v>0.05</v>
      </c>
      <c r="L88" s="859">
        <f>N82*K88</f>
        <v>11040.429099182549</v>
      </c>
      <c r="M88" s="860"/>
      <c r="N88" s="51"/>
    </row>
    <row r="89" spans="1:14" ht="15.75" thickBot="1">
      <c r="B89" s="91" t="s">
        <v>974</v>
      </c>
      <c r="C89" s="92"/>
      <c r="D89" s="92"/>
      <c r="E89" s="92"/>
      <c r="F89" s="92"/>
      <c r="G89" s="92"/>
      <c r="H89" s="92"/>
      <c r="I89" s="93"/>
      <c r="J89" s="94"/>
      <c r="K89" s="305">
        <v>0.05</v>
      </c>
      <c r="L89" s="861">
        <f>N82*K89</f>
        <v>11040.429099182549</v>
      </c>
      <c r="M89" s="862"/>
      <c r="N89" s="51"/>
    </row>
    <row r="90" spans="1:14" ht="15.75" thickBot="1">
      <c r="B90" s="825" t="s">
        <v>953</v>
      </c>
      <c r="C90" s="826"/>
      <c r="D90" s="826"/>
      <c r="E90" s="826"/>
      <c r="F90" s="826"/>
      <c r="G90" s="826"/>
      <c r="H90" s="826"/>
      <c r="I90" s="826"/>
      <c r="J90" s="826"/>
      <c r="K90" s="826"/>
      <c r="L90" s="826"/>
      <c r="M90" s="827"/>
      <c r="N90" s="52">
        <f>L87+L88+L89</f>
        <v>66242.574595095299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287051.15657874628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8</v>
      </c>
      <c r="N37" s="272">
        <f t="shared" ref="N37:N43" si="0">K37/M37</f>
        <v>20573.908121782686</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8</v>
      </c>
      <c r="N38" s="272">
        <f t="shared" si="0"/>
        <v>13421.143336433743</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8</v>
      </c>
      <c r="N39" s="272">
        <f t="shared" si="0"/>
        <v>77152.155456685068</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8</v>
      </c>
      <c r="N42" s="272">
        <f t="shared" si="0"/>
        <v>33065.209481436461</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8</v>
      </c>
      <c r="N43" s="272">
        <f t="shared" si="0"/>
        <v>6137.217097251546</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181300.6506581975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19162.982076939923</v>
      </c>
      <c r="N53" s="272">
        <f>K53*M53</f>
        <v>26828.174907715889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40.460415686445522</v>
      </c>
      <c r="N54" s="272">
        <f>K54*M54</f>
        <v>1011.510392161138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27839.685299877026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735.58755139143761</v>
      </c>
      <c r="M63" s="830"/>
      <c r="N63" s="287">
        <f>K63*L63</f>
        <v>1029.8225719480126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9">
        <f>VLOOKUP(A64,TRANSPORTE!A6:D117,4,FALSE)</f>
        <v>735.58755139143761</v>
      </c>
      <c r="M64" s="830"/>
      <c r="N64" s="287">
        <f>K64*L64</f>
        <v>919.48443923929699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1949.3070111873096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220808.58198365098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44161.716396730197</v>
      </c>
      <c r="M87" s="860"/>
      <c r="N87" s="51"/>
    </row>
    <row r="88" spans="1:14">
      <c r="B88" s="89" t="s">
        <v>973</v>
      </c>
      <c r="C88" s="90"/>
      <c r="D88" s="90"/>
      <c r="E88" s="90"/>
      <c r="F88" s="90"/>
      <c r="G88" s="90"/>
      <c r="H88" s="90"/>
      <c r="I88" s="87"/>
      <c r="J88" s="88"/>
      <c r="K88" s="304">
        <v>0.05</v>
      </c>
      <c r="L88" s="859">
        <f>N82*K88</f>
        <v>11040.429099182549</v>
      </c>
      <c r="M88" s="860"/>
      <c r="N88" s="51"/>
    </row>
    <row r="89" spans="1:14" ht="15.75" thickBot="1">
      <c r="B89" s="91" t="s">
        <v>974</v>
      </c>
      <c r="C89" s="92"/>
      <c r="D89" s="92"/>
      <c r="E89" s="92"/>
      <c r="F89" s="92"/>
      <c r="G89" s="92"/>
      <c r="H89" s="92"/>
      <c r="I89" s="93"/>
      <c r="J89" s="94"/>
      <c r="K89" s="305">
        <v>0.05</v>
      </c>
      <c r="L89" s="861">
        <f>N82*K89</f>
        <v>11040.429099182549</v>
      </c>
      <c r="M89" s="862"/>
      <c r="N89" s="51"/>
    </row>
    <row r="90" spans="1:14" ht="15.75" thickBot="1">
      <c r="B90" s="825" t="s">
        <v>953</v>
      </c>
      <c r="C90" s="826"/>
      <c r="D90" s="826"/>
      <c r="E90" s="826"/>
      <c r="F90" s="826"/>
      <c r="G90" s="826"/>
      <c r="H90" s="826"/>
      <c r="I90" s="826"/>
      <c r="J90" s="826"/>
      <c r="K90" s="826"/>
      <c r="L90" s="826"/>
      <c r="M90" s="827"/>
      <c r="N90" s="52">
        <f>L87+L88+L89</f>
        <v>66242.574595095299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287051.15657874628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10</v>
      </c>
      <c r="N37" s="272">
        <f t="shared" ref="N37:N43" si="0">K37/M37</f>
        <v>16459.12649742615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10</v>
      </c>
      <c r="N38" s="272">
        <f t="shared" si="0"/>
        <v>10736.914669146994</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10</v>
      </c>
      <c r="N39" s="272">
        <f t="shared" si="0"/>
        <v>61721.724365348055</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10</v>
      </c>
      <c r="N42" s="272">
        <f t="shared" si="0"/>
        <v>26452.167585149167</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10</v>
      </c>
      <c r="N43" s="272">
        <f t="shared" si="0"/>
        <v>4909.7736778012368</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151133.53456933569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19162.982076939923</v>
      </c>
      <c r="N53" s="272">
        <f>K53*M53</f>
        <v>26828.174907715889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40.460415686445522</v>
      </c>
      <c r="N54" s="272">
        <f>K54*M54</f>
        <v>1011.510392161138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27839.685299877026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735.58755139143761</v>
      </c>
      <c r="M63" s="830"/>
      <c r="N63" s="287">
        <f>K63*L63</f>
        <v>1029.8225719480126</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29">
        <f>VLOOKUP(A64,TRANSPORTE!A6:D117,4,FALSE)</f>
        <v>735.58755139143761</v>
      </c>
      <c r="M64" s="830"/>
      <c r="N64" s="287">
        <f>K64*L64</f>
        <v>919.48443923929699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1949.3070111873096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189669.57199335028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37933.914398670058</v>
      </c>
      <c r="M87" s="860"/>
      <c r="N87" s="51"/>
    </row>
    <row r="88" spans="1:14">
      <c r="B88" s="89" t="s">
        <v>973</v>
      </c>
      <c r="C88" s="90"/>
      <c r="D88" s="90"/>
      <c r="E88" s="90"/>
      <c r="F88" s="90"/>
      <c r="G88" s="90"/>
      <c r="H88" s="90"/>
      <c r="I88" s="87"/>
      <c r="J88" s="88"/>
      <c r="K88" s="304">
        <v>0.05</v>
      </c>
      <c r="L88" s="859">
        <f>N82*K88</f>
        <v>9483.4785996675146</v>
      </c>
      <c r="M88" s="860"/>
      <c r="N88" s="51"/>
    </row>
    <row r="89" spans="1:14" ht="15.75" thickBot="1">
      <c r="B89" s="91" t="s">
        <v>974</v>
      </c>
      <c r="C89" s="92"/>
      <c r="D89" s="92"/>
      <c r="E89" s="92"/>
      <c r="F89" s="92"/>
      <c r="G89" s="92"/>
      <c r="H89" s="92"/>
      <c r="I89" s="93"/>
      <c r="J89" s="94"/>
      <c r="K89" s="305">
        <v>0.05</v>
      </c>
      <c r="L89" s="861">
        <f>N82*K89</f>
        <v>9483.4785996675146</v>
      </c>
      <c r="M89" s="862"/>
      <c r="N89" s="51"/>
    </row>
    <row r="90" spans="1:14" ht="15.75" thickBot="1">
      <c r="B90" s="825" t="s">
        <v>953</v>
      </c>
      <c r="C90" s="826"/>
      <c r="D90" s="826"/>
      <c r="E90" s="826"/>
      <c r="F90" s="826"/>
      <c r="G90" s="826"/>
      <c r="H90" s="826"/>
      <c r="I90" s="826"/>
      <c r="J90" s="826"/>
      <c r="K90" s="826"/>
      <c r="L90" s="826"/>
      <c r="M90" s="827"/>
      <c r="N90" s="52">
        <f>L87+L88+L89</f>
        <v>56900.871598005084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246570.44359135538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10</v>
      </c>
      <c r="N37" s="272">
        <f t="shared" ref="N37:N43" si="0">K37/M37</f>
        <v>16459.12649742615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10</v>
      </c>
      <c r="N38" s="272">
        <f t="shared" si="0"/>
        <v>10736.914669146994</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10</v>
      </c>
      <c r="N39" s="272">
        <f t="shared" si="0"/>
        <v>61721.724365348055</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10</v>
      </c>
      <c r="N42" s="272">
        <f t="shared" si="0"/>
        <v>26452.167585149167</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10</v>
      </c>
      <c r="N43" s="272">
        <f t="shared" si="0"/>
        <v>4909.7736778012368</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151133.53456933569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19162.982076939923</v>
      </c>
      <c r="N54" s="272">
        <f>K54*M54</f>
        <v>26828.174907715889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40.460415686445522</v>
      </c>
      <c r="N55" s="272">
        <f>K55*M55</f>
        <v>1011.510392161138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27839.685299877026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735.58755139143761</v>
      </c>
      <c r="M64" s="830"/>
      <c r="N64" s="287">
        <f>K64*L64</f>
        <v>1029.8225719480126</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29">
        <f>VLOOKUP(A65,TRANSPORTE!A6:D117,4,FALSE)</f>
        <v>735.58755139143761</v>
      </c>
      <c r="M65" s="830"/>
      <c r="N65" s="287">
        <f>K65*L65</f>
        <v>919.48443923929699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1949.3070111873096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127"/>
    </row>
    <row r="81" spans="1:14" ht="15.75" thickBot="1">
      <c r="B81" s="831" t="s">
        <v>953</v>
      </c>
      <c r="C81" s="832"/>
      <c r="D81" s="832"/>
      <c r="E81" s="832"/>
      <c r="F81" s="832"/>
      <c r="G81" s="832"/>
      <c r="H81" s="832"/>
      <c r="I81" s="832"/>
      <c r="J81" s="832"/>
      <c r="K81" s="832"/>
      <c r="L81" s="832"/>
      <c r="M81" s="833"/>
      <c r="N81" s="460">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189669.57199335028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37933.914398670058</v>
      </c>
      <c r="M88" s="860"/>
      <c r="N88" s="51"/>
    </row>
    <row r="89" spans="1:14">
      <c r="B89" s="89" t="s">
        <v>973</v>
      </c>
      <c r="C89" s="90"/>
      <c r="D89" s="90"/>
      <c r="E89" s="90"/>
      <c r="F89" s="90"/>
      <c r="G89" s="90"/>
      <c r="H89" s="90"/>
      <c r="I89" s="87"/>
      <c r="J89" s="88"/>
      <c r="K89" s="304">
        <v>0.05</v>
      </c>
      <c r="L89" s="859">
        <f>N83*K89</f>
        <v>9483.4785996675146</v>
      </c>
      <c r="M89" s="860"/>
      <c r="N89" s="51"/>
    </row>
    <row r="90" spans="1:14" ht="15.75" thickBot="1">
      <c r="B90" s="91" t="s">
        <v>974</v>
      </c>
      <c r="C90" s="92"/>
      <c r="D90" s="92"/>
      <c r="E90" s="92"/>
      <c r="F90" s="92"/>
      <c r="G90" s="92"/>
      <c r="H90" s="92"/>
      <c r="I90" s="93"/>
      <c r="J90" s="94"/>
      <c r="K90" s="305">
        <v>0.05</v>
      </c>
      <c r="L90" s="861">
        <f>N83*K90</f>
        <v>9483.4785996675146</v>
      </c>
      <c r="M90" s="862"/>
      <c r="N90" s="51"/>
    </row>
    <row r="91" spans="1:14" ht="15.75" thickBot="1">
      <c r="B91" s="825" t="s">
        <v>953</v>
      </c>
      <c r="C91" s="826"/>
      <c r="D91" s="826"/>
      <c r="E91" s="826"/>
      <c r="F91" s="826"/>
      <c r="G91" s="826"/>
      <c r="H91" s="826"/>
      <c r="I91" s="826"/>
      <c r="J91" s="826"/>
      <c r="K91" s="826"/>
      <c r="L91" s="826"/>
      <c r="M91" s="827"/>
      <c r="N91" s="52">
        <f>L88+L89+L90</f>
        <v>56900.871598005084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246570.44359135538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10</v>
      </c>
      <c r="N37" s="272">
        <f t="shared" ref="N37:N43" si="0">K37/M37</f>
        <v>16459.12649742615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10</v>
      </c>
      <c r="N38" s="272">
        <f t="shared" si="0"/>
        <v>10736.914669146994</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10</v>
      </c>
      <c r="N39" s="272">
        <f t="shared" si="0"/>
        <v>61721.724365348055</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10</v>
      </c>
      <c r="N42" s="272">
        <f t="shared" si="0"/>
        <v>26452.167585149167</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10</v>
      </c>
      <c r="N43" s="272">
        <f t="shared" si="0"/>
        <v>4909.7736778012368</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151133.53456933569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19162.982076939923</v>
      </c>
      <c r="N53" s="272">
        <f>K53*M53</f>
        <v>26828.174907715889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40.460415686445522</v>
      </c>
      <c r="N54" s="272">
        <f>K54*M54</f>
        <v>1011.510392161138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27839.685299877026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735.58755139143761</v>
      </c>
      <c r="M63" s="830"/>
      <c r="N63" s="287">
        <f>K63*L63</f>
        <v>1029.8225719480126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9">
        <f>VLOOKUP(A64,TRANSPORTE!A6:D117,4,FALSE)</f>
        <v>735.58755139143761</v>
      </c>
      <c r="M64" s="830"/>
      <c r="N64" s="287">
        <f>K64*L64</f>
        <v>919.48443923929699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1949.3070111873096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189669.57199335028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37933.914398670058</v>
      </c>
      <c r="M87" s="860"/>
      <c r="N87" s="51"/>
    </row>
    <row r="88" spans="1:14">
      <c r="B88" s="89" t="s">
        <v>973</v>
      </c>
      <c r="C88" s="90"/>
      <c r="D88" s="90"/>
      <c r="E88" s="90"/>
      <c r="F88" s="90"/>
      <c r="G88" s="90"/>
      <c r="H88" s="90"/>
      <c r="I88" s="87"/>
      <c r="J88" s="88"/>
      <c r="K88" s="304">
        <v>0.05</v>
      </c>
      <c r="L88" s="859">
        <f>N82*K88</f>
        <v>9483.4785996675146</v>
      </c>
      <c r="M88" s="860"/>
      <c r="N88" s="51"/>
    </row>
    <row r="89" spans="1:14" ht="15.75" thickBot="1">
      <c r="B89" s="91" t="s">
        <v>974</v>
      </c>
      <c r="C89" s="92"/>
      <c r="D89" s="92"/>
      <c r="E89" s="92"/>
      <c r="F89" s="92"/>
      <c r="G89" s="92"/>
      <c r="H89" s="92"/>
      <c r="I89" s="93"/>
      <c r="J89" s="94"/>
      <c r="K89" s="305">
        <v>0.05</v>
      </c>
      <c r="L89" s="861">
        <f>N82*K89</f>
        <v>9483.4785996675146</v>
      </c>
      <c r="M89" s="862"/>
      <c r="N89" s="51"/>
    </row>
    <row r="90" spans="1:14" ht="15.75" thickBot="1">
      <c r="B90" s="825" t="s">
        <v>953</v>
      </c>
      <c r="C90" s="826"/>
      <c r="D90" s="826"/>
      <c r="E90" s="826"/>
      <c r="F90" s="826"/>
      <c r="G90" s="826"/>
      <c r="H90" s="826"/>
      <c r="I90" s="826"/>
      <c r="J90" s="826"/>
      <c r="K90" s="826"/>
      <c r="L90" s="826"/>
      <c r="M90" s="827"/>
      <c r="N90" s="52">
        <f>L87+L88+L89</f>
        <v>56900.871598005084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246570.44359135538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8</v>
      </c>
      <c r="N37" s="272">
        <f t="shared" ref="N37:N43" si="0">K37/M37</f>
        <v>20573.908121782686</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8</v>
      </c>
      <c r="N38" s="272">
        <f t="shared" si="0"/>
        <v>13421.143336433743</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8</v>
      </c>
      <c r="N39" s="272">
        <f t="shared" si="0"/>
        <v>77152.155456685068</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8</v>
      </c>
      <c r="N42" s="272">
        <f t="shared" si="0"/>
        <v>33065.209481436461</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8</v>
      </c>
      <c r="N43" s="272">
        <f t="shared" si="0"/>
        <v>6137.217097251546</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971.8939014389166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181300.6506581975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19162.982076939923</v>
      </c>
      <c r="N53" s="272">
        <f>K53*M53</f>
        <v>26828.174907715889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40.460415686445522</v>
      </c>
      <c r="N54" s="272">
        <f>K54*M54</f>
        <v>1011.510392161138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27839.685299877026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735.58755139143761</v>
      </c>
      <c r="M63" s="830"/>
      <c r="N63" s="287">
        <f>K63*L63</f>
        <v>1029.8225719480126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9">
        <f>VLOOKUP(A64,TRANSPORTE!A6:D117,4,FALSE)</f>
        <v>735.58755139143761</v>
      </c>
      <c r="M64" s="830"/>
      <c r="N64" s="287">
        <f>K64*L64</f>
        <v>919.48443923929699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1949.3070111873096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220808.58198365098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44161.716396730197</v>
      </c>
      <c r="M87" s="860"/>
      <c r="N87" s="51"/>
    </row>
    <row r="88" spans="1:14">
      <c r="B88" s="89" t="s">
        <v>973</v>
      </c>
      <c r="C88" s="90"/>
      <c r="D88" s="90"/>
      <c r="E88" s="90"/>
      <c r="F88" s="90"/>
      <c r="G88" s="90"/>
      <c r="H88" s="90"/>
      <c r="I88" s="87"/>
      <c r="J88" s="88"/>
      <c r="K88" s="304">
        <v>0.05</v>
      </c>
      <c r="L88" s="859">
        <f>N82*K88</f>
        <v>11040.429099182549</v>
      </c>
      <c r="M88" s="860"/>
      <c r="N88" s="51"/>
    </row>
    <row r="89" spans="1:14" ht="15.75" thickBot="1">
      <c r="B89" s="91" t="s">
        <v>974</v>
      </c>
      <c r="C89" s="92"/>
      <c r="D89" s="92"/>
      <c r="E89" s="92"/>
      <c r="F89" s="92"/>
      <c r="G89" s="92"/>
      <c r="H89" s="92"/>
      <c r="I89" s="93"/>
      <c r="J89" s="94"/>
      <c r="K89" s="305">
        <v>0.05</v>
      </c>
      <c r="L89" s="861">
        <f>N82*K89</f>
        <v>11040.429099182549</v>
      </c>
      <c r="M89" s="862"/>
      <c r="N89" s="51"/>
    </row>
    <row r="90" spans="1:14" ht="15.75" thickBot="1">
      <c r="B90" s="825" t="s">
        <v>953</v>
      </c>
      <c r="C90" s="826"/>
      <c r="D90" s="826"/>
      <c r="E90" s="826"/>
      <c r="F90" s="826"/>
      <c r="G90" s="826"/>
      <c r="H90" s="826"/>
      <c r="I90" s="826"/>
      <c r="J90" s="826"/>
      <c r="K90" s="826"/>
      <c r="L90" s="826"/>
      <c r="M90" s="827"/>
      <c r="N90" s="52">
        <f>L87+L88+L89</f>
        <v>66242.574595095299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287051.15657874628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10</v>
      </c>
      <c r="N37" s="272">
        <f t="shared" ref="N37:N43" si="0">K37/M37</f>
        <v>16459.12649742615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10</v>
      </c>
      <c r="N38" s="272">
        <f t="shared" si="0"/>
        <v>10736.914669146994</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10</v>
      </c>
      <c r="N39" s="272">
        <f t="shared" si="0"/>
        <v>61721.724365348055</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10</v>
      </c>
      <c r="N42" s="272">
        <f t="shared" si="0"/>
        <v>26452.167585149167</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10</v>
      </c>
      <c r="N43" s="272">
        <f t="shared" si="0"/>
        <v>4909.7736778012368</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151133.53456933569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19162.982076939923</v>
      </c>
      <c r="N54" s="272">
        <f>K54*M54</f>
        <v>26828.174907715889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40.460415686445522</v>
      </c>
      <c r="N55" s="272">
        <f>K55*M55</f>
        <v>1011.510392161138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27839.685299877026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735.58755139143761</v>
      </c>
      <c r="M64" s="830"/>
      <c r="N64" s="287">
        <f>K64*L64</f>
        <v>1029.8225719480126</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29">
        <f>VLOOKUP(A65,TRANSPORTE!A6:D117,4,FALSE)</f>
        <v>735.58755139143761</v>
      </c>
      <c r="M65" s="830"/>
      <c r="N65" s="287">
        <f>K65*L65</f>
        <v>919.48443923929699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1949.3070111873096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189669.57199335028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37933.914398670058</v>
      </c>
      <c r="M88" s="860"/>
      <c r="N88" s="51"/>
    </row>
    <row r="89" spans="1:14">
      <c r="B89" s="89" t="s">
        <v>973</v>
      </c>
      <c r="C89" s="90"/>
      <c r="D89" s="90"/>
      <c r="E89" s="90"/>
      <c r="F89" s="90"/>
      <c r="G89" s="90"/>
      <c r="H89" s="90"/>
      <c r="I89" s="87"/>
      <c r="J89" s="88"/>
      <c r="K89" s="304">
        <v>0.05</v>
      </c>
      <c r="L89" s="859">
        <f>N83*K89</f>
        <v>9483.4785996675146</v>
      </c>
      <c r="M89" s="860"/>
      <c r="N89" s="51"/>
    </row>
    <row r="90" spans="1:14" ht="15.75" thickBot="1">
      <c r="B90" s="91" t="s">
        <v>974</v>
      </c>
      <c r="C90" s="92"/>
      <c r="D90" s="92"/>
      <c r="E90" s="92"/>
      <c r="F90" s="92"/>
      <c r="G90" s="92"/>
      <c r="H90" s="92"/>
      <c r="I90" s="93"/>
      <c r="J90" s="94"/>
      <c r="K90" s="305">
        <v>0.05</v>
      </c>
      <c r="L90" s="861">
        <f>N83*K90</f>
        <v>9483.4785996675146</v>
      </c>
      <c r="M90" s="862"/>
      <c r="N90" s="51"/>
    </row>
    <row r="91" spans="1:14" ht="15.75" thickBot="1">
      <c r="B91" s="825" t="s">
        <v>953</v>
      </c>
      <c r="C91" s="826"/>
      <c r="D91" s="826"/>
      <c r="E91" s="826"/>
      <c r="F91" s="826"/>
      <c r="G91" s="826"/>
      <c r="H91" s="826"/>
      <c r="I91" s="826"/>
      <c r="J91" s="826"/>
      <c r="K91" s="826"/>
      <c r="L91" s="826"/>
      <c r="M91" s="827"/>
      <c r="N91" s="52">
        <f>L88+L89+L90</f>
        <v>56900.871598005084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246570.44359135538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10</v>
      </c>
      <c r="N37" s="272">
        <f t="shared" ref="N37:N43" si="0">K37/M37</f>
        <v>16459.12649742615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10</v>
      </c>
      <c r="N38" s="272">
        <f t="shared" si="0"/>
        <v>10736.914669146994</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10</v>
      </c>
      <c r="N39" s="272">
        <f t="shared" si="0"/>
        <v>61721.724365348055</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10</v>
      </c>
      <c r="N42" s="272">
        <f t="shared" si="0"/>
        <v>26452.167585149167</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10</v>
      </c>
      <c r="N43" s="272">
        <f t="shared" si="0"/>
        <v>4909.7736778012368</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151133.53456933569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19162.982076939923</v>
      </c>
      <c r="N54" s="272">
        <f>K54*M54</f>
        <v>26828.174907715889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40.460415686445522</v>
      </c>
      <c r="N55" s="272">
        <f>K55*M55</f>
        <v>1011.510392161138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27839.685299877026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735.58755139143761</v>
      </c>
      <c r="M64" s="830"/>
      <c r="N64" s="287">
        <f>K64*L64</f>
        <v>1029.8225719480126</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29">
        <f>VLOOKUP(A65,TRANSPORTE!A6:D117,4,FALSE)</f>
        <v>735.58755139143761</v>
      </c>
      <c r="M65" s="830"/>
      <c r="N65" s="287">
        <f>K65*L65</f>
        <v>919.48443923929699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1949.3070111873096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189669.57199335028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37933.914398670058</v>
      </c>
      <c r="M88" s="860"/>
      <c r="N88" s="51"/>
    </row>
    <row r="89" spans="1:14">
      <c r="B89" s="89" t="s">
        <v>973</v>
      </c>
      <c r="C89" s="90"/>
      <c r="D89" s="90"/>
      <c r="E89" s="90"/>
      <c r="F89" s="90"/>
      <c r="G89" s="90"/>
      <c r="H89" s="90"/>
      <c r="I89" s="87"/>
      <c r="J89" s="88"/>
      <c r="K89" s="304">
        <v>0.05</v>
      </c>
      <c r="L89" s="859">
        <f>N83*K89</f>
        <v>9483.4785996675146</v>
      </c>
      <c r="M89" s="860"/>
      <c r="N89" s="51"/>
    </row>
    <row r="90" spans="1:14" ht="15.75" thickBot="1">
      <c r="B90" s="91" t="s">
        <v>974</v>
      </c>
      <c r="C90" s="92"/>
      <c r="D90" s="92"/>
      <c r="E90" s="92"/>
      <c r="F90" s="92"/>
      <c r="G90" s="92"/>
      <c r="H90" s="92"/>
      <c r="I90" s="93"/>
      <c r="J90" s="94"/>
      <c r="K90" s="305">
        <v>0.05</v>
      </c>
      <c r="L90" s="861">
        <f>N83*K90</f>
        <v>9483.4785996675146</v>
      </c>
      <c r="M90" s="862"/>
      <c r="N90" s="51"/>
    </row>
    <row r="91" spans="1:14" ht="15.75" thickBot="1">
      <c r="B91" s="825" t="s">
        <v>953</v>
      </c>
      <c r="C91" s="826"/>
      <c r="D91" s="826"/>
      <c r="E91" s="826"/>
      <c r="F91" s="826"/>
      <c r="G91" s="826"/>
      <c r="H91" s="826"/>
      <c r="I91" s="826"/>
      <c r="J91" s="826"/>
      <c r="K91" s="826"/>
      <c r="L91" s="826"/>
      <c r="M91" s="827"/>
      <c r="N91" s="52">
        <f>L88+L89+L90</f>
        <v>56900.871598005084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246570.44359135538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10</v>
      </c>
      <c r="N37" s="272">
        <f t="shared" ref="N37:N43" si="0">K37/M37</f>
        <v>16459.12649742615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10</v>
      </c>
      <c r="N38" s="272">
        <f t="shared" si="0"/>
        <v>10736.914669146994</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10</v>
      </c>
      <c r="N39" s="272">
        <f t="shared" si="0"/>
        <v>61721.724365348055</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10</v>
      </c>
      <c r="N42" s="272">
        <f t="shared" si="0"/>
        <v>26452.167585149167</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10</v>
      </c>
      <c r="N43" s="272">
        <f t="shared" si="0"/>
        <v>4909.7736778012368</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874.7045112950251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151133.53456933569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19162.982076939923</v>
      </c>
      <c r="N53" s="272">
        <f>K53*M53</f>
        <v>26828.174907715889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40.460415686445522</v>
      </c>
      <c r="N54" s="272">
        <f>K54*M54</f>
        <v>1011.510392161138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27839.685299877026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735.58755139143761</v>
      </c>
      <c r="M63" s="830"/>
      <c r="N63" s="287">
        <f>K63*L63</f>
        <v>1029.8225719480126</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29">
        <f>VLOOKUP(A64,TRANSPORTE!A6:D117,4,FALSE)</f>
        <v>735.58755139143761</v>
      </c>
      <c r="M64" s="830"/>
      <c r="N64" s="287">
        <f>K64*L64</f>
        <v>919.48443923929699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1949.3070111873096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189669.57199335028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37933.914398670058</v>
      </c>
      <c r="M87" s="860"/>
      <c r="N87" s="51"/>
    </row>
    <row r="88" spans="1:14">
      <c r="B88" s="89" t="s">
        <v>973</v>
      </c>
      <c r="C88" s="90"/>
      <c r="D88" s="90"/>
      <c r="E88" s="90"/>
      <c r="F88" s="90"/>
      <c r="G88" s="90"/>
      <c r="H88" s="90"/>
      <c r="I88" s="87"/>
      <c r="J88" s="88"/>
      <c r="K88" s="304">
        <v>0.05</v>
      </c>
      <c r="L88" s="859">
        <f>N82*K88</f>
        <v>9483.4785996675146</v>
      </c>
      <c r="M88" s="860"/>
      <c r="N88" s="51"/>
    </row>
    <row r="89" spans="1:14" ht="15.75" thickBot="1">
      <c r="B89" s="91" t="s">
        <v>974</v>
      </c>
      <c r="C89" s="92"/>
      <c r="D89" s="92"/>
      <c r="E89" s="92"/>
      <c r="F89" s="92"/>
      <c r="G89" s="92"/>
      <c r="H89" s="92"/>
      <c r="I89" s="93"/>
      <c r="J89" s="94"/>
      <c r="K89" s="305">
        <v>0.05</v>
      </c>
      <c r="L89" s="861">
        <f>N82*K89</f>
        <v>9483.4785996675146</v>
      </c>
      <c r="M89" s="862"/>
      <c r="N89" s="51"/>
    </row>
    <row r="90" spans="1:14" ht="15.75" thickBot="1">
      <c r="B90" s="825" t="s">
        <v>953</v>
      </c>
      <c r="C90" s="826"/>
      <c r="D90" s="826"/>
      <c r="E90" s="826"/>
      <c r="F90" s="826"/>
      <c r="G90" s="826"/>
      <c r="H90" s="826"/>
      <c r="I90" s="826"/>
      <c r="J90" s="826"/>
      <c r="K90" s="826"/>
      <c r="L90" s="826"/>
      <c r="M90" s="827"/>
      <c r="N90" s="52">
        <f>L87+L88+L89</f>
        <v>56900.871598005084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246570.44359135538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150</v>
      </c>
      <c r="B36" s="838" t="str">
        <f>VLOOKUP(A36,EQUIPOS!A6:D154,3,FALSE)</f>
        <v>Cargador : Potencia en el volante 125 hp, Clasificación de RPM del motor 2300.</v>
      </c>
      <c r="C36" s="839"/>
      <c r="D36" s="839"/>
      <c r="E36" s="839"/>
      <c r="F36" s="839"/>
      <c r="G36" s="839"/>
      <c r="H36" s="840"/>
      <c r="I36" s="267"/>
      <c r="J36" s="268"/>
      <c r="K36" s="269">
        <f>VLOOKUP(A36,EQUIPOS!A6:D163,4,FALSE)</f>
        <v>164591.26497426149</v>
      </c>
      <c r="L36" s="270"/>
      <c r="M36" s="271">
        <v>30</v>
      </c>
      <c r="N36" s="272">
        <f>K36/M36</f>
        <v>5486.3754991420492</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10</v>
      </c>
      <c r="N37" s="272">
        <f t="shared" ref="N37:N43" si="0">K37/M37</f>
        <v>16459.12649742615</v>
      </c>
    </row>
    <row r="38" spans="1:14">
      <c r="A38" t="s">
        <v>166</v>
      </c>
      <c r="B38" s="838" t="str">
        <f>VLOOKUP(A38,EQUIPOS!A8:D154,3,FALSE)</f>
        <v>Compactador de Rodillo POTENCIA: 99HP, PESO: 8 ton</v>
      </c>
      <c r="C38" s="839"/>
      <c r="D38" s="839"/>
      <c r="E38" s="839"/>
      <c r="F38" s="839"/>
      <c r="G38" s="839"/>
      <c r="H38" s="840"/>
      <c r="I38" s="267"/>
      <c r="J38" s="268"/>
      <c r="K38" s="269">
        <f>VLOOKUP(A38,EQUIPOS!A8:D165,4,FALSE)</f>
        <v>107369.14669146994</v>
      </c>
      <c r="L38" s="270"/>
      <c r="M38" s="271">
        <v>10</v>
      </c>
      <c r="N38" s="272">
        <f t="shared" si="0"/>
        <v>10736.914669146994</v>
      </c>
    </row>
    <row r="39" spans="1:14">
      <c r="A39" t="s">
        <v>284</v>
      </c>
      <c r="B39" s="838" t="str">
        <f>VLOOKUP(A39,EQUIPOS!A9:D154,3,FALSE)</f>
        <v>Planta de asfalto en caliente</v>
      </c>
      <c r="C39" s="839"/>
      <c r="D39" s="839"/>
      <c r="E39" s="839"/>
      <c r="F39" s="839"/>
      <c r="G39" s="839"/>
      <c r="H39" s="840"/>
      <c r="I39" s="267"/>
      <c r="J39" s="268"/>
      <c r="K39" s="269">
        <f>VLOOKUP(A39,EQUIPOS!A9:D166,4,FALSE)</f>
        <v>617217.24365348055</v>
      </c>
      <c r="L39" s="270"/>
      <c r="M39" s="271">
        <v>10</v>
      </c>
      <c r="N39" s="272">
        <f t="shared" si="0"/>
        <v>61721.724365348055</v>
      </c>
    </row>
    <row r="40" spans="1:14">
      <c r="A40" t="s">
        <v>290</v>
      </c>
      <c r="B40" s="838" t="str">
        <f>VLOOKUP(A40,EQUIPOS!A10:D154,3,FALSE)</f>
        <v>Planta trituradora</v>
      </c>
      <c r="C40" s="839"/>
      <c r="D40" s="839"/>
      <c r="E40" s="839"/>
      <c r="F40" s="839"/>
      <c r="G40" s="839"/>
      <c r="H40" s="840"/>
      <c r="I40" s="267"/>
      <c r="J40" s="268"/>
      <c r="K40" s="269">
        <f>VLOOKUP(A40,EQUIPOS!A10:D167,4,FALSE)</f>
        <v>529043.35170298337</v>
      </c>
      <c r="L40" s="270"/>
      <c r="M40" s="271">
        <v>30</v>
      </c>
      <c r="N40" s="272">
        <f t="shared" si="0"/>
        <v>17634.778390099447</v>
      </c>
    </row>
    <row r="41" spans="1:14">
      <c r="A41" t="s">
        <v>314</v>
      </c>
      <c r="B41" s="838" t="str">
        <f>VLOOKUP(A41,EQUIPOS!A11:D155,3,FALSE)</f>
        <v xml:space="preserve">Retroexcavadora E-200 sobre orugas
</v>
      </c>
      <c r="C41" s="839"/>
      <c r="D41" s="839"/>
      <c r="E41" s="839"/>
      <c r="F41" s="839"/>
      <c r="G41" s="839"/>
      <c r="H41" s="840"/>
      <c r="I41" s="267"/>
      <c r="J41" s="268"/>
      <c r="K41" s="269">
        <f>VLOOKUP(A41,EQUIPOS!A11:D168,4,FALSE)</f>
        <v>205739.0812178269</v>
      </c>
      <c r="L41" s="270"/>
      <c r="M41" s="271">
        <v>30</v>
      </c>
      <c r="N41" s="272">
        <f t="shared" si="0"/>
        <v>6857.9693739275635</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67"/>
      <c r="J42" s="268"/>
      <c r="K42" s="269">
        <f>VLOOKUP(A42,EQUIPOS!A12:D169,4,FALSE)</f>
        <v>264521.67585149169</v>
      </c>
      <c r="L42" s="270"/>
      <c r="M42" s="271">
        <v>10</v>
      </c>
      <c r="N42" s="272">
        <f t="shared" si="0"/>
        <v>26452.167585149167</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10</v>
      </c>
      <c r="N43" s="272">
        <f t="shared" si="0"/>
        <v>4909.7736778012368</v>
      </c>
    </row>
    <row r="44" spans="1:14">
      <c r="B44" s="320"/>
      <c r="C44" s="321"/>
      <c r="D44" s="321"/>
      <c r="E44" s="321"/>
      <c r="F44" s="321"/>
      <c r="G44" s="321"/>
      <c r="H44" s="322"/>
      <c r="I44" s="267"/>
      <c r="J44" s="268"/>
      <c r="K44" s="269"/>
      <c r="L44" s="270"/>
      <c r="M44" s="271"/>
      <c r="N44" s="272"/>
    </row>
    <row r="45" spans="1:14">
      <c r="B45" s="838"/>
      <c r="C45" s="839"/>
      <c r="D45" s="839"/>
      <c r="E45" s="839"/>
      <c r="F45" s="839"/>
      <c r="G45" s="839"/>
      <c r="H45" s="840"/>
      <c r="I45" s="841"/>
      <c r="J45" s="822"/>
      <c r="K45" s="269"/>
      <c r="L45" s="842"/>
      <c r="M45" s="843"/>
      <c r="N45" s="272"/>
    </row>
    <row r="46" spans="1:14">
      <c r="B46" s="838"/>
      <c r="C46" s="839"/>
      <c r="D46" s="839"/>
      <c r="E46" s="844"/>
      <c r="F46" s="839"/>
      <c r="G46" s="839"/>
      <c r="H46" s="840"/>
      <c r="I46" s="36"/>
      <c r="J46" s="37"/>
      <c r="K46" s="274"/>
      <c r="L46" s="276"/>
      <c r="M46" s="277"/>
      <c r="N46" s="278"/>
    </row>
    <row r="47" spans="1:14">
      <c r="B47" s="845" t="s">
        <v>952</v>
      </c>
      <c r="C47" s="846"/>
      <c r="D47" s="846"/>
      <c r="E47" s="38"/>
      <c r="F47" s="39"/>
      <c r="G47" s="39"/>
      <c r="H47" s="40"/>
      <c r="I47" s="36"/>
      <c r="J47" s="37"/>
      <c r="K47" s="279"/>
      <c r="L47" s="276"/>
      <c r="M47" s="401">
        <v>0.1</v>
      </c>
      <c r="N47" s="344">
        <f>N81*M47</f>
        <v>874.7045112950251</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151133.53456933569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19162.982076939923</v>
      </c>
      <c r="N54" s="272">
        <f>K54*M54</f>
        <v>26828.174907715889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40.460415686445522</v>
      </c>
      <c r="N55" s="272">
        <f>K55*M55</f>
        <v>1011.510392161138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0"/>
      <c r="C58" s="821"/>
      <c r="D58" s="821"/>
      <c r="E58" s="821"/>
      <c r="F58" s="821"/>
      <c r="G58" s="821"/>
      <c r="H58" s="821"/>
      <c r="I58" s="822"/>
      <c r="J58" s="42"/>
      <c r="K58" s="44"/>
      <c r="L58" s="823"/>
      <c r="M58" s="824"/>
      <c r="N58" s="45"/>
    </row>
    <row r="59" spans="1:14" ht="15.75" thickBot="1">
      <c r="B59" s="825" t="s">
        <v>953</v>
      </c>
      <c r="C59" s="826"/>
      <c r="D59" s="826"/>
      <c r="E59" s="826"/>
      <c r="F59" s="826"/>
      <c r="G59" s="826"/>
      <c r="H59" s="826"/>
      <c r="I59" s="826"/>
      <c r="J59" s="826"/>
      <c r="K59" s="826"/>
      <c r="L59" s="826"/>
      <c r="M59" s="827"/>
      <c r="N59" s="394">
        <f>SUM(N54:N58)</f>
        <v>27839.685299877026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9">
        <f>VLOOKUP(A64,TRANSPORTE!A5:D117,4,FALSE)</f>
        <v>735.58755139143761</v>
      </c>
      <c r="M64" s="830"/>
      <c r="N64" s="287">
        <f>K64*L64</f>
        <v>1029.8225719480126</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29">
        <f>VLOOKUP(A65,TRANSPORTE!A6:D117,4,FALSE)</f>
        <v>735.58755139143761</v>
      </c>
      <c r="M65" s="830"/>
      <c r="N65" s="287">
        <f>K65*L65</f>
        <v>919.48443923929699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1949.3070111873096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189669.57199335028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37933.914398670058</v>
      </c>
      <c r="M88" s="860"/>
      <c r="N88" s="51"/>
    </row>
    <row r="89" spans="1:14">
      <c r="B89" s="89" t="s">
        <v>973</v>
      </c>
      <c r="C89" s="90"/>
      <c r="D89" s="90"/>
      <c r="E89" s="90"/>
      <c r="F89" s="90"/>
      <c r="G89" s="90"/>
      <c r="H89" s="90"/>
      <c r="I89" s="87"/>
      <c r="J89" s="88"/>
      <c r="K89" s="304">
        <v>0.05</v>
      </c>
      <c r="L89" s="859">
        <f>N83*K89</f>
        <v>9483.4785996675146</v>
      </c>
      <c r="M89" s="860"/>
      <c r="N89" s="51"/>
    </row>
    <row r="90" spans="1:14" ht="15.75" thickBot="1">
      <c r="B90" s="91" t="s">
        <v>974</v>
      </c>
      <c r="C90" s="92"/>
      <c r="D90" s="92"/>
      <c r="E90" s="92"/>
      <c r="F90" s="92"/>
      <c r="G90" s="92"/>
      <c r="H90" s="92"/>
      <c r="I90" s="93"/>
      <c r="J90" s="94"/>
      <c r="K90" s="305">
        <v>0.05</v>
      </c>
      <c r="L90" s="861">
        <f>N83*K90</f>
        <v>9483.4785996675146</v>
      </c>
      <c r="M90" s="862"/>
      <c r="N90" s="51"/>
    </row>
    <row r="91" spans="1:14" ht="15.75" thickBot="1">
      <c r="B91" s="825" t="s">
        <v>953</v>
      </c>
      <c r="C91" s="826"/>
      <c r="D91" s="826"/>
      <c r="E91" s="826"/>
      <c r="F91" s="826"/>
      <c r="G91" s="826"/>
      <c r="H91" s="826"/>
      <c r="I91" s="826"/>
      <c r="J91" s="826"/>
      <c r="K91" s="826"/>
      <c r="L91" s="826"/>
      <c r="M91" s="827"/>
      <c r="N91" s="52">
        <f>L88+L89+L90</f>
        <v>56900.871598005084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246570.44359135538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2"/>
      <c r="K123" s="802"/>
      <c r="L123" s="802"/>
      <c r="M123" s="802"/>
      <c r="N123" s="803"/>
    </row>
    <row r="124" spans="2:14" ht="15.75" thickBot="1">
      <c r="B124" s="261" t="s">
        <v>2221</v>
      </c>
      <c r="C124" s="393"/>
      <c r="D124" s="393"/>
      <c r="E124" s="57"/>
      <c r="F124" s="57"/>
      <c r="G124" s="57"/>
      <c r="H124" s="57"/>
      <c r="I124" s="57"/>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148</v>
      </c>
      <c r="B36" s="838" t="str">
        <f>VLOOKUP(A36,EQUIPOS!A6:D154,3,FALSE)</f>
        <v>Cargador : Potencia en el volante 110 hp, Clasificación de RPM del motor 2300.</v>
      </c>
      <c r="C36" s="839"/>
      <c r="D36" s="839"/>
      <c r="E36" s="839"/>
      <c r="F36" s="839"/>
      <c r="G36" s="839"/>
      <c r="H36" s="840"/>
      <c r="I36" s="267"/>
      <c r="J36" s="268"/>
      <c r="K36" s="269">
        <f>VLOOKUP(A36,EQUIPOS!A6:D163,4,FALSE)</f>
        <v>158713.00551089505</v>
      </c>
      <c r="L36" s="270"/>
      <c r="M36" s="271">
        <v>30</v>
      </c>
      <c r="N36" s="272">
        <f>K36/M36</f>
        <v>5290.4335170298345</v>
      </c>
    </row>
    <row r="37" spans="1:14">
      <c r="A37" s="113" t="s">
        <v>173</v>
      </c>
      <c r="B37" s="838" t="str">
        <f>VLOOKUP(A37,EQUIPOS!A7:D154,3,FALSE)</f>
        <v>Compactador neumático de Potencia 70 HP, peso de 13 ton</v>
      </c>
      <c r="C37" s="839"/>
      <c r="D37" s="839"/>
      <c r="E37" s="839"/>
      <c r="F37" s="839"/>
      <c r="G37" s="839"/>
      <c r="H37" s="840"/>
      <c r="I37" s="267"/>
      <c r="J37" s="268"/>
      <c r="K37" s="269">
        <f>VLOOKUP(A37,EQUIPOS!A7:D164,4,FALSE)</f>
        <v>164591.26497426149</v>
      </c>
      <c r="L37" s="270"/>
      <c r="M37" s="271">
        <v>10</v>
      </c>
      <c r="N37" s="272">
        <f t="shared" ref="N37:N43" si="0">K37/M37</f>
        <v>16459.12649742615</v>
      </c>
    </row>
    <row r="38" spans="1:14">
      <c r="A38" t="s">
        <v>284</v>
      </c>
      <c r="B38" s="838" t="str">
        <f>VLOOKUP(A38,EQUIPOS!A8:D154,3,FALSE)</f>
        <v>Planta de asfalto en caliente</v>
      </c>
      <c r="C38" s="839"/>
      <c r="D38" s="839"/>
      <c r="E38" s="839"/>
      <c r="F38" s="839"/>
      <c r="G38" s="839"/>
      <c r="H38" s="840"/>
      <c r="I38" s="267"/>
      <c r="J38" s="268"/>
      <c r="K38" s="269">
        <f>VLOOKUP(A38,EQUIPOS!A8:D165,4,FALSE)</f>
        <v>617217.24365348055</v>
      </c>
      <c r="L38" s="270"/>
      <c r="M38" s="271">
        <v>10</v>
      </c>
      <c r="N38" s="272">
        <f t="shared" si="0"/>
        <v>61721.724365348055</v>
      </c>
    </row>
    <row r="39" spans="1:14">
      <c r="A39" t="s">
        <v>290</v>
      </c>
      <c r="B39" s="838" t="str">
        <f>VLOOKUP(A39,EQUIPOS!A9:D154,3,FALSE)</f>
        <v>Planta trituradora</v>
      </c>
      <c r="C39" s="839"/>
      <c r="D39" s="839"/>
      <c r="E39" s="839"/>
      <c r="F39" s="839"/>
      <c r="G39" s="839"/>
      <c r="H39" s="840"/>
      <c r="I39" s="267"/>
      <c r="J39" s="268"/>
      <c r="K39" s="269">
        <f>VLOOKUP(A39,EQUIPOS!A9:D166,4,FALSE)</f>
        <v>529043.35170298337</v>
      </c>
      <c r="L39" s="270"/>
      <c r="M39" s="271">
        <v>30</v>
      </c>
      <c r="N39" s="272">
        <f t="shared" si="0"/>
        <v>17634.778390099447</v>
      </c>
    </row>
    <row r="40" spans="1:14">
      <c r="A40" t="s">
        <v>316</v>
      </c>
      <c r="B40" s="838" t="str">
        <f>VLOOKUP(A40,EQUIPOS!A10:D154,3,FALSE)</f>
        <v>Retroexcavadora Tipo E-200 o  Equivalente</v>
      </c>
      <c r="C40" s="839"/>
      <c r="D40" s="839"/>
      <c r="E40" s="839"/>
      <c r="F40" s="839"/>
      <c r="G40" s="839"/>
      <c r="H40" s="840"/>
      <c r="I40" s="267"/>
      <c r="J40" s="268"/>
      <c r="K40" s="269">
        <f>VLOOKUP(A40,EQUIPOS!A10:D167,4,FALSE)</f>
        <v>205739.0812178269</v>
      </c>
      <c r="L40" s="270"/>
      <c r="M40" s="271">
        <v>30</v>
      </c>
      <c r="N40" s="272">
        <f t="shared" si="0"/>
        <v>6857.9693739275635</v>
      </c>
    </row>
    <row r="41" spans="1:14">
      <c r="A41" t="s">
        <v>358</v>
      </c>
      <c r="B41" s="838" t="str">
        <f>VLOOKUP(A41,EQUIPOS!A11:D155,3,FALSE)</f>
        <v xml:space="preserve">Terminadora de asfalto (Finisher), potencia en el volante 174 HP, R=20M3/H, velocidad de desplazamiento 114 m/min
</v>
      </c>
      <c r="C41" s="839"/>
      <c r="D41" s="839"/>
      <c r="E41" s="839"/>
      <c r="F41" s="839"/>
      <c r="G41" s="839"/>
      <c r="H41" s="840"/>
      <c r="I41" s="267"/>
      <c r="J41" s="268"/>
      <c r="K41" s="269">
        <f>VLOOKUP(A41,EQUIPOS!A11:D168,4,FALSE)</f>
        <v>264521.67585149169</v>
      </c>
      <c r="L41" s="270"/>
      <c r="M41" s="271">
        <v>10</v>
      </c>
      <c r="N41" s="272">
        <f t="shared" si="0"/>
        <v>26452.167585149167</v>
      </c>
    </row>
    <row r="42" spans="1:14">
      <c r="A42" t="s">
        <v>166</v>
      </c>
      <c r="B42" s="838" t="str">
        <f>VLOOKUP(A42,EQUIPOS!A12:D156,3,FALSE)</f>
        <v>Compactador de Rodillo POTENCIA: 99HP, PESO: 8 ton</v>
      </c>
      <c r="C42" s="839"/>
      <c r="D42" s="839"/>
      <c r="E42" s="839"/>
      <c r="F42" s="839"/>
      <c r="G42" s="839"/>
      <c r="H42" s="840"/>
      <c r="I42" s="267"/>
      <c r="J42" s="268"/>
      <c r="K42" s="269">
        <f>VLOOKUP(A42,EQUIPOS!A12:D169,4,FALSE)</f>
        <v>107369.14669146994</v>
      </c>
      <c r="L42" s="270"/>
      <c r="M42" s="271">
        <v>10</v>
      </c>
      <c r="N42" s="272">
        <f t="shared" si="0"/>
        <v>10736.914669146994</v>
      </c>
    </row>
    <row r="43" spans="1:14">
      <c r="A43" t="s">
        <v>373</v>
      </c>
      <c r="B43" s="838" t="str">
        <f>VLOOKUP(A43,EQUIPOS!A13:D157,3,FALSE)</f>
        <v>Volqueta 6 m3</v>
      </c>
      <c r="C43" s="839"/>
      <c r="D43" s="839"/>
      <c r="E43" s="839"/>
      <c r="F43" s="839"/>
      <c r="G43" s="839"/>
      <c r="H43" s="840"/>
      <c r="I43" s="267"/>
      <c r="J43" s="268"/>
      <c r="K43" s="269">
        <f>VLOOKUP(A43,EQUIPOS!A13:D170,4,FALSE)</f>
        <v>49097.736778012368</v>
      </c>
      <c r="L43" s="270"/>
      <c r="M43" s="271">
        <v>10</v>
      </c>
      <c r="N43" s="272">
        <f t="shared" si="0"/>
        <v>4909.7736778012368</v>
      </c>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1141.4201203310449</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151204.30819625952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19162.982076939923</v>
      </c>
      <c r="N53" s="272">
        <f>K53*M53</f>
        <v>26828.174907715889</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26828.174907715889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9">
        <f>VLOOKUP(A63,TRANSPORTE!A5:D117,4,FALSE)</f>
        <v>735.58755139143761</v>
      </c>
      <c r="M63" s="830"/>
      <c r="N63" s="287">
        <f>K63*L63</f>
        <v>1029.8225719480126</v>
      </c>
    </row>
    <row r="64" spans="1:14">
      <c r="A64" t="s">
        <v>1293</v>
      </c>
      <c r="B64" s="46" t="str">
        <f>VLOOKUP(A64,TRANSPORTE!A6:D117,3,FALSE)</f>
        <v>Transporte de mezcla</v>
      </c>
      <c r="C64" s="47"/>
      <c r="D64" s="47"/>
      <c r="E64" s="47"/>
      <c r="F64" s="47"/>
      <c r="G64" s="47"/>
      <c r="H64" s="311" t="s">
        <v>1468</v>
      </c>
      <c r="I64" s="279">
        <v>1.25</v>
      </c>
      <c r="J64" s="286">
        <v>1</v>
      </c>
      <c r="K64" s="279">
        <f>I64*J64</f>
        <v>1.25</v>
      </c>
      <c r="L64" s="829">
        <f>VLOOKUP(A64,TRANSPORTE!A6:D117,4,FALSE)</f>
        <v>735.58755139143761</v>
      </c>
      <c r="M64" s="830"/>
      <c r="N64" s="287">
        <f>K64*L64</f>
        <v>919.48443923929699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1949.3070111873096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11414.201203310449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191395.99131847318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38279.198263694641</v>
      </c>
      <c r="M87" s="860"/>
      <c r="N87" s="51"/>
    </row>
    <row r="88" spans="1:14">
      <c r="B88" s="89" t="s">
        <v>973</v>
      </c>
      <c r="C88" s="90"/>
      <c r="D88" s="90"/>
      <c r="E88" s="90"/>
      <c r="F88" s="90"/>
      <c r="G88" s="90"/>
      <c r="H88" s="90"/>
      <c r="I88" s="87"/>
      <c r="J88" s="88"/>
      <c r="K88" s="304">
        <v>0.05</v>
      </c>
      <c r="L88" s="859">
        <f>N82*K88</f>
        <v>9569.7995659236603</v>
      </c>
      <c r="M88" s="860"/>
      <c r="N88" s="51"/>
    </row>
    <row r="89" spans="1:14" ht="15.75" thickBot="1">
      <c r="B89" s="91" t="s">
        <v>974</v>
      </c>
      <c r="C89" s="92"/>
      <c r="D89" s="92"/>
      <c r="E89" s="92"/>
      <c r="F89" s="92"/>
      <c r="G89" s="92"/>
      <c r="H89" s="92"/>
      <c r="I89" s="93"/>
      <c r="J89" s="94"/>
      <c r="K89" s="305">
        <v>0.05</v>
      </c>
      <c r="L89" s="861">
        <f>N82*K89</f>
        <v>9569.7995659236603</v>
      </c>
      <c r="M89" s="862"/>
      <c r="N89" s="51"/>
    </row>
    <row r="90" spans="1:14" ht="15.75" thickBot="1">
      <c r="B90" s="825" t="s">
        <v>953</v>
      </c>
      <c r="C90" s="826"/>
      <c r="D90" s="826"/>
      <c r="E90" s="826"/>
      <c r="F90" s="826"/>
      <c r="G90" s="826"/>
      <c r="H90" s="826"/>
      <c r="I90" s="826"/>
      <c r="J90" s="826"/>
      <c r="K90" s="826"/>
      <c r="L90" s="826"/>
      <c r="M90" s="827"/>
      <c r="N90" s="52">
        <f>L87+L88+L89</f>
        <v>57418.797395541966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248814.78871401516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117</v>
      </c>
      <c r="B36" s="838" t="str">
        <f>VLOOKUP(A36,EQUIPOS!A6:D154,3,FALSE)</f>
        <v xml:space="preserve">Barredora mecánica de cepillo de 3658 mm ; 6 m3 </v>
      </c>
      <c r="C36" s="839"/>
      <c r="D36" s="839"/>
      <c r="E36" s="839"/>
      <c r="F36" s="839"/>
      <c r="G36" s="839"/>
      <c r="H36" s="840"/>
      <c r="I36" s="267"/>
      <c r="J36" s="268"/>
      <c r="K36" s="269">
        <f>VLOOKUP(A36,EQUIPOS!A6:D163,4,FALSE)</f>
        <v>76417.373023764274</v>
      </c>
      <c r="L36" s="270"/>
      <c r="M36" s="271">
        <v>150</v>
      </c>
      <c r="N36" s="272">
        <f>K36/M36</f>
        <v>509.44915349176182</v>
      </c>
    </row>
    <row r="37" spans="1:14">
      <c r="A37" s="113" t="s">
        <v>148</v>
      </c>
      <c r="B37" s="838" t="str">
        <f>VLOOKUP(A37,EQUIPOS!A7:D154,3,FALSE)</f>
        <v>Cargador : Potencia en el volante 110 hp, Clasificación de RPM del motor 2300.</v>
      </c>
      <c r="C37" s="839"/>
      <c r="D37" s="839"/>
      <c r="E37" s="839"/>
      <c r="F37" s="839"/>
      <c r="G37" s="839"/>
      <c r="H37" s="840"/>
      <c r="I37" s="267"/>
      <c r="J37" s="268"/>
      <c r="K37" s="269">
        <f>VLOOKUP(A37,EQUIPOS!A7:D164,4,FALSE)</f>
        <v>158713.00551089505</v>
      </c>
      <c r="L37" s="270"/>
      <c r="M37" s="271">
        <v>150</v>
      </c>
      <c r="N37" s="272">
        <f>K37/M37</f>
        <v>1058.086703405967</v>
      </c>
    </row>
    <row r="38" spans="1:14">
      <c r="A38" t="s">
        <v>236</v>
      </c>
      <c r="B38" s="838" t="str">
        <f>VLOOKUP(A38,EQUIPOS!A8:D154,3,FALSE)</f>
        <v>Fresadora de pavimento, potencia 255 HP, peso 19 Ton, PROFUNDIDAD DE CORTE 305 mm</v>
      </c>
      <c r="C38" s="839"/>
      <c r="D38" s="839"/>
      <c r="E38" s="839"/>
      <c r="F38" s="839"/>
      <c r="G38" s="839"/>
      <c r="H38" s="840"/>
      <c r="I38" s="267"/>
      <c r="J38" s="268"/>
      <c r="K38" s="269">
        <f>VLOOKUP(A38,EQUIPOS!A8:D165,4,FALSE)</f>
        <v>376208.6056554548</v>
      </c>
      <c r="L38" s="270"/>
      <c r="M38" s="271">
        <v>150</v>
      </c>
      <c r="N38" s="272">
        <f>K38/M38</f>
        <v>2508.0573710363651</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1.8043666666666667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4077.3975946007608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29">
        <f>VLOOKUP(A58,TRANSPORTE!A5:D117,4,FALSE)</f>
        <v>735.58755139143761</v>
      </c>
      <c r="M58" s="830"/>
      <c r="N58" s="287">
        <f>K58*L58</f>
        <v>95.626381680886894</v>
      </c>
    </row>
    <row r="59" spans="1:14">
      <c r="B59" s="46"/>
      <c r="C59" s="47"/>
      <c r="D59" s="47"/>
      <c r="E59" s="47"/>
      <c r="F59" s="47"/>
      <c r="G59" s="47"/>
      <c r="H59" s="311"/>
      <c r="I59" s="279"/>
      <c r="J59" s="286"/>
      <c r="K59" s="279"/>
      <c r="L59" s="829"/>
      <c r="M59" s="83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95.626381680886894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180.43666666666667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4353.4606429483147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870.69212858966296</v>
      </c>
      <c r="M82" s="860"/>
      <c r="N82" s="51"/>
    </row>
    <row r="83" spans="1:14">
      <c r="B83" s="89" t="s">
        <v>973</v>
      </c>
      <c r="C83" s="90"/>
      <c r="D83" s="90"/>
      <c r="E83" s="90"/>
      <c r="F83" s="90"/>
      <c r="G83" s="90"/>
      <c r="H83" s="90"/>
      <c r="I83" s="87"/>
      <c r="J83" s="88"/>
      <c r="K83" s="304">
        <v>0.05</v>
      </c>
      <c r="L83" s="859">
        <f>N77*K83</f>
        <v>217.67303214741574</v>
      </c>
      <c r="M83" s="860"/>
      <c r="N83" s="51"/>
    </row>
    <row r="84" spans="1:14" ht="15.75" thickBot="1">
      <c r="B84" s="91" t="s">
        <v>974</v>
      </c>
      <c r="C84" s="92"/>
      <c r="D84" s="92"/>
      <c r="E84" s="92"/>
      <c r="F84" s="92"/>
      <c r="G84" s="92"/>
      <c r="H84" s="92"/>
      <c r="I84" s="93"/>
      <c r="J84" s="94"/>
      <c r="K84" s="305">
        <v>0.05</v>
      </c>
      <c r="L84" s="861">
        <f>N77*K84</f>
        <v>217.67303214741574</v>
      </c>
      <c r="M84" s="862"/>
      <c r="N84" s="51"/>
    </row>
    <row r="85" spans="1:14" ht="15.75" thickBot="1">
      <c r="B85" s="825" t="s">
        <v>953</v>
      </c>
      <c r="C85" s="826"/>
      <c r="D85" s="826"/>
      <c r="E85" s="826"/>
      <c r="F85" s="826"/>
      <c r="G85" s="826"/>
      <c r="H85" s="826"/>
      <c r="I85" s="826"/>
      <c r="J85" s="826"/>
      <c r="K85" s="826"/>
      <c r="L85" s="826"/>
      <c r="M85" s="827"/>
      <c r="N85" s="52">
        <f>L82+L83+L84</f>
        <v>1306.0381928844945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5659.4988358328092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117</v>
      </c>
      <c r="B36" s="838" t="str">
        <f>VLOOKUP(A36,EQUIPOS!A6:D154,3,FALSE)</f>
        <v xml:space="preserve">Barredora mecánica de cepillo de 3658 mm ; 6 m3 </v>
      </c>
      <c r="C36" s="839"/>
      <c r="D36" s="839"/>
      <c r="E36" s="839"/>
      <c r="F36" s="839"/>
      <c r="G36" s="839"/>
      <c r="H36" s="840"/>
      <c r="I36" s="267"/>
      <c r="J36" s="268"/>
      <c r="K36" s="269">
        <f>VLOOKUP(A36,EQUIPOS!A6:D163,4,FALSE)</f>
        <v>76417.373023764274</v>
      </c>
      <c r="L36" s="270"/>
      <c r="M36" s="271">
        <v>300</v>
      </c>
      <c r="N36" s="272">
        <f>K36/M36</f>
        <v>254.72457674588091</v>
      </c>
    </row>
    <row r="37" spans="1:14">
      <c r="A37" s="113" t="s">
        <v>148</v>
      </c>
      <c r="B37" s="838" t="str">
        <f>VLOOKUP(A37,EQUIPOS!A7:D154,3,FALSE)</f>
        <v>Cargador : Potencia en el volante 110 hp, Clasificación de RPM del motor 2300.</v>
      </c>
      <c r="C37" s="839"/>
      <c r="D37" s="839"/>
      <c r="E37" s="839"/>
      <c r="F37" s="839"/>
      <c r="G37" s="839"/>
      <c r="H37" s="840"/>
      <c r="I37" s="267"/>
      <c r="J37" s="268"/>
      <c r="K37" s="269">
        <f>VLOOKUP(A37,EQUIPOS!A7:D164,4,FALSE)</f>
        <v>158713.00551089505</v>
      </c>
      <c r="L37" s="270"/>
      <c r="M37" s="271">
        <v>300</v>
      </c>
      <c r="N37" s="272">
        <f>K37/M37</f>
        <v>529.0433517029835</v>
      </c>
    </row>
    <row r="38" spans="1:14">
      <c r="A38" t="s">
        <v>236</v>
      </c>
      <c r="B38" s="838" t="str">
        <f>VLOOKUP(A38,EQUIPOS!A8:D154,3,FALSE)</f>
        <v>Fresadora de pavimento, potencia 255 HP, peso 19 Ton, PROFUNDIDAD DE CORTE 305 mm</v>
      </c>
      <c r="C38" s="839"/>
      <c r="D38" s="839"/>
      <c r="E38" s="839"/>
      <c r="F38" s="839"/>
      <c r="G38" s="839"/>
      <c r="H38" s="840"/>
      <c r="I38" s="267"/>
      <c r="J38" s="268"/>
      <c r="K38" s="269">
        <f>VLOOKUP(A38,EQUIPOS!A8:D165,4,FALSE)</f>
        <v>376208.6056554548</v>
      </c>
      <c r="L38" s="270"/>
      <c r="M38" s="271">
        <v>300</v>
      </c>
      <c r="N38" s="272">
        <f>K38/M38</f>
        <v>1254.0286855181826</v>
      </c>
    </row>
    <row r="39" spans="1:14">
      <c r="B39" s="838"/>
      <c r="C39" s="839"/>
      <c r="D39" s="839"/>
      <c r="E39" s="839"/>
      <c r="F39" s="839"/>
      <c r="G39" s="839"/>
      <c r="H39" s="840"/>
      <c r="I39" s="841"/>
      <c r="J39" s="822"/>
      <c r="K39" s="269"/>
      <c r="L39" s="842"/>
      <c r="M39" s="843"/>
      <c r="N39" s="272"/>
    </row>
    <row r="40" spans="1:14">
      <c r="B40" s="838"/>
      <c r="C40" s="839"/>
      <c r="D40" s="839"/>
      <c r="E40" s="844"/>
      <c r="F40" s="839"/>
      <c r="G40" s="839"/>
      <c r="H40" s="840"/>
      <c r="I40" s="36"/>
      <c r="J40" s="37"/>
      <c r="K40" s="274"/>
      <c r="L40" s="276"/>
      <c r="M40" s="277"/>
      <c r="N40" s="278"/>
    </row>
    <row r="41" spans="1:14">
      <c r="B41" s="845" t="s">
        <v>952</v>
      </c>
      <c r="C41" s="846"/>
      <c r="D41" s="846"/>
      <c r="E41" s="38"/>
      <c r="F41" s="39"/>
      <c r="G41" s="39"/>
      <c r="H41" s="40"/>
      <c r="I41" s="36"/>
      <c r="J41" s="37"/>
      <c r="K41" s="279"/>
      <c r="L41" s="276"/>
      <c r="M41" s="401">
        <v>0.01</v>
      </c>
      <c r="N41" s="344">
        <f>N75*M41</f>
        <v>0.90218333333333334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2038.6987973003804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29">
        <f>VLOOKUP(A58,TRANSPORTE!A5:D117,4,FALSE)</f>
        <v>735.58755139143761</v>
      </c>
      <c r="M58" s="830"/>
      <c r="N58" s="287">
        <f>K58*L58</f>
        <v>47.813190840443447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47.813190840443447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90.218333333333334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2176.7303214741573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435.34606429483148</v>
      </c>
      <c r="M82" s="860"/>
      <c r="N82" s="51"/>
    </row>
    <row r="83" spans="1:14">
      <c r="B83" s="89" t="s">
        <v>973</v>
      </c>
      <c r="C83" s="90"/>
      <c r="D83" s="90"/>
      <c r="E83" s="90"/>
      <c r="F83" s="90"/>
      <c r="G83" s="90"/>
      <c r="H83" s="90"/>
      <c r="I83" s="87"/>
      <c r="J83" s="88"/>
      <c r="K83" s="304">
        <v>0.05</v>
      </c>
      <c r="L83" s="859">
        <f>N77*K83</f>
        <v>108.83651607370787</v>
      </c>
      <c r="M83" s="860"/>
      <c r="N83" s="51"/>
    </row>
    <row r="84" spans="1:14" ht="15.75" thickBot="1">
      <c r="B84" s="91" t="s">
        <v>974</v>
      </c>
      <c r="C84" s="92"/>
      <c r="D84" s="92"/>
      <c r="E84" s="92"/>
      <c r="F84" s="92"/>
      <c r="G84" s="92"/>
      <c r="H84" s="92"/>
      <c r="I84" s="93"/>
      <c r="J84" s="94"/>
      <c r="K84" s="305">
        <v>0.05</v>
      </c>
      <c r="L84" s="861">
        <f>N77*K84</f>
        <v>108.83651607370787</v>
      </c>
      <c r="M84" s="862"/>
      <c r="N84" s="51"/>
    </row>
    <row r="85" spans="1:14" ht="15.75" thickBot="1">
      <c r="B85" s="825" t="s">
        <v>953</v>
      </c>
      <c r="C85" s="826"/>
      <c r="D85" s="826"/>
      <c r="E85" s="826"/>
      <c r="F85" s="826"/>
      <c r="G85" s="826"/>
      <c r="H85" s="826"/>
      <c r="I85" s="826"/>
      <c r="J85" s="826"/>
      <c r="K85" s="826"/>
      <c r="L85" s="826"/>
      <c r="M85" s="827"/>
      <c r="N85" s="52">
        <f>L82+L83+L84</f>
        <v>653.01909644224725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2829.7494179164046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18</v>
      </c>
      <c r="N36" s="272">
        <f>K36/M36</f>
        <v>3959.543038178304</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111686.92980396315</v>
      </c>
      <c r="L37" s="270"/>
      <c r="M37" s="271">
        <v>18</v>
      </c>
      <c r="N37" s="272">
        <f>K37/M37</f>
        <v>6204.8294335535084</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217495.60014455981</v>
      </c>
      <c r="L38" s="270"/>
      <c r="M38" s="271">
        <v>18</v>
      </c>
      <c r="N38" s="272">
        <f>K38/M38</f>
        <v>12083.08889691999</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529043.35170298337</v>
      </c>
      <c r="L39" s="842">
        <v>18</v>
      </c>
      <c r="M39" s="843"/>
      <c r="N39" s="272">
        <f>K39/L39</f>
        <v>29391.29731683241</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124403.56735512638</v>
      </c>
      <c r="L40" s="276"/>
      <c r="M40" s="277">
        <v>18</v>
      </c>
      <c r="N40" s="272">
        <f>K40/M40</f>
        <v>6911.3092975070213</v>
      </c>
    </row>
    <row r="41" spans="1:14">
      <c r="B41" s="845" t="s">
        <v>952</v>
      </c>
      <c r="C41" s="846"/>
      <c r="D41" s="846"/>
      <c r="E41" s="38"/>
      <c r="F41" s="39"/>
      <c r="G41" s="39"/>
      <c r="H41" s="40"/>
      <c r="I41" s="36"/>
      <c r="J41" s="37"/>
      <c r="K41" s="279"/>
      <c r="L41" s="276"/>
      <c r="M41" s="401">
        <v>0.01</v>
      </c>
      <c r="N41" s="344">
        <f>N75*M41</f>
        <v>29.963350251000556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58580.03133324223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45698.614722414022</v>
      </c>
      <c r="N48" s="272">
        <f>K48*M48</f>
        <v>1599.4515152844908</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49346.408222571161</v>
      </c>
      <c r="N49" s="272">
        <f>K49*M49</f>
        <v>12336.60205564279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0"/>
      <c r="C52" s="821"/>
      <c r="D52" s="821"/>
      <c r="E52" s="821"/>
      <c r="F52" s="821"/>
      <c r="G52" s="821"/>
      <c r="H52" s="821"/>
      <c r="I52" s="822"/>
      <c r="J52" s="42"/>
      <c r="K52" s="44"/>
      <c r="L52" s="823"/>
      <c r="M52" s="824"/>
      <c r="N52" s="45"/>
    </row>
    <row r="53" spans="1:14" ht="15.75" thickBot="1">
      <c r="B53" s="825" t="s">
        <v>953</v>
      </c>
      <c r="C53" s="826"/>
      <c r="D53" s="826"/>
      <c r="E53" s="826"/>
      <c r="F53" s="826"/>
      <c r="G53" s="826"/>
      <c r="H53" s="826"/>
      <c r="I53" s="826"/>
      <c r="J53" s="826"/>
      <c r="K53" s="826"/>
      <c r="L53" s="826"/>
      <c r="M53" s="827"/>
      <c r="N53" s="394">
        <f>SUM(N48:N52)</f>
        <v>13936.053570927281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29">
        <f>VLOOKUP(A58,TRANSPORTE!A5:D117,4,FALSE)</f>
        <v>735.58755139143761</v>
      </c>
      <c r="M58" s="830"/>
      <c r="N58" s="287">
        <f>K58*L58</f>
        <v>209.64245214655975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209.64245214655975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2996.3350251000556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75722.062381416137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15144.412476283229</v>
      </c>
      <c r="M82" s="860"/>
      <c r="N82" s="51"/>
    </row>
    <row r="83" spans="1:14">
      <c r="B83" s="89" t="s">
        <v>973</v>
      </c>
      <c r="C83" s="90"/>
      <c r="D83" s="90"/>
      <c r="E83" s="90"/>
      <c r="F83" s="90"/>
      <c r="G83" s="90"/>
      <c r="H83" s="90"/>
      <c r="I83" s="87"/>
      <c r="J83" s="88"/>
      <c r="K83" s="304">
        <v>0.05</v>
      </c>
      <c r="L83" s="859">
        <f>N77*K83</f>
        <v>3786.1031190708072</v>
      </c>
      <c r="M83" s="860"/>
      <c r="N83" s="51"/>
    </row>
    <row r="84" spans="1:14" ht="15.75" thickBot="1">
      <c r="B84" s="91" t="s">
        <v>974</v>
      </c>
      <c r="C84" s="92"/>
      <c r="D84" s="92"/>
      <c r="E84" s="92"/>
      <c r="F84" s="92"/>
      <c r="G84" s="92"/>
      <c r="H84" s="92"/>
      <c r="I84" s="93"/>
      <c r="J84" s="94"/>
      <c r="K84" s="305">
        <v>0.05</v>
      </c>
      <c r="L84" s="861">
        <f>N77*K84</f>
        <v>3786.1031190708072</v>
      </c>
      <c r="M84" s="862"/>
      <c r="N84" s="51"/>
    </row>
    <row r="85" spans="1:14" ht="15.75" thickBot="1">
      <c r="B85" s="825" t="s">
        <v>953</v>
      </c>
      <c r="C85" s="826"/>
      <c r="D85" s="826"/>
      <c r="E85" s="826"/>
      <c r="F85" s="826"/>
      <c r="G85" s="826"/>
      <c r="H85" s="826"/>
      <c r="I85" s="826"/>
      <c r="J85" s="826"/>
      <c r="K85" s="826"/>
      <c r="L85" s="826"/>
      <c r="M85" s="827"/>
      <c r="N85" s="52">
        <f>L82+L83+L84</f>
        <v>22716.618714424847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98438.681095840991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2"/>
      <c r="K117" s="802"/>
      <c r="L117" s="802"/>
      <c r="M117" s="802"/>
      <c r="N117" s="803"/>
    </row>
    <row r="118" spans="2:14" ht="15.75" thickBot="1">
      <c r="B118" s="261" t="s">
        <v>2221</v>
      </c>
      <c r="C118" s="393"/>
      <c r="D118" s="393"/>
      <c r="E118" s="57"/>
      <c r="F118" s="57"/>
      <c r="G118" s="57"/>
      <c r="H118" s="57"/>
      <c r="I118" s="57"/>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12</v>
      </c>
      <c r="N36" s="272">
        <f>K36/M36</f>
        <v>5939.3145572674557</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111686.92980396315</v>
      </c>
      <c r="L37" s="270"/>
      <c r="M37" s="271">
        <v>12</v>
      </c>
      <c r="N37" s="272">
        <f>K37/M37</f>
        <v>9307.2441503302634</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217495.60014455981</v>
      </c>
      <c r="L38" s="270"/>
      <c r="M38" s="271">
        <v>12</v>
      </c>
      <c r="N38" s="272">
        <f>K38/M38</f>
        <v>18124.633345379985</v>
      </c>
    </row>
    <row r="39" spans="1:14">
      <c r="A39" s="113" t="s">
        <v>299</v>
      </c>
      <c r="B39" s="838" t="str">
        <f>VLOOKUP(A39,EQUIPOS!A7:D154,3,FALSE)</f>
        <v xml:space="preserve">Recicladora, potencia 430HP </v>
      </c>
      <c r="C39" s="839"/>
      <c r="D39" s="839"/>
      <c r="E39" s="839"/>
      <c r="F39" s="839"/>
      <c r="G39" s="839"/>
      <c r="H39" s="840"/>
      <c r="I39" s="267"/>
      <c r="J39" s="268"/>
      <c r="K39" s="269">
        <f>VLOOKUP(A39,EQUIPOS!A7:D164,4,FALSE)</f>
        <v>529043.35170298337</v>
      </c>
      <c r="L39" s="270"/>
      <c r="M39" s="271">
        <v>12</v>
      </c>
      <c r="N39" s="272">
        <f>K39/M39</f>
        <v>44086.945975248615</v>
      </c>
    </row>
    <row r="40" spans="1:14">
      <c r="A40" t="s">
        <v>365</v>
      </c>
      <c r="B40" s="838" t="str">
        <f>VLOOKUP(A40,EQUIPOS!A8:D154,3,FALSE)</f>
        <v xml:space="preserve">Vibrocompatador, potencia 153 HP, peso 10 Ton. </v>
      </c>
      <c r="C40" s="839"/>
      <c r="D40" s="839"/>
      <c r="E40" s="839"/>
      <c r="F40" s="839"/>
      <c r="G40" s="839"/>
      <c r="H40" s="840"/>
      <c r="I40" s="267"/>
      <c r="J40" s="268"/>
      <c r="K40" s="269">
        <f>VLOOKUP(A40,EQUIPOS!A8:D165,4,FALSE)</f>
        <v>124403.56735512638</v>
      </c>
      <c r="L40" s="270"/>
      <c r="M40" s="271">
        <v>12</v>
      </c>
      <c r="N40" s="272">
        <f>K40/M40</f>
        <v>10366.963946260532</v>
      </c>
    </row>
    <row r="41" spans="1:14">
      <c r="B41" s="838"/>
      <c r="C41" s="839"/>
      <c r="D41" s="839"/>
      <c r="E41" s="839"/>
      <c r="F41" s="839"/>
      <c r="G41" s="839"/>
      <c r="H41" s="840"/>
      <c r="I41" s="841"/>
      <c r="J41" s="822"/>
      <c r="K41" s="269"/>
      <c r="L41" s="842"/>
      <c r="M41" s="843"/>
      <c r="N41" s="272"/>
    </row>
    <row r="42" spans="1:14">
      <c r="B42" s="838"/>
      <c r="C42" s="839"/>
      <c r="D42" s="839"/>
      <c r="E42" s="844"/>
      <c r="F42" s="839"/>
      <c r="G42" s="839"/>
      <c r="H42" s="840"/>
      <c r="I42" s="36"/>
      <c r="J42" s="37"/>
      <c r="K42" s="274"/>
      <c r="L42" s="276"/>
      <c r="M42" s="277"/>
      <c r="N42" s="278"/>
    </row>
    <row r="43" spans="1:14">
      <c r="B43" s="845" t="s">
        <v>952</v>
      </c>
      <c r="C43" s="958"/>
      <c r="D43" s="958"/>
      <c r="E43" s="38"/>
      <c r="F43" s="39"/>
      <c r="G43" s="39"/>
      <c r="H43" s="40"/>
      <c r="I43" s="36"/>
      <c r="J43" s="37"/>
      <c r="K43" s="279"/>
      <c r="L43" s="276"/>
      <c r="M43" s="401">
        <v>0.1</v>
      </c>
      <c r="N43" s="344">
        <f>N77*M43</f>
        <v>449.45025376500837</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88274.552228251865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40.460415686445522</v>
      </c>
      <c r="N50" s="272">
        <f>K50*M50</f>
        <v>3034.5311764834141</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1118.7275488242954</v>
      </c>
      <c r="N51" s="272">
        <f>K51*M51</f>
        <v>1454.3458134715841</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20"/>
      <c r="C54" s="821"/>
      <c r="D54" s="821"/>
      <c r="E54" s="821"/>
      <c r="F54" s="821"/>
      <c r="G54" s="821"/>
      <c r="H54" s="821"/>
      <c r="I54" s="822"/>
      <c r="J54" s="42"/>
      <c r="K54" s="44"/>
      <c r="L54" s="823"/>
      <c r="M54" s="824"/>
      <c r="N54" s="45"/>
    </row>
    <row r="55" spans="1:14" ht="15.75" thickBot="1">
      <c r="B55" s="825" t="s">
        <v>953</v>
      </c>
      <c r="C55" s="826"/>
      <c r="D55" s="826"/>
      <c r="E55" s="826"/>
      <c r="F55" s="826"/>
      <c r="G55" s="826"/>
      <c r="H55" s="826"/>
      <c r="I55" s="826"/>
      <c r="J55" s="826"/>
      <c r="K55" s="826"/>
      <c r="L55" s="826"/>
      <c r="M55" s="827"/>
      <c r="N55" s="394">
        <f>SUM(N50:N54)</f>
        <v>4488.876989954998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4494.5025376500835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N45+N55+N66+N77</f>
        <v>97257.931755856946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19451.586351171391</v>
      </c>
      <c r="M84" s="860"/>
      <c r="N84" s="51"/>
    </row>
    <row r="85" spans="1:14">
      <c r="B85" s="89" t="s">
        <v>973</v>
      </c>
      <c r="C85" s="90"/>
      <c r="D85" s="90"/>
      <c r="E85" s="90"/>
      <c r="F85" s="90"/>
      <c r="G85" s="90"/>
      <c r="H85" s="90"/>
      <c r="I85" s="87"/>
      <c r="J85" s="88"/>
      <c r="K85" s="304">
        <v>0.05</v>
      </c>
      <c r="L85" s="859">
        <f>N79*K85</f>
        <v>4862.8965877928476</v>
      </c>
      <c r="M85" s="860"/>
      <c r="N85" s="51"/>
    </row>
    <row r="86" spans="1:14" ht="15.75" thickBot="1">
      <c r="B86" s="91" t="s">
        <v>974</v>
      </c>
      <c r="C86" s="92"/>
      <c r="D86" s="92"/>
      <c r="E86" s="92"/>
      <c r="F86" s="92"/>
      <c r="G86" s="92"/>
      <c r="H86" s="92"/>
      <c r="I86" s="93"/>
      <c r="J86" s="94"/>
      <c r="K86" s="305">
        <v>0.05</v>
      </c>
      <c r="L86" s="861">
        <f>N79*K86</f>
        <v>4862.8965877928476</v>
      </c>
      <c r="M86" s="862"/>
      <c r="N86" s="51"/>
    </row>
    <row r="87" spans="1:14" ht="15.75" thickBot="1">
      <c r="B87" s="825" t="s">
        <v>953</v>
      </c>
      <c r="C87" s="826"/>
      <c r="D87" s="826"/>
      <c r="E87" s="826"/>
      <c r="F87" s="826"/>
      <c r="G87" s="826"/>
      <c r="H87" s="826"/>
      <c r="I87" s="826"/>
      <c r="J87" s="826"/>
      <c r="K87" s="826"/>
      <c r="L87" s="826"/>
      <c r="M87" s="827"/>
      <c r="N87" s="52">
        <f>L84+L85+L86</f>
        <v>29177.379526757089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126435.31128261404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3" t="s">
        <v>2218</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2219</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2"/>
      <c r="K119" s="802"/>
      <c r="L119" s="802"/>
      <c r="M119" s="802"/>
      <c r="N119" s="803"/>
    </row>
    <row r="120" spans="2:14" ht="15.75" thickBot="1">
      <c r="B120" s="261" t="s">
        <v>2221</v>
      </c>
      <c r="C120" s="393"/>
      <c r="D120" s="393"/>
      <c r="E120" s="57"/>
      <c r="F120" s="57"/>
      <c r="G120" s="57"/>
      <c r="H120" s="57"/>
      <c r="I120" s="57"/>
      <c r="J120" s="804"/>
      <c r="K120" s="804"/>
      <c r="L120" s="804"/>
      <c r="M120" s="804"/>
      <c r="N120"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18</v>
      </c>
      <c r="N36" s="272">
        <f>K36/M36</f>
        <v>3959.543038178304</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111686.92980396315</v>
      </c>
      <c r="L37" s="270"/>
      <c r="M37" s="271">
        <v>18</v>
      </c>
      <c r="N37" s="272">
        <f>K37/M37</f>
        <v>6204.8294335535084</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217495.60014455981</v>
      </c>
      <c r="L38" s="270"/>
      <c r="M38" s="271">
        <v>18</v>
      </c>
      <c r="N38" s="272">
        <f>K38/M38</f>
        <v>12083.08889691999</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529043.35170298337</v>
      </c>
      <c r="L39" s="842">
        <v>18</v>
      </c>
      <c r="M39" s="843"/>
      <c r="N39" s="272">
        <f>K39/L39</f>
        <v>29391.29731683241</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124403.56735512638</v>
      </c>
      <c r="L40" s="276"/>
      <c r="M40" s="277">
        <v>18</v>
      </c>
      <c r="N40" s="272">
        <f>K40/M40</f>
        <v>6911.3092975070213</v>
      </c>
    </row>
    <row r="41" spans="1:14">
      <c r="B41" s="320"/>
      <c r="C41" s="321"/>
      <c r="D41" s="321"/>
      <c r="E41" s="321"/>
      <c r="F41" s="323"/>
      <c r="G41" s="323"/>
      <c r="H41" s="125"/>
      <c r="I41" s="36"/>
      <c r="J41" s="37"/>
      <c r="K41" s="274"/>
      <c r="L41" s="276"/>
      <c r="M41" s="277"/>
      <c r="N41" s="272"/>
    </row>
    <row r="42" spans="1:14">
      <c r="B42" s="845" t="s">
        <v>952</v>
      </c>
      <c r="C42" s="846"/>
      <c r="D42" s="846"/>
      <c r="E42" s="38"/>
      <c r="F42" s="39"/>
      <c r="G42" s="39"/>
      <c r="H42" s="40"/>
      <c r="I42" s="36"/>
      <c r="J42" s="37"/>
      <c r="K42" s="279"/>
      <c r="L42" s="276"/>
      <c r="M42" s="401">
        <v>0.01</v>
      </c>
      <c r="N42" s="344">
        <f>N76*M42</f>
        <v>29.963350251000556</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58580.03133324223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303526.04281893262</v>
      </c>
      <c r="N49" s="272">
        <f>K49*M49</f>
        <v>46439.484551296693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46439.484551296693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9">
        <f>VLOOKUP(A59,TRANSPORTE!A5:D117,4,FALSE)</f>
        <v>735.58755139143761</v>
      </c>
      <c r="M59" s="830"/>
      <c r="N59" s="287">
        <f>K59*L59</f>
        <v>112.54489536288995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112.54489536288995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2996.3350251000556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108128.39580500187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21625.679161000375</v>
      </c>
      <c r="M83" s="860"/>
      <c r="N83" s="51"/>
    </row>
    <row r="84" spans="1:14">
      <c r="B84" s="89" t="s">
        <v>973</v>
      </c>
      <c r="C84" s="90"/>
      <c r="D84" s="90"/>
      <c r="E84" s="90"/>
      <c r="F84" s="90"/>
      <c r="G84" s="90"/>
      <c r="H84" s="90"/>
      <c r="I84" s="87"/>
      <c r="J84" s="88"/>
      <c r="K84" s="304">
        <v>0.05</v>
      </c>
      <c r="L84" s="859">
        <f>N78*K84</f>
        <v>5406.4197902500937</v>
      </c>
      <c r="M84" s="860"/>
      <c r="N84" s="51"/>
    </row>
    <row r="85" spans="1:14" ht="15.75" thickBot="1">
      <c r="B85" s="91" t="s">
        <v>974</v>
      </c>
      <c r="C85" s="92"/>
      <c r="D85" s="92"/>
      <c r="E85" s="92"/>
      <c r="F85" s="92"/>
      <c r="G85" s="92"/>
      <c r="H85" s="92"/>
      <c r="I85" s="93"/>
      <c r="J85" s="94"/>
      <c r="K85" s="305">
        <v>0.05</v>
      </c>
      <c r="L85" s="861">
        <f>N78*K85</f>
        <v>5406.4197902500937</v>
      </c>
      <c r="M85" s="862"/>
      <c r="N85" s="51"/>
    </row>
    <row r="86" spans="1:14" ht="15.75" thickBot="1">
      <c r="B86" s="825" t="s">
        <v>953</v>
      </c>
      <c r="C86" s="826"/>
      <c r="D86" s="826"/>
      <c r="E86" s="826"/>
      <c r="F86" s="826"/>
      <c r="G86" s="826"/>
      <c r="H86" s="826"/>
      <c r="I86" s="826"/>
      <c r="J86" s="826"/>
      <c r="K86" s="826"/>
      <c r="L86" s="826"/>
      <c r="M86" s="827"/>
      <c r="N86" s="52">
        <f>L83+L84+L85</f>
        <v>32438.51874150056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140566.91454650243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18</v>
      </c>
      <c r="N36" s="272">
        <f>K36/M36</f>
        <v>3959.543038178304</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111686.92980396315</v>
      </c>
      <c r="L37" s="270"/>
      <c r="M37" s="271">
        <v>18</v>
      </c>
      <c r="N37" s="272">
        <f>K37/M37</f>
        <v>6204.8294335535084</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217495.60014455981</v>
      </c>
      <c r="L38" s="270"/>
      <c r="M38" s="271">
        <v>18</v>
      </c>
      <c r="N38" s="272">
        <f>K38/M38</f>
        <v>12083.08889691999</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529043.35170298337</v>
      </c>
      <c r="L39" s="842">
        <v>18</v>
      </c>
      <c r="M39" s="843"/>
      <c r="N39" s="272">
        <f>K39/L39</f>
        <v>29391.29731683241</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124403.56735512638</v>
      </c>
      <c r="L40" s="276"/>
      <c r="M40" s="277">
        <v>18</v>
      </c>
      <c r="N40" s="272">
        <f>K40/M40</f>
        <v>6911.3092975070213</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29.963350251000556</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58580.03133324223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307539.4206428997</v>
      </c>
      <c r="N49" s="272">
        <f>K49*M49</f>
        <v>47053.531358363653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47053.531358363653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9">
        <f>VLOOKUP(A59,TRANSPORTE!A5:D117,4,FALSE)</f>
        <v>735.58755139143761</v>
      </c>
      <c r="M59" s="830"/>
      <c r="N59" s="287">
        <f>K59*L59</f>
        <v>112.54489536288995</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112.54489536288995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2996.3350251000556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108742.44261206883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21748.488522413769</v>
      </c>
      <c r="M83" s="860"/>
      <c r="N83" s="51"/>
    </row>
    <row r="84" spans="1:14">
      <c r="B84" s="89" t="s">
        <v>973</v>
      </c>
      <c r="C84" s="90"/>
      <c r="D84" s="90"/>
      <c r="E84" s="90"/>
      <c r="F84" s="90"/>
      <c r="G84" s="90"/>
      <c r="H84" s="90"/>
      <c r="I84" s="87"/>
      <c r="J84" s="88"/>
      <c r="K84" s="304">
        <v>0.05</v>
      </c>
      <c r="L84" s="859">
        <f>N78*K84</f>
        <v>5437.1221306034422</v>
      </c>
      <c r="M84" s="860"/>
      <c r="N84" s="51"/>
    </row>
    <row r="85" spans="1:14" ht="15.75" thickBot="1">
      <c r="B85" s="91" t="s">
        <v>974</v>
      </c>
      <c r="C85" s="92"/>
      <c r="D85" s="92"/>
      <c r="E85" s="92"/>
      <c r="F85" s="92"/>
      <c r="G85" s="92"/>
      <c r="H85" s="92"/>
      <c r="I85" s="93"/>
      <c r="J85" s="94"/>
      <c r="K85" s="305">
        <v>0.05</v>
      </c>
      <c r="L85" s="861">
        <f>N78*K85</f>
        <v>5437.1221306034422</v>
      </c>
      <c r="M85" s="862"/>
      <c r="N85" s="51"/>
    </row>
    <row r="86" spans="1:14" ht="15.75" thickBot="1">
      <c r="B86" s="825" t="s">
        <v>953</v>
      </c>
      <c r="C86" s="826"/>
      <c r="D86" s="826"/>
      <c r="E86" s="826"/>
      <c r="F86" s="826"/>
      <c r="G86" s="826"/>
      <c r="H86" s="826"/>
      <c r="I86" s="826"/>
      <c r="J86" s="826"/>
      <c r="K86" s="826"/>
      <c r="L86" s="826"/>
      <c r="M86" s="827"/>
      <c r="N86" s="52">
        <f>L83+L84+L85</f>
        <v>32622.732783620653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141365.1753956895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15</v>
      </c>
      <c r="N36" s="272">
        <f>K36/M36</f>
        <v>4751.4516458139651</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111686.92980396315</v>
      </c>
      <c r="L37" s="270"/>
      <c r="M37" s="271">
        <v>15</v>
      </c>
      <c r="N37" s="272">
        <f>K37/M37</f>
        <v>7445.7953202642102</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217495.60014455981</v>
      </c>
      <c r="L38" s="270"/>
      <c r="M38" s="271">
        <v>15</v>
      </c>
      <c r="N38" s="272">
        <f>K38/M38</f>
        <v>14499.706676303987</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529043.35170298337</v>
      </c>
      <c r="L39" s="842">
        <v>15</v>
      </c>
      <c r="M39" s="843"/>
      <c r="N39" s="272">
        <f>K39/L39</f>
        <v>35269.556780198895</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124403.56735512638</v>
      </c>
      <c r="L40" s="276"/>
      <c r="M40" s="277">
        <v>15</v>
      </c>
      <c r="N40" s="272">
        <f>K40/M40</f>
        <v>8293.5711570084259</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35.956020301200674</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70296.037599890697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303526.04281893262</v>
      </c>
      <c r="N49" s="272">
        <f>K49*M49</f>
        <v>46439.484551296693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46439.484551296693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9">
        <f>VLOOKUP(A59,TRANSPORTE!A5:D117,4,FALSE)</f>
        <v>735.58755139143761</v>
      </c>
      <c r="M59" s="830"/>
      <c r="N59" s="287">
        <f>K59*L59</f>
        <v>112.54489536288995</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112.54489536288995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3595.602030120067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120443.66907667034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24088.733815334068</v>
      </c>
      <c r="M83" s="860"/>
      <c r="N83" s="51"/>
    </row>
    <row r="84" spans="1:14">
      <c r="B84" s="89" t="s">
        <v>973</v>
      </c>
      <c r="C84" s="90"/>
      <c r="D84" s="90"/>
      <c r="E84" s="90"/>
      <c r="F84" s="90"/>
      <c r="G84" s="90"/>
      <c r="H84" s="90"/>
      <c r="I84" s="87"/>
      <c r="J84" s="88"/>
      <c r="K84" s="304">
        <v>0.05</v>
      </c>
      <c r="L84" s="859">
        <f>N78*K84</f>
        <v>6022.183453833517</v>
      </c>
      <c r="M84" s="860"/>
      <c r="N84" s="51"/>
    </row>
    <row r="85" spans="1:14" ht="15.75" thickBot="1">
      <c r="B85" s="91" t="s">
        <v>974</v>
      </c>
      <c r="C85" s="92"/>
      <c r="D85" s="92"/>
      <c r="E85" s="92"/>
      <c r="F85" s="92"/>
      <c r="G85" s="92"/>
      <c r="H85" s="92"/>
      <c r="I85" s="93"/>
      <c r="J85" s="94"/>
      <c r="K85" s="305">
        <v>0.05</v>
      </c>
      <c r="L85" s="861">
        <f>N78*K85</f>
        <v>6022.183453833517</v>
      </c>
      <c r="M85" s="862"/>
      <c r="N85" s="51"/>
    </row>
    <row r="86" spans="1:14" ht="15.75" thickBot="1">
      <c r="B86" s="825" t="s">
        <v>953</v>
      </c>
      <c r="C86" s="826"/>
      <c r="D86" s="826"/>
      <c r="E86" s="826"/>
      <c r="F86" s="826"/>
      <c r="G86" s="826"/>
      <c r="H86" s="826"/>
      <c r="I86" s="826"/>
      <c r="J86" s="826"/>
      <c r="K86" s="826"/>
      <c r="L86" s="826"/>
      <c r="M86" s="827"/>
      <c r="N86" s="52">
        <f>L83+L84+L85</f>
        <v>36133.100723001102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156576.76979967143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271">
        <v>15</v>
      </c>
      <c r="N36" s="272">
        <f>K36/M36</f>
        <v>4751.4516458139651</v>
      </c>
    </row>
    <row r="37" spans="1:14">
      <c r="A37" s="113" t="s">
        <v>154</v>
      </c>
      <c r="B37" s="838" t="str">
        <f>VLOOKUP(A37,EQUIPOS!A7:D154,3,FALSE)</f>
        <v>Carrotanque Irrigador de asfalto, 1000 GALONES DE CAPACIDAD</v>
      </c>
      <c r="C37" s="839"/>
      <c r="D37" s="839"/>
      <c r="E37" s="839"/>
      <c r="F37" s="839"/>
      <c r="G37" s="839"/>
      <c r="H37" s="840"/>
      <c r="I37" s="267"/>
      <c r="J37" s="268"/>
      <c r="K37" s="269">
        <f>VLOOKUP(A37,EQUIPOS!A7:D164,4,FALSE)</f>
        <v>111686.92980396315</v>
      </c>
      <c r="L37" s="270"/>
      <c r="M37" s="271">
        <v>15</v>
      </c>
      <c r="N37" s="272">
        <f>K37/M37</f>
        <v>7445.7953202642102</v>
      </c>
    </row>
    <row r="38" spans="1:14">
      <c r="A38" t="s">
        <v>269</v>
      </c>
      <c r="B38" s="838" t="str">
        <f>VLOOKUP(A38,EQUIPOS!A8:D154,3,FALSE)</f>
        <v>Motoniveladora  potencia 215 HP, ancho de cuchilla 4,27 m, peso 18 ton.</v>
      </c>
      <c r="C38" s="839"/>
      <c r="D38" s="839"/>
      <c r="E38" s="839"/>
      <c r="F38" s="839"/>
      <c r="G38" s="839"/>
      <c r="H38" s="840"/>
      <c r="I38" s="267"/>
      <c r="J38" s="268"/>
      <c r="K38" s="269">
        <f>VLOOKUP(A38,EQUIPOS!A8:D165,4,FALSE)</f>
        <v>217495.60014455981</v>
      </c>
      <c r="L38" s="270"/>
      <c r="M38" s="271">
        <v>15</v>
      </c>
      <c r="N38" s="272">
        <f>K38/M38</f>
        <v>14499.706676303987</v>
      </c>
    </row>
    <row r="39" spans="1:14">
      <c r="A39" t="s">
        <v>299</v>
      </c>
      <c r="B39" s="838" t="str">
        <f>VLOOKUP(A39,EQUIPOS!A9:D154,3,FALSE)</f>
        <v xml:space="preserve">Recicladora, potencia 430HP </v>
      </c>
      <c r="C39" s="839"/>
      <c r="D39" s="839"/>
      <c r="E39" s="839"/>
      <c r="F39" s="839"/>
      <c r="G39" s="839"/>
      <c r="H39" s="840"/>
      <c r="I39" s="841"/>
      <c r="J39" s="822"/>
      <c r="K39" s="269">
        <f>VLOOKUP(A39,EQUIPOS!A9:D166,4,FALSE)</f>
        <v>529043.35170298337</v>
      </c>
      <c r="L39" s="842">
        <v>15</v>
      </c>
      <c r="M39" s="843"/>
      <c r="N39" s="272">
        <f>K39/L39</f>
        <v>35269.556780198895</v>
      </c>
    </row>
    <row r="40" spans="1:14">
      <c r="A40" t="s">
        <v>365</v>
      </c>
      <c r="B40" s="838" t="str">
        <f>VLOOKUP(A40,EQUIPOS!A10:D154,3,FALSE)</f>
        <v xml:space="preserve">Vibrocompatador, potencia 153 HP, peso 10 Ton. </v>
      </c>
      <c r="C40" s="839"/>
      <c r="D40" s="839"/>
      <c r="E40" s="839"/>
      <c r="F40" s="839"/>
      <c r="G40" s="839"/>
      <c r="H40" s="840"/>
      <c r="I40" s="36"/>
      <c r="J40" s="37"/>
      <c r="K40" s="269">
        <f>VLOOKUP(A40,EQUIPOS!A10:D167,4,FALSE)</f>
        <v>124403.56735512638</v>
      </c>
      <c r="L40" s="276"/>
      <c r="M40" s="277">
        <v>15</v>
      </c>
      <c r="N40" s="272">
        <f>K40/M40</f>
        <v>8293.5711570084259</v>
      </c>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35.956020301200674</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70296.037599890697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307539.4206428997</v>
      </c>
      <c r="N49" s="272">
        <f>K49*M49</f>
        <v>47053.531358363653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47053.531358363653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9">
        <f>VLOOKUP(A59,TRANSPORTE!A5:D117,4,FALSE)</f>
        <v>735.58755139143761</v>
      </c>
      <c r="M59" s="830"/>
      <c r="N59" s="287">
        <f>K59*L59</f>
        <v>112.54489536288995</v>
      </c>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112.54489536288995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3595.602030120067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121057.71588373731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24211.543176747466</v>
      </c>
      <c r="M83" s="860"/>
      <c r="N83" s="51"/>
    </row>
    <row r="84" spans="1:14">
      <c r="B84" s="89" t="s">
        <v>973</v>
      </c>
      <c r="C84" s="90"/>
      <c r="D84" s="90"/>
      <c r="E84" s="90"/>
      <c r="F84" s="90"/>
      <c r="G84" s="90"/>
      <c r="H84" s="90"/>
      <c r="I84" s="87"/>
      <c r="J84" s="88"/>
      <c r="K84" s="304">
        <v>0.05</v>
      </c>
      <c r="L84" s="859">
        <f>N78*K84</f>
        <v>6052.8857941868664</v>
      </c>
      <c r="M84" s="860"/>
      <c r="N84" s="51"/>
    </row>
    <row r="85" spans="1:14" ht="15.75" thickBot="1">
      <c r="B85" s="91" t="s">
        <v>974</v>
      </c>
      <c r="C85" s="92"/>
      <c r="D85" s="92"/>
      <c r="E85" s="92"/>
      <c r="F85" s="92"/>
      <c r="G85" s="92"/>
      <c r="H85" s="92"/>
      <c r="I85" s="93"/>
      <c r="J85" s="94"/>
      <c r="K85" s="305">
        <v>0.05</v>
      </c>
      <c r="L85" s="861">
        <f>N78*K85</f>
        <v>6052.8857941868664</v>
      </c>
      <c r="M85" s="862"/>
      <c r="N85" s="51"/>
    </row>
    <row r="86" spans="1:14" ht="15.75" thickBot="1">
      <c r="B86" s="825" t="s">
        <v>953</v>
      </c>
      <c r="C86" s="826"/>
      <c r="D86" s="826"/>
      <c r="E86" s="826"/>
      <c r="F86" s="826"/>
      <c r="G86" s="826"/>
      <c r="H86" s="826"/>
      <c r="I86" s="826"/>
      <c r="J86" s="826"/>
      <c r="K86" s="826"/>
      <c r="L86" s="826"/>
      <c r="M86" s="827"/>
      <c r="N86" s="52">
        <f>L83+L84+L85</f>
        <v>36317.314765121198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157375.03064885852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t="s">
        <v>952</v>
      </c>
      <c r="C42" s="846"/>
      <c r="D42" s="846"/>
      <c r="E42" s="38"/>
      <c r="F42" s="39"/>
      <c r="G42" s="39"/>
      <c r="H42" s="40"/>
      <c r="I42" s="36"/>
      <c r="J42" s="37"/>
      <c r="K42" s="279"/>
      <c r="L42" s="276"/>
      <c r="M42" s="401">
        <v>0.01</v>
      </c>
      <c r="N42" s="344">
        <f>N76*M42</f>
        <v>4.3147224361440797</v>
      </c>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6374.3342136596275</v>
      </c>
      <c r="N49" s="272">
        <f>K49*M49</f>
        <v>6724.922595410907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6724.922595410907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431.472243614408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7160.7095614614591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1432.1419122922919</v>
      </c>
      <c r="M83" s="860"/>
      <c r="N83" s="51"/>
    </row>
    <row r="84" spans="1:14">
      <c r="B84" s="89" t="s">
        <v>973</v>
      </c>
      <c r="C84" s="90"/>
      <c r="D84" s="90"/>
      <c r="E84" s="90"/>
      <c r="F84" s="90"/>
      <c r="G84" s="90"/>
      <c r="H84" s="90"/>
      <c r="I84" s="87"/>
      <c r="J84" s="88"/>
      <c r="K84" s="304">
        <v>0.05</v>
      </c>
      <c r="L84" s="859">
        <f>N78*K84</f>
        <v>358.03547807307297</v>
      </c>
      <c r="M84" s="860"/>
      <c r="N84" s="51"/>
    </row>
    <row r="85" spans="1:14" ht="15.75" thickBot="1">
      <c r="B85" s="91" t="s">
        <v>974</v>
      </c>
      <c r="C85" s="92"/>
      <c r="D85" s="92"/>
      <c r="E85" s="92"/>
      <c r="F85" s="92"/>
      <c r="G85" s="92"/>
      <c r="H85" s="92"/>
      <c r="I85" s="93"/>
      <c r="J85" s="94"/>
      <c r="K85" s="305">
        <v>0.05</v>
      </c>
      <c r="L85" s="861">
        <f>N78*K85</f>
        <v>358.03547807307297</v>
      </c>
      <c r="M85" s="862"/>
      <c r="N85" s="51"/>
    </row>
    <row r="86" spans="1:14" ht="15.75" thickBot="1">
      <c r="B86" s="825" t="s">
        <v>953</v>
      </c>
      <c r="C86" s="826"/>
      <c r="D86" s="826"/>
      <c r="E86" s="826"/>
      <c r="F86" s="826"/>
      <c r="G86" s="826"/>
      <c r="H86" s="826"/>
      <c r="I86" s="826"/>
      <c r="J86" s="826"/>
      <c r="K86" s="826"/>
      <c r="L86" s="826"/>
      <c r="M86" s="827"/>
      <c r="N86" s="52">
        <f>L83+L84+L85</f>
        <v>2148.2128684384379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9308.9224298998961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2"/>
      <c r="K118" s="802"/>
      <c r="L118" s="802"/>
      <c r="M118" s="802"/>
      <c r="N118" s="803"/>
    </row>
    <row r="119" spans="2:14" ht="15.75" thickBot="1">
      <c r="B119" s="261" t="s">
        <v>2221</v>
      </c>
      <c r="C119" s="393"/>
      <c r="D119" s="393"/>
      <c r="E119" s="57"/>
      <c r="F119" s="57"/>
      <c r="G119" s="57"/>
      <c r="H119" s="57"/>
      <c r="I119" s="57"/>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164</v>
      </c>
      <c r="B36" s="838" t="str">
        <f>VLOOKUP(A36,EQUIPOS!A6:D154,3,FALSE)</f>
        <v>Compactador manual de rodillo</v>
      </c>
      <c r="C36" s="839"/>
      <c r="D36" s="839"/>
      <c r="E36" s="839"/>
      <c r="F36" s="839"/>
      <c r="G36" s="839"/>
      <c r="H36" s="840"/>
      <c r="I36" s="267"/>
      <c r="J36" s="268"/>
      <c r="K36" s="269">
        <f>VLOOKUP(A36,EQUIPOS!A6:D163,4,FALSE)</f>
        <v>23084.375159120355</v>
      </c>
      <c r="L36" s="270"/>
      <c r="M36" s="271">
        <v>2</v>
      </c>
      <c r="N36" s="272">
        <f>K36/M36</f>
        <v>11542.187579560177</v>
      </c>
    </row>
    <row r="37" spans="1:14">
      <c r="A37" s="113" t="s">
        <v>180</v>
      </c>
      <c r="B37" s="838" t="str">
        <f>VLOOKUP(A37,EQUIPOS!A7:D154,3,FALSE)</f>
        <v>Compresor 120 HP, con martillo.</v>
      </c>
      <c r="C37" s="839"/>
      <c r="D37" s="839"/>
      <c r="E37" s="839"/>
      <c r="F37" s="839"/>
      <c r="G37" s="839"/>
      <c r="H37" s="840"/>
      <c r="I37" s="267"/>
      <c r="J37" s="268"/>
      <c r="K37" s="269">
        <f>VLOOKUP(A37,EQUIPOS!A7:D164,4,FALSE)</f>
        <v>87516.897833572628</v>
      </c>
      <c r="L37" s="270"/>
      <c r="M37" s="271">
        <v>4</v>
      </c>
      <c r="N37" s="272">
        <f>K37/M37</f>
        <v>21879.224458393157</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VLOOKUP(A38,EQUIPOS!A8:D165,4,FALSE)</f>
        <v>21096.201013784106</v>
      </c>
      <c r="L38" s="270"/>
      <c r="M38" s="271">
        <v>10</v>
      </c>
      <c r="N38" s="272">
        <f>K38/M38</f>
        <v>2109.6201013784107</v>
      </c>
    </row>
    <row r="39" spans="1:14">
      <c r="A39" t="s">
        <v>303</v>
      </c>
      <c r="B39" s="838" t="str">
        <f>VLOOKUP(A39,EQUIPOS!A9:D154,3,FALSE)</f>
        <v>Retrocargador, pala de 1,1 m3 de capacidad, profundidad de excavación de 4.400 mm y una altura de 5.680 mm</v>
      </c>
      <c r="C39" s="839"/>
      <c r="D39" s="839"/>
      <c r="E39" s="839"/>
      <c r="F39" s="839"/>
      <c r="G39" s="839"/>
      <c r="H39" s="840"/>
      <c r="I39" s="267"/>
      <c r="J39" s="268"/>
      <c r="K39" s="269">
        <f>VLOOKUP(A39,EQUIPOS!A9:D166,4,FALSE)</f>
        <v>117309.05772643763</v>
      </c>
      <c r="L39" s="270"/>
      <c r="M39" s="271">
        <v>10</v>
      </c>
      <c r="N39" s="272">
        <f>K39/M39</f>
        <v>11730.905772643764</v>
      </c>
    </row>
    <row r="40" spans="1:14">
      <c r="A40" t="s">
        <v>129</v>
      </c>
      <c r="B40" s="838" t="str">
        <f>VLOOKUP(A40,EQUIPOS!A10:D154,3,FALSE)</f>
        <v xml:space="preserve">Buldozer, Potencia al volante de 140 HP, motor de 2200 RPM, longitud de hoja 4,80m. </v>
      </c>
      <c r="C40" s="839"/>
      <c r="D40" s="839"/>
      <c r="E40" s="839"/>
      <c r="F40" s="839"/>
      <c r="G40" s="839"/>
      <c r="H40" s="840"/>
      <c r="I40" s="267"/>
      <c r="J40" s="268"/>
      <c r="K40" s="269">
        <f>VLOOKUP(A40,EQUIPOS!A10:D167,4,FALSE)</f>
        <v>217495.60014455981</v>
      </c>
      <c r="L40" s="270"/>
      <c r="M40" s="271">
        <v>100</v>
      </c>
      <c r="N40" s="272">
        <f>K40/M40</f>
        <v>2174.9560014455983</v>
      </c>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N80*M46</f>
        <v>1348.350761295025</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50785.24467471613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3160.0837352741005</v>
      </c>
      <c r="N53" s="272">
        <f>K53*M53</f>
        <v>3160.0837352741005</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3160.0837352741005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29">
        <f>VLOOKUP(A63,TRANSPORTE!A5:D117,4,FALSE)</f>
        <v>735.58755139143761</v>
      </c>
      <c r="M63" s="830"/>
      <c r="N63" s="287">
        <f>K63*L63</f>
        <v>956.26381680886891</v>
      </c>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f>N63+N64+N65+N66+N67</f>
        <v>956.26381680886891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127"/>
    </row>
    <row r="80" spans="1:15" ht="15.75" thickBot="1">
      <c r="B80" s="831" t="s">
        <v>953</v>
      </c>
      <c r="C80" s="832"/>
      <c r="D80" s="832"/>
      <c r="E80" s="832"/>
      <c r="F80" s="832"/>
      <c r="G80" s="832"/>
      <c r="H80" s="832"/>
      <c r="I80" s="832"/>
      <c r="J80" s="832"/>
      <c r="K80" s="832"/>
      <c r="L80" s="832"/>
      <c r="M80" s="833"/>
      <c r="N80" s="460">
        <f>SUM(N74:N79)</f>
        <v>13483.507612950249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68385.099839749339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13677.019967949869</v>
      </c>
      <c r="M87" s="860"/>
      <c r="N87" s="51"/>
    </row>
    <row r="88" spans="1:14">
      <c r="B88" s="89" t="s">
        <v>973</v>
      </c>
      <c r="C88" s="90"/>
      <c r="D88" s="90"/>
      <c r="E88" s="90"/>
      <c r="F88" s="90"/>
      <c r="G88" s="90"/>
      <c r="H88" s="90"/>
      <c r="I88" s="87"/>
      <c r="J88" s="88"/>
      <c r="K88" s="304">
        <v>0.05</v>
      </c>
      <c r="L88" s="859">
        <f>N82*K88</f>
        <v>3419.2549919874673</v>
      </c>
      <c r="M88" s="860"/>
      <c r="N88" s="51"/>
    </row>
    <row r="89" spans="1:14" ht="15.75" thickBot="1">
      <c r="B89" s="91" t="s">
        <v>974</v>
      </c>
      <c r="C89" s="92"/>
      <c r="D89" s="92"/>
      <c r="E89" s="92"/>
      <c r="F89" s="92"/>
      <c r="G89" s="92"/>
      <c r="H89" s="92"/>
      <c r="I89" s="93"/>
      <c r="J89" s="94"/>
      <c r="K89" s="305">
        <v>0.05</v>
      </c>
      <c r="L89" s="861">
        <f>N82*K89</f>
        <v>3419.2549919874673</v>
      </c>
      <c r="M89" s="862"/>
      <c r="N89" s="51"/>
    </row>
    <row r="90" spans="1:14" ht="15.75" thickBot="1">
      <c r="B90" s="825" t="s">
        <v>953</v>
      </c>
      <c r="C90" s="826"/>
      <c r="D90" s="826"/>
      <c r="E90" s="826"/>
      <c r="F90" s="826"/>
      <c r="G90" s="826"/>
      <c r="H90" s="826"/>
      <c r="I90" s="826"/>
      <c r="J90" s="826"/>
      <c r="K90" s="826"/>
      <c r="L90" s="826"/>
      <c r="M90" s="827"/>
      <c r="N90" s="52">
        <f>L87+L88+L89</f>
        <v>20515.5299519248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88900.629791674146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7792.2331519223835</v>
      </c>
      <c r="L36" s="270"/>
      <c r="M36" s="271">
        <v>2</v>
      </c>
      <c r="N36" s="272">
        <f>K36/M36</f>
        <v>3896.1165759611918</v>
      </c>
    </row>
    <row r="37" spans="1:14">
      <c r="A37" s="113" t="s">
        <v>303</v>
      </c>
      <c r="B37" s="838" t="str">
        <f>VLOOKUP(A37,EQUIPOS!A7:D154,3,FALSE)</f>
        <v>Retrocargador, pala de 1,1 m3 de capacidad, profundidad de excavación de 4.400 mm y una altura de 5.680 mm</v>
      </c>
      <c r="C37" s="839"/>
      <c r="D37" s="839"/>
      <c r="E37" s="839"/>
      <c r="F37" s="839"/>
      <c r="G37" s="839"/>
      <c r="H37" s="840"/>
      <c r="I37" s="267"/>
      <c r="J37" s="268"/>
      <c r="K37" s="269">
        <f>VLOOKUP(A37,EQUIPOS!A7:D164,4,FALSE)</f>
        <v>117309.05772643763</v>
      </c>
      <c r="L37" s="270"/>
      <c r="M37" s="271">
        <v>10</v>
      </c>
      <c r="N37" s="272">
        <f>K37/M37</f>
        <v>11730.905772643764</v>
      </c>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267"/>
      <c r="J39" s="268"/>
      <c r="K39" s="269"/>
      <c r="L39" s="270"/>
      <c r="M39" s="271"/>
      <c r="N39" s="272"/>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N80*M46</f>
        <v>269.67015225900496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15896.692500863961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B63" s="46"/>
      <c r="C63" s="317"/>
      <c r="D63" s="317"/>
      <c r="E63" s="317"/>
      <c r="F63" s="317"/>
      <c r="G63" s="31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5393.4030451800991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21290.09554604406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4258.0191092088126</v>
      </c>
      <c r="M87" s="860"/>
      <c r="N87" s="51"/>
    </row>
    <row r="88" spans="1:14">
      <c r="B88" s="89" t="s">
        <v>973</v>
      </c>
      <c r="C88" s="90"/>
      <c r="D88" s="90"/>
      <c r="E88" s="90"/>
      <c r="F88" s="90"/>
      <c r="G88" s="90"/>
      <c r="H88" s="90"/>
      <c r="I88" s="87"/>
      <c r="J88" s="88"/>
      <c r="K88" s="304">
        <v>0.05</v>
      </c>
      <c r="L88" s="859">
        <f>N82*K88</f>
        <v>1064.5047773022031</v>
      </c>
      <c r="M88" s="860"/>
      <c r="N88" s="51"/>
    </row>
    <row r="89" spans="1:14" ht="15.75" thickBot="1">
      <c r="B89" s="91" t="s">
        <v>974</v>
      </c>
      <c r="C89" s="92"/>
      <c r="D89" s="92"/>
      <c r="E89" s="92"/>
      <c r="F89" s="92"/>
      <c r="G89" s="92"/>
      <c r="H89" s="92"/>
      <c r="I89" s="93"/>
      <c r="J89" s="94"/>
      <c r="K89" s="305">
        <v>0.05</v>
      </c>
      <c r="L89" s="861">
        <f>N82*K89</f>
        <v>1064.5047773022031</v>
      </c>
      <c r="M89" s="862"/>
      <c r="N89" s="51"/>
    </row>
    <row r="90" spans="1:14" ht="15.75" thickBot="1">
      <c r="B90" s="825" t="s">
        <v>953</v>
      </c>
      <c r="C90" s="826"/>
      <c r="D90" s="826"/>
      <c r="E90" s="826"/>
      <c r="F90" s="826"/>
      <c r="G90" s="826"/>
      <c r="H90" s="826"/>
      <c r="I90" s="826"/>
      <c r="J90" s="826"/>
      <c r="K90" s="826"/>
      <c r="L90" s="826"/>
      <c r="M90" s="827"/>
      <c r="N90" s="52">
        <f>L87+L88+L89</f>
        <v>6387.0286638132193</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27677.12420985728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1603</v>
      </c>
      <c r="B36" s="838" t="str">
        <f>VLOOKUP(A36,EQUIPOS!A6:D154,3,FALSE)</f>
        <v>Derretidora de asfalto (crafco o similar)</v>
      </c>
      <c r="C36" s="839"/>
      <c r="D36" s="839"/>
      <c r="E36" s="839"/>
      <c r="F36" s="839"/>
      <c r="G36" s="839"/>
      <c r="H36" s="840"/>
      <c r="I36" s="267"/>
      <c r="J36" s="268"/>
      <c r="K36" s="269">
        <f>VLOOKUP(A36,EQUIPOS!A6:D163,4,FALSE)</f>
        <v>2051.7236655377374</v>
      </c>
      <c r="L36" s="270"/>
      <c r="M36" s="271">
        <v>60</v>
      </c>
      <c r="N36" s="272">
        <f>K36/M36</f>
        <v>34.195394425628955</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60</v>
      </c>
      <c r="N37" s="272">
        <f>K37/M37</f>
        <v>1064.2844829614944</v>
      </c>
    </row>
    <row r="38" spans="1:14">
      <c r="A38" t="s">
        <v>138</v>
      </c>
      <c r="B38" s="838" t="str">
        <f>VLOOKUP(A38,EQUIPOS!A8:D154,3,FALSE)</f>
        <v>Camioneta D-300</v>
      </c>
      <c r="C38" s="839"/>
      <c r="D38" s="839"/>
      <c r="E38" s="839"/>
      <c r="F38" s="839"/>
      <c r="G38" s="839"/>
      <c r="H38" s="840"/>
      <c r="I38" s="267"/>
      <c r="J38" s="268"/>
      <c r="K38" s="269">
        <f>VLOOKUP(A38,EQUIPOS!A8:D165,4,FALSE)</f>
        <v>52904.335170298335</v>
      </c>
      <c r="L38" s="270"/>
      <c r="M38" s="271">
        <v>60</v>
      </c>
      <c r="N38" s="272">
        <f>K38/M38</f>
        <v>881.73891950497227</v>
      </c>
    </row>
    <row r="39" spans="1:14">
      <c r="B39" s="838"/>
      <c r="C39" s="839"/>
      <c r="D39" s="839"/>
      <c r="E39" s="839"/>
      <c r="F39" s="839"/>
      <c r="G39" s="839"/>
      <c r="H39" s="840"/>
      <c r="I39" s="267"/>
      <c r="J39" s="268"/>
      <c r="K39" s="269"/>
      <c r="L39" s="270"/>
      <c r="M39" s="271"/>
      <c r="N39" s="272"/>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N80*M46</f>
        <v>22.390442043167496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2002.6092389352632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1994.1363001745833</v>
      </c>
      <c r="N53" s="272">
        <f>K53*M53</f>
        <v>239.29635602094999</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0"/>
      <c r="C57" s="821"/>
      <c r="D57" s="821"/>
      <c r="E57" s="821"/>
      <c r="F57" s="821"/>
      <c r="G57" s="821"/>
      <c r="H57" s="821"/>
      <c r="I57" s="822"/>
      <c r="J57" s="42"/>
      <c r="K57" s="44"/>
      <c r="L57" s="823"/>
      <c r="M57" s="824"/>
      <c r="N57" s="45"/>
    </row>
    <row r="58" spans="1:14" ht="15.75" thickBot="1">
      <c r="B58" s="825" t="s">
        <v>953</v>
      </c>
      <c r="C58" s="826"/>
      <c r="D58" s="826"/>
      <c r="E58" s="826"/>
      <c r="F58" s="826"/>
      <c r="G58" s="826"/>
      <c r="H58" s="826"/>
      <c r="I58" s="826"/>
      <c r="J58" s="826"/>
      <c r="K58" s="826"/>
      <c r="L58" s="826"/>
      <c r="M58" s="827"/>
      <c r="N58" s="394">
        <f>SUM(N53:N57)</f>
        <v>239.29635602094999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B63" s="46"/>
      <c r="C63" s="317"/>
      <c r="D63" s="317"/>
      <c r="E63" s="317"/>
      <c r="F63" s="317"/>
      <c r="G63" s="31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4"/>
      <c r="M68" s="815"/>
      <c r="N68" s="127"/>
    </row>
    <row r="69" spans="1:15" ht="15.75" thickBot="1">
      <c r="B69" s="831" t="s">
        <v>953</v>
      </c>
      <c r="C69" s="832"/>
      <c r="D69" s="832"/>
      <c r="E69" s="832"/>
      <c r="F69" s="832"/>
      <c r="G69" s="832"/>
      <c r="H69" s="832"/>
      <c r="I69" s="832"/>
      <c r="J69" s="832"/>
      <c r="K69" s="832"/>
      <c r="L69" s="832"/>
      <c r="M69" s="833"/>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1" t="s">
        <v>963</v>
      </c>
      <c r="C73" s="852"/>
      <c r="D73" s="852"/>
      <c r="E73" s="852"/>
      <c r="F73" s="852"/>
      <c r="G73" s="852"/>
      <c r="H73" s="852"/>
      <c r="I73" s="73" t="s">
        <v>964</v>
      </c>
      <c r="J73" s="75" t="s">
        <v>1410</v>
      </c>
      <c r="K73" s="74" t="s">
        <v>966</v>
      </c>
      <c r="L73" s="853" t="s">
        <v>950</v>
      </c>
      <c r="M73" s="854"/>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2"/>
      <c r="C79" s="813"/>
      <c r="D79" s="813"/>
      <c r="E79" s="813"/>
      <c r="F79" s="813"/>
      <c r="G79" s="813"/>
      <c r="H79" s="813"/>
      <c r="I79" s="126"/>
      <c r="J79" s="126"/>
      <c r="K79" s="126"/>
      <c r="L79" s="913"/>
      <c r="M79" s="913"/>
      <c r="N79" s="45"/>
    </row>
    <row r="80" spans="1:15" ht="15.75" thickBot="1">
      <c r="B80" s="831" t="s">
        <v>953</v>
      </c>
      <c r="C80" s="832"/>
      <c r="D80" s="832"/>
      <c r="E80" s="832"/>
      <c r="F80" s="832"/>
      <c r="G80" s="832"/>
      <c r="H80" s="832"/>
      <c r="I80" s="832"/>
      <c r="J80" s="832"/>
      <c r="K80" s="832"/>
      <c r="L80" s="832"/>
      <c r="M80" s="833"/>
      <c r="N80" s="301">
        <f>SUM(N74:N79)</f>
        <v>447.80884086334993</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2689.7144358195628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6" t="s">
        <v>969</v>
      </c>
      <c r="C86" s="817"/>
      <c r="D86" s="817"/>
      <c r="E86" s="817"/>
      <c r="F86" s="817"/>
      <c r="G86" s="817"/>
      <c r="H86" s="817"/>
      <c r="I86" s="314"/>
      <c r="J86" s="334"/>
      <c r="K86" s="302" t="s">
        <v>970</v>
      </c>
      <c r="L86" s="855" t="s">
        <v>971</v>
      </c>
      <c r="M86" s="856"/>
      <c r="N86" s="303"/>
    </row>
    <row r="87" spans="1:14">
      <c r="B87" s="857" t="s">
        <v>972</v>
      </c>
      <c r="C87" s="858"/>
      <c r="D87" s="858"/>
      <c r="E87" s="858"/>
      <c r="F87" s="858"/>
      <c r="G87" s="858"/>
      <c r="H87" s="858"/>
      <c r="I87" s="87"/>
      <c r="J87" s="88"/>
      <c r="K87" s="304">
        <v>0.2</v>
      </c>
      <c r="L87" s="859">
        <f>N82*K87</f>
        <v>537.94288716391259</v>
      </c>
      <c r="M87" s="860"/>
      <c r="N87" s="51"/>
    </row>
    <row r="88" spans="1:14">
      <c r="B88" s="89" t="s">
        <v>973</v>
      </c>
      <c r="C88" s="90"/>
      <c r="D88" s="90"/>
      <c r="E88" s="90"/>
      <c r="F88" s="90"/>
      <c r="G88" s="90"/>
      <c r="H88" s="90"/>
      <c r="I88" s="87"/>
      <c r="J88" s="88"/>
      <c r="K88" s="304">
        <v>0.05</v>
      </c>
      <c r="L88" s="859">
        <f>N82*K88</f>
        <v>134.48572179097815</v>
      </c>
      <c r="M88" s="860"/>
      <c r="N88" s="51"/>
    </row>
    <row r="89" spans="1:14" ht="15.75" thickBot="1">
      <c r="B89" s="91" t="s">
        <v>974</v>
      </c>
      <c r="C89" s="92"/>
      <c r="D89" s="92"/>
      <c r="E89" s="92"/>
      <c r="F89" s="92"/>
      <c r="G89" s="92"/>
      <c r="H89" s="92"/>
      <c r="I89" s="93"/>
      <c r="J89" s="94"/>
      <c r="K89" s="305">
        <v>0.05</v>
      </c>
      <c r="L89" s="861">
        <f>N82*K89</f>
        <v>134.48572179097815</v>
      </c>
      <c r="M89" s="862"/>
      <c r="N89" s="51"/>
    </row>
    <row r="90" spans="1:14" ht="15.75" thickBot="1">
      <c r="B90" s="825" t="s">
        <v>953</v>
      </c>
      <c r="C90" s="826"/>
      <c r="D90" s="826"/>
      <c r="E90" s="826"/>
      <c r="F90" s="826"/>
      <c r="G90" s="826"/>
      <c r="H90" s="826"/>
      <c r="I90" s="826"/>
      <c r="J90" s="826"/>
      <c r="K90" s="826"/>
      <c r="L90" s="826"/>
      <c r="M90" s="827"/>
      <c r="N90" s="52">
        <f>L87+L88+L89</f>
        <v>806.91433074586882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3496.6287665654318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2"/>
      <c r="K122" s="802"/>
      <c r="L122" s="802"/>
      <c r="M122" s="802"/>
      <c r="N122" s="803"/>
    </row>
    <row r="123" spans="2:14" ht="15.75" thickBot="1">
      <c r="B123" s="261" t="s">
        <v>2221</v>
      </c>
      <c r="C123" s="393"/>
      <c r="D123" s="393"/>
      <c r="E123" s="57"/>
      <c r="F123" s="57"/>
      <c r="G123" s="57"/>
      <c r="H123" s="57"/>
      <c r="I123" s="57"/>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1603</v>
      </c>
      <c r="B36" s="838" t="str">
        <f>VLOOKUP(A36,EQUIPOS!A6:D154,3,FALSE)</f>
        <v>Derretidora de asfalto (crafco o similar)</v>
      </c>
      <c r="C36" s="839"/>
      <c r="D36" s="839"/>
      <c r="E36" s="839"/>
      <c r="F36" s="839"/>
      <c r="G36" s="839"/>
      <c r="H36" s="840"/>
      <c r="I36" s="267"/>
      <c r="J36" s="268"/>
      <c r="K36" s="269">
        <f>VLOOKUP(A36,EQUIPOS!A6:D163,4,FALSE)</f>
        <v>2051.7236655377374</v>
      </c>
      <c r="L36" s="270"/>
      <c r="M36" s="271">
        <v>60</v>
      </c>
      <c r="N36" s="272">
        <f t="shared" ref="N36:N39" si="0">K36/M36</f>
        <v>34.195394425628955</v>
      </c>
    </row>
    <row r="37" spans="1:14">
      <c r="A37" s="113" t="s">
        <v>324</v>
      </c>
      <c r="B37" s="838" t="str">
        <f>VLOOKUP(A37,EQUIPOS!A7:D154,3,FALSE)</f>
        <v xml:space="preserve">Ruteadora </v>
      </c>
      <c r="C37" s="839"/>
      <c r="D37" s="839"/>
      <c r="E37" s="839"/>
      <c r="F37" s="839"/>
      <c r="G37" s="839"/>
      <c r="H37" s="840"/>
      <c r="I37" s="267"/>
      <c r="J37" s="268"/>
      <c r="K37" s="269">
        <f>VLOOKUP(A37,EQUIPOS!A7:D164,4,FALSE)</f>
        <v>3472.5493311061018</v>
      </c>
      <c r="L37" s="270"/>
      <c r="M37" s="271">
        <v>60</v>
      </c>
      <c r="N37" s="272">
        <f t="shared" si="0"/>
        <v>57.875822185101697</v>
      </c>
    </row>
    <row r="38" spans="1:14">
      <c r="A38" t="s">
        <v>176</v>
      </c>
      <c r="B38" s="838" t="str">
        <f>VLOOKUP(A38,EQUIPOS!A8:D154,3,FALSE)</f>
        <v xml:space="preserve">Compresor (barrido y soplado)
</v>
      </c>
      <c r="C38" s="839"/>
      <c r="D38" s="839"/>
      <c r="E38" s="839"/>
      <c r="F38" s="839"/>
      <c r="G38" s="839"/>
      <c r="H38" s="840"/>
      <c r="I38" s="267"/>
      <c r="J38" s="268"/>
      <c r="K38" s="269">
        <f>VLOOKUP(A38,EQUIPOS!A8:D165,4,FALSE)</f>
        <v>63857.068977689669</v>
      </c>
      <c r="L38" s="270"/>
      <c r="M38" s="271">
        <v>60</v>
      </c>
      <c r="N38" s="272">
        <f t="shared" si="0"/>
        <v>1064.2844829614944</v>
      </c>
    </row>
    <row r="39" spans="1:14">
      <c r="A39" t="s">
        <v>138</v>
      </c>
      <c r="B39" s="838" t="str">
        <f>VLOOKUP(A39,EQUIPOS!A9:D154,3,FALSE)</f>
        <v>Camioneta D-300</v>
      </c>
      <c r="C39" s="839"/>
      <c r="D39" s="839"/>
      <c r="E39" s="839"/>
      <c r="F39" s="839"/>
      <c r="G39" s="839"/>
      <c r="H39" s="840"/>
      <c r="I39" s="267"/>
      <c r="J39" s="268"/>
      <c r="K39" s="269">
        <f>VLOOKUP(A39,EQUIPOS!A9:D166,4,FALSE)</f>
        <v>52904.335170298335</v>
      </c>
      <c r="L39" s="270"/>
      <c r="M39" s="271">
        <v>60</v>
      </c>
      <c r="N39" s="272">
        <f t="shared" si="0"/>
        <v>881.73891950497227</v>
      </c>
    </row>
    <row r="40" spans="1:14">
      <c r="B40" s="838"/>
      <c r="C40" s="839"/>
      <c r="D40" s="839"/>
      <c r="E40" s="839"/>
      <c r="F40" s="839"/>
      <c r="G40" s="839"/>
      <c r="H40" s="840"/>
      <c r="I40" s="267"/>
      <c r="J40" s="268"/>
      <c r="K40" s="269"/>
      <c r="L40" s="270"/>
      <c r="M40" s="271"/>
      <c r="N40" s="272"/>
    </row>
    <row r="41" spans="1:14">
      <c r="B41" s="838"/>
      <c r="C41" s="839"/>
      <c r="D41" s="839"/>
      <c r="E41" s="839"/>
      <c r="F41" s="839"/>
      <c r="G41" s="839"/>
      <c r="H41" s="840"/>
      <c r="I41" s="267"/>
      <c r="J41" s="268"/>
      <c r="K41" s="269"/>
      <c r="L41" s="270"/>
      <c r="M41" s="271"/>
      <c r="N41" s="272"/>
    </row>
    <row r="42" spans="1:14">
      <c r="B42" s="838"/>
      <c r="C42" s="839"/>
      <c r="D42" s="839"/>
      <c r="E42" s="839"/>
      <c r="F42" s="839"/>
      <c r="G42" s="839"/>
      <c r="H42" s="840"/>
      <c r="I42" s="267"/>
      <c r="J42" s="268"/>
      <c r="K42" s="269"/>
      <c r="L42" s="270"/>
      <c r="M42" s="271"/>
      <c r="N42" s="272"/>
    </row>
    <row r="43" spans="1:14">
      <c r="B43" s="838"/>
      <c r="C43" s="839"/>
      <c r="D43" s="839"/>
      <c r="E43" s="839"/>
      <c r="F43" s="839"/>
      <c r="G43" s="839"/>
      <c r="H43" s="840"/>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0.05</v>
      </c>
      <c r="N46" s="344">
        <f>N84*M46</f>
        <v>22.390442043167496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2060.4850611203651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54569.066726282421</v>
      </c>
      <c r="N53" s="272">
        <f t="shared" ref="N53:N54" si="1">K53*M53</f>
        <v>381.98346708397696</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1994.1363001745833</v>
      </c>
      <c r="N54" s="272">
        <f t="shared" si="1"/>
        <v>239.29635602094999</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20"/>
      <c r="C61" s="821"/>
      <c r="D61" s="821"/>
      <c r="E61" s="821"/>
      <c r="F61" s="821"/>
      <c r="G61" s="821"/>
      <c r="H61" s="821"/>
      <c r="I61" s="822"/>
      <c r="J61" s="42"/>
      <c r="K61" s="44"/>
      <c r="L61" s="823"/>
      <c r="M61" s="824"/>
      <c r="N61" s="45"/>
    </row>
    <row r="62" spans="1:14" ht="15.75" thickBot="1">
      <c r="B62" s="825" t="s">
        <v>953</v>
      </c>
      <c r="C62" s="826"/>
      <c r="D62" s="826"/>
      <c r="E62" s="826"/>
      <c r="F62" s="826"/>
      <c r="G62" s="826"/>
      <c r="H62" s="826"/>
      <c r="I62" s="826"/>
      <c r="J62" s="826"/>
      <c r="K62" s="826"/>
      <c r="L62" s="826"/>
      <c r="M62" s="827"/>
      <c r="N62" s="394">
        <f>SUM(N53:N61)</f>
        <v>621.27982310492689</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28" t="s">
        <v>961</v>
      </c>
      <c r="M66" s="801"/>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29">
        <f>VLOOKUP(A67,TRANSPORTE!A6:D120,4,FALSE)</f>
        <v>735.58755139143761</v>
      </c>
      <c r="M67" s="830"/>
      <c r="N67" s="287">
        <f>L67*K67</f>
        <v>5.1491128597400637</v>
      </c>
    </row>
    <row r="68" spans="1:15">
      <c r="B68" s="46"/>
      <c r="C68" s="47"/>
      <c r="D68" s="47"/>
      <c r="E68" s="47"/>
      <c r="F68" s="47"/>
      <c r="G68" s="47"/>
      <c r="H68" s="311"/>
      <c r="I68" s="279"/>
      <c r="J68" s="286"/>
      <c r="K68" s="279"/>
      <c r="L68" s="829"/>
      <c r="M68" s="830"/>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4"/>
      <c r="M72" s="815"/>
      <c r="N72" s="127"/>
    </row>
    <row r="73" spans="1:15" ht="15.75" thickBot="1">
      <c r="B73" s="831" t="s">
        <v>953</v>
      </c>
      <c r="C73" s="832"/>
      <c r="D73" s="832"/>
      <c r="E73" s="832"/>
      <c r="F73" s="832"/>
      <c r="G73" s="832"/>
      <c r="H73" s="832"/>
      <c r="I73" s="832"/>
      <c r="J73" s="832"/>
      <c r="K73" s="832"/>
      <c r="L73" s="832"/>
      <c r="M73" s="833"/>
      <c r="N73" s="104">
        <f>N67+N68+N69+N70+N71</f>
        <v>5.1491128597400637</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1" t="s">
        <v>963</v>
      </c>
      <c r="C77" s="852"/>
      <c r="D77" s="852"/>
      <c r="E77" s="852"/>
      <c r="F77" s="852"/>
      <c r="G77" s="852"/>
      <c r="H77" s="852"/>
      <c r="I77" s="73" t="s">
        <v>964</v>
      </c>
      <c r="J77" s="75" t="s">
        <v>1410</v>
      </c>
      <c r="K77" s="74" t="s">
        <v>966</v>
      </c>
      <c r="L77" s="853" t="s">
        <v>950</v>
      </c>
      <c r="M77" s="854"/>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2"/>
      <c r="C83" s="813"/>
      <c r="D83" s="813"/>
      <c r="E83" s="813"/>
      <c r="F83" s="813"/>
      <c r="G83" s="813"/>
      <c r="H83" s="813"/>
      <c r="I83" s="126"/>
      <c r="J83" s="126"/>
      <c r="K83" s="126"/>
      <c r="L83" s="913"/>
      <c r="M83" s="913"/>
      <c r="N83" s="45"/>
    </row>
    <row r="84" spans="1:14" ht="15.75" thickBot="1">
      <c r="B84" s="831" t="s">
        <v>953</v>
      </c>
      <c r="C84" s="832"/>
      <c r="D84" s="832"/>
      <c r="E84" s="832"/>
      <c r="F84" s="832"/>
      <c r="G84" s="832"/>
      <c r="H84" s="832"/>
      <c r="I84" s="832"/>
      <c r="J84" s="832"/>
      <c r="K84" s="832"/>
      <c r="L84" s="832"/>
      <c r="M84" s="833"/>
      <c r="N84" s="301">
        <f>SUM(N78:N83)</f>
        <v>447.80884086334993</v>
      </c>
    </row>
    <row r="85" spans="1:14" ht="15.75" thickBot="1">
      <c r="B85" s="33"/>
      <c r="C85" s="34"/>
      <c r="D85" s="34"/>
      <c r="E85" s="34"/>
      <c r="F85" s="34"/>
      <c r="G85" s="34"/>
      <c r="H85" s="34"/>
      <c r="I85" s="34"/>
      <c r="J85" s="34"/>
      <c r="K85" s="34"/>
      <c r="L85" s="34"/>
      <c r="M85" s="34"/>
      <c r="N85" s="35"/>
    </row>
    <row r="86" spans="1:14" ht="15.75" thickBot="1">
      <c r="B86" s="825" t="s">
        <v>967</v>
      </c>
      <c r="C86" s="826"/>
      <c r="D86" s="826"/>
      <c r="E86" s="826"/>
      <c r="F86" s="826"/>
      <c r="G86" s="826"/>
      <c r="H86" s="826"/>
      <c r="I86" s="826"/>
      <c r="J86" s="826"/>
      <c r="K86" s="826"/>
      <c r="L86" s="826"/>
      <c r="M86" s="827"/>
      <c r="N86" s="99">
        <f>N48+N62+N73+N84</f>
        <v>3134.7228379483818</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6" t="s">
        <v>969</v>
      </c>
      <c r="C90" s="817"/>
      <c r="D90" s="817"/>
      <c r="E90" s="817"/>
      <c r="F90" s="817"/>
      <c r="G90" s="817"/>
      <c r="H90" s="817"/>
      <c r="I90" s="314"/>
      <c r="J90" s="334"/>
      <c r="K90" s="302" t="s">
        <v>970</v>
      </c>
      <c r="L90" s="855" t="s">
        <v>971</v>
      </c>
      <c r="M90" s="856"/>
      <c r="N90" s="303"/>
    </row>
    <row r="91" spans="1:14">
      <c r="B91" s="857" t="s">
        <v>972</v>
      </c>
      <c r="C91" s="858"/>
      <c r="D91" s="858"/>
      <c r="E91" s="858"/>
      <c r="F91" s="858"/>
      <c r="G91" s="858"/>
      <c r="H91" s="858"/>
      <c r="I91" s="87"/>
      <c r="J91" s="88"/>
      <c r="K91" s="304">
        <v>0.2</v>
      </c>
      <c r="L91" s="859">
        <f>N86*K91</f>
        <v>626.94456758967635</v>
      </c>
      <c r="M91" s="860"/>
      <c r="N91" s="51"/>
    </row>
    <row r="92" spans="1:14">
      <c r="B92" s="89" t="s">
        <v>973</v>
      </c>
      <c r="C92" s="90"/>
      <c r="D92" s="90"/>
      <c r="E92" s="90"/>
      <c r="F92" s="90"/>
      <c r="G92" s="90"/>
      <c r="H92" s="90"/>
      <c r="I92" s="87"/>
      <c r="J92" s="88"/>
      <c r="K92" s="304">
        <v>0.05</v>
      </c>
      <c r="L92" s="859">
        <f>N86*K92</f>
        <v>156.73614189741909</v>
      </c>
      <c r="M92" s="860"/>
      <c r="N92" s="51"/>
    </row>
    <row r="93" spans="1:14" ht="15.75" thickBot="1">
      <c r="B93" s="91" t="s">
        <v>974</v>
      </c>
      <c r="C93" s="92"/>
      <c r="D93" s="92"/>
      <c r="E93" s="92"/>
      <c r="F93" s="92"/>
      <c r="G93" s="92"/>
      <c r="H93" s="92"/>
      <c r="I93" s="93"/>
      <c r="J93" s="94"/>
      <c r="K93" s="305">
        <v>0.05</v>
      </c>
      <c r="L93" s="861">
        <f>N86*K93</f>
        <v>156.73614189741909</v>
      </c>
      <c r="M93" s="862"/>
      <c r="N93" s="51"/>
    </row>
    <row r="94" spans="1:14" ht="15.75" thickBot="1">
      <c r="B94" s="825" t="s">
        <v>953</v>
      </c>
      <c r="C94" s="826"/>
      <c r="D94" s="826"/>
      <c r="E94" s="826"/>
      <c r="F94" s="826"/>
      <c r="G94" s="826"/>
      <c r="H94" s="826"/>
      <c r="I94" s="826"/>
      <c r="J94" s="826"/>
      <c r="K94" s="826"/>
      <c r="L94" s="826"/>
      <c r="M94" s="827"/>
      <c r="N94" s="52">
        <f>L91+L92+L93</f>
        <v>940.41685138451453</v>
      </c>
    </row>
    <row r="95" spans="1:14" ht="15.75" thickBot="1">
      <c r="B95" s="33"/>
      <c r="C95" s="34"/>
      <c r="D95" s="34"/>
      <c r="E95" s="34"/>
      <c r="F95" s="34"/>
      <c r="G95" s="34"/>
      <c r="H95" s="34"/>
      <c r="I95" s="34"/>
      <c r="J95" s="34"/>
      <c r="K95" s="34"/>
      <c r="L95" s="34"/>
      <c r="M95" s="34"/>
      <c r="N95" s="35"/>
    </row>
    <row r="96" spans="1:14" ht="15.75" thickBot="1">
      <c r="A96" t="s">
        <v>2016</v>
      </c>
      <c r="B96" s="825" t="s">
        <v>975</v>
      </c>
      <c r="C96" s="826"/>
      <c r="D96" s="826"/>
      <c r="E96" s="826"/>
      <c r="F96" s="826"/>
      <c r="G96" s="826"/>
      <c r="H96" s="826"/>
      <c r="I96" s="826"/>
      <c r="J96" s="826"/>
      <c r="K96" s="826"/>
      <c r="L96" s="826"/>
      <c r="M96" s="827"/>
      <c r="N96" s="188">
        <f>N86+N94</f>
        <v>4075.1396893328965</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3" t="s">
        <v>2218</v>
      </c>
      <c r="C113" s="864"/>
      <c r="D113" s="864"/>
      <c r="E113" s="864"/>
      <c r="F113" s="864"/>
      <c r="G113" s="864"/>
      <c r="H113" s="864"/>
      <c r="I113" s="864"/>
      <c r="J113" s="864"/>
      <c r="K113" s="864"/>
      <c r="L113" s="864"/>
      <c r="M113" s="864"/>
      <c r="N113" s="865"/>
    </row>
    <row r="114" spans="2:14" ht="15" customHeight="1">
      <c r="B114" s="863"/>
      <c r="C114" s="864"/>
      <c r="D114" s="864"/>
      <c r="E114" s="864"/>
      <c r="F114" s="864"/>
      <c r="G114" s="864"/>
      <c r="H114" s="864"/>
      <c r="I114" s="864"/>
      <c r="J114" s="864"/>
      <c r="K114" s="864"/>
      <c r="L114" s="864"/>
      <c r="M114" s="864"/>
      <c r="N114" s="865"/>
    </row>
    <row r="115" spans="2:14" ht="30" customHeight="1">
      <c r="B115" s="866" t="s">
        <v>2219</v>
      </c>
      <c r="C115" s="867"/>
      <c r="D115" s="867"/>
      <c r="E115" s="867"/>
      <c r="F115" s="867"/>
      <c r="G115" s="867"/>
      <c r="H115" s="867"/>
      <c r="I115" s="867"/>
      <c r="J115" s="867"/>
      <c r="K115" s="867"/>
      <c r="L115" s="867"/>
      <c r="M115" s="867"/>
      <c r="N115" s="868"/>
    </row>
    <row r="116" spans="2:14">
      <c r="B116" s="866"/>
      <c r="C116" s="867"/>
      <c r="D116" s="867"/>
      <c r="E116" s="867"/>
      <c r="F116" s="867"/>
      <c r="G116" s="867"/>
      <c r="H116" s="867"/>
      <c r="I116" s="867"/>
      <c r="J116" s="867"/>
      <c r="K116" s="867"/>
      <c r="L116" s="867"/>
      <c r="M116" s="867"/>
      <c r="N116" s="868"/>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2"/>
      <c r="K126" s="802"/>
      <c r="L126" s="802"/>
      <c r="M126" s="802"/>
      <c r="N126" s="803"/>
    </row>
    <row r="127" spans="2:14" ht="15.75" thickBot="1">
      <c r="B127" s="261" t="s">
        <v>2221</v>
      </c>
      <c r="C127" s="393"/>
      <c r="D127" s="393"/>
      <c r="E127" s="57"/>
      <c r="F127" s="57"/>
      <c r="G127" s="57"/>
      <c r="H127" s="57"/>
      <c r="I127" s="57"/>
      <c r="J127" s="804"/>
      <c r="K127" s="804"/>
      <c r="L127" s="804"/>
      <c r="M127" s="804"/>
      <c r="N127"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2672.0723649398401</v>
      </c>
      <c r="L36" s="270"/>
      <c r="M36" s="271">
        <v>6.25</v>
      </c>
      <c r="N36" s="272">
        <f t="shared" ref="N36:N41" si="0">K36/M36</f>
        <v>427.53157839037442</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50</v>
      </c>
      <c r="N37" s="272">
        <f t="shared" si="0"/>
        <v>1277.1413795537933</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VLOOKUP(A38,EQUIPOS!A8:D165,4,FALSE)</f>
        <v>21096.201013784106</v>
      </c>
      <c r="L38" s="270"/>
      <c r="M38" s="271">
        <v>3.75</v>
      </c>
      <c r="N38" s="272">
        <f t="shared" si="0"/>
        <v>5625.6536036757616</v>
      </c>
    </row>
    <row r="39" spans="1:14">
      <c r="A39" t="s">
        <v>228</v>
      </c>
      <c r="B39" s="838" t="str">
        <f>VLOOKUP(A39,EQUIPOS!A9:D154,3,FALSE)</f>
        <v xml:space="preserve">Formaleta metálica (concreto hidráulico)
</v>
      </c>
      <c r="C39" s="839"/>
      <c r="D39" s="839"/>
      <c r="E39" s="839"/>
      <c r="F39" s="839"/>
      <c r="G39" s="839"/>
      <c r="H39" s="840"/>
      <c r="I39" s="267"/>
      <c r="J39" s="268"/>
      <c r="K39" s="269">
        <f>VLOOKUP(A39,EQUIPOS!A9:D166,4,FALSE)</f>
        <v>2739.1262459936033</v>
      </c>
      <c r="L39" s="270"/>
      <c r="M39" s="271">
        <v>6.25</v>
      </c>
      <c r="N39" s="272">
        <f t="shared" si="0"/>
        <v>438.26019935897654</v>
      </c>
    </row>
    <row r="40" spans="1:14">
      <c r="A40" t="s">
        <v>301</v>
      </c>
      <c r="B40" s="838" t="str">
        <f>VLOOKUP(A40,EQUIPOS!A10:D154,3,FALSE)</f>
        <v>Regla vibratoria, de longitud de 3 a 5 m, motor de 3600 rpm, potencia 6 HP</v>
      </c>
      <c r="C40" s="839"/>
      <c r="D40" s="839"/>
      <c r="E40" s="839"/>
      <c r="F40" s="839"/>
      <c r="G40" s="839"/>
      <c r="H40" s="840"/>
      <c r="I40" s="267"/>
      <c r="J40" s="268"/>
      <c r="K40" s="269">
        <f>VLOOKUP(A40,EQUIPOS!A10:D167,4,FALSE)</f>
        <v>5314.5065427173995</v>
      </c>
      <c r="L40" s="270"/>
      <c r="M40" s="271">
        <v>6.25</v>
      </c>
      <c r="N40" s="272">
        <f t="shared" si="0"/>
        <v>850.32104683478394</v>
      </c>
    </row>
    <row r="41" spans="1:14">
      <c r="A41" t="s">
        <v>363</v>
      </c>
      <c r="B41" s="838" t="str">
        <f>VLOOKUP(A41,EQUIPOS!A11:D155,3,FALSE)</f>
        <v>Vibrador de concreto, Motor de 3 hp a 18.000 rpm Mangueras de 4 mt</v>
      </c>
      <c r="C41" s="839"/>
      <c r="D41" s="839"/>
      <c r="E41" s="839"/>
      <c r="F41" s="839"/>
      <c r="G41" s="839"/>
      <c r="H41" s="840"/>
      <c r="I41" s="267"/>
      <c r="J41" s="268"/>
      <c r="K41" s="269">
        <f>VLOOKUP(A41,EQUIPOS!A11:D168,4,FALSE)</f>
        <v>7370.039969373086</v>
      </c>
      <c r="L41" s="270"/>
      <c r="M41" s="271">
        <v>6.25</v>
      </c>
      <c r="N41" s="272">
        <f t="shared" si="0"/>
        <v>1179.2063950996937</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N83*M46</f>
        <v>971.20648722881606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10769.3206901422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3212.9483012354794</v>
      </c>
      <c r="N53" s="272">
        <f>K53*M53</f>
        <v>19709.057866375046</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3550.1528140460805</v>
      </c>
      <c r="N54" s="272">
        <f>K54*M54</f>
        <v>1314.8714126096595</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720.38522848818479</v>
      </c>
      <c r="N55" s="272">
        <f>K55*M55</f>
        <v>800.42803165353871</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3874.1630728356467</v>
      </c>
      <c r="N56" s="272">
        <f>K56*M56</f>
        <v>4304.6256364840519</v>
      </c>
    </row>
    <row r="57" spans="1:14">
      <c r="A57" s="144" t="s">
        <v>778</v>
      </c>
      <c r="B57" s="820" t="str">
        <f>VLOOKUP(A57,MATERIALES!A7:D373,3,FALSE)</f>
        <v>Antisol blanco (presentación 20 kg)</v>
      </c>
      <c r="C57" s="821" t="e">
        <f>VLOOKUP(B57,MATERIALES!B7:E373,3,FALSE)</f>
        <v>#N/A</v>
      </c>
      <c r="D57" s="821" t="e">
        <f>VLOOKUP(C57,MATERIALES!C7:F373,3,FALSE)</f>
        <v>#N/A</v>
      </c>
      <c r="E57" s="821" t="e">
        <f>VLOOKUP(D57,MATERIALES!D7:G373,3,FALSE)</f>
        <v>#N/A</v>
      </c>
      <c r="F57" s="821" t="e">
        <f>VLOOKUP(E57,MATERIALES!E7:H373,3,FALSE)</f>
        <v>#N/A</v>
      </c>
      <c r="G57" s="821" t="e">
        <f>VLOOKUP(F57,MATERIALES!F7:I373,3,FALSE)</f>
        <v>#N/A</v>
      </c>
      <c r="H57" s="821" t="e">
        <f>VLOOKUP(G57,MATERIALES!G7:J373,3,FALSE)</f>
        <v>#N/A</v>
      </c>
      <c r="I57" s="821" t="e">
        <f>VLOOKUP(H57,MATERIALES!H7:K373,3,FALSE)</f>
        <v>#N/A</v>
      </c>
      <c r="J57" s="311" t="str">
        <f>VLOOKUP(A57,MATERIALES!A11:D649,2,FALSE)</f>
        <v>kg</v>
      </c>
      <c r="K57" s="44">
        <v>1.1200000000000001</v>
      </c>
      <c r="L57" s="829">
        <f>VLOOKUP(A57,MATERIALES!A4:D373,4,FALSE)</f>
        <v>4647.8216035622208</v>
      </c>
      <c r="M57" s="830"/>
      <c r="N57" s="272">
        <f>K57*L57</f>
        <v>5205.5601959896876</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357607.71011895093</v>
      </c>
      <c r="N58" s="272">
        <f>K58*M58</f>
        <v>361183.78722014045</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392518.33036325243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9">
        <f>VLOOKUP(A66,TRANSPORTE!A5:D117,4,FALSE)</f>
        <v>735.58755139143761</v>
      </c>
      <c r="M66" s="830"/>
      <c r="N66" s="287">
        <f>K66*L66</f>
        <v>742.943426905352</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742.943426905352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127"/>
    </row>
    <row r="83" spans="1:14" ht="15.75" thickBot="1">
      <c r="B83" s="831" t="s">
        <v>953</v>
      </c>
      <c r="C83" s="832"/>
      <c r="D83" s="832"/>
      <c r="E83" s="832"/>
      <c r="F83" s="832"/>
      <c r="G83" s="832"/>
      <c r="H83" s="832"/>
      <c r="I83" s="832"/>
      <c r="J83" s="832"/>
      <c r="K83" s="832"/>
      <c r="L83" s="832"/>
      <c r="M83" s="833"/>
      <c r="N83" s="460">
        <f>SUM(N77:N82)</f>
        <v>9712.0648722881597</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413742.65935258818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82748.531870517647</v>
      </c>
      <c r="M90" s="860"/>
      <c r="N90" s="51"/>
    </row>
    <row r="91" spans="1:14">
      <c r="B91" s="89" t="s">
        <v>973</v>
      </c>
      <c r="C91" s="90"/>
      <c r="D91" s="90"/>
      <c r="E91" s="90"/>
      <c r="F91" s="90"/>
      <c r="G91" s="90"/>
      <c r="H91" s="90"/>
      <c r="I91" s="87"/>
      <c r="J91" s="88"/>
      <c r="K91" s="304">
        <v>0.05</v>
      </c>
      <c r="L91" s="859">
        <f>N85*K91</f>
        <v>20687.132967629412</v>
      </c>
      <c r="M91" s="860"/>
      <c r="N91" s="51"/>
    </row>
    <row r="92" spans="1:14" ht="15.75" thickBot="1">
      <c r="B92" s="91" t="s">
        <v>974</v>
      </c>
      <c r="C92" s="92"/>
      <c r="D92" s="92"/>
      <c r="E92" s="92"/>
      <c r="F92" s="92"/>
      <c r="G92" s="92"/>
      <c r="H92" s="92"/>
      <c r="I92" s="93"/>
      <c r="J92" s="94"/>
      <c r="K92" s="305">
        <v>0.05</v>
      </c>
      <c r="L92" s="861">
        <f>N85*K92</f>
        <v>20687.132967629412</v>
      </c>
      <c r="M92" s="862"/>
      <c r="N92" s="51"/>
    </row>
    <row r="93" spans="1:14" ht="15.75" thickBot="1">
      <c r="B93" s="825" t="s">
        <v>953</v>
      </c>
      <c r="C93" s="826"/>
      <c r="D93" s="826"/>
      <c r="E93" s="826"/>
      <c r="F93" s="826"/>
      <c r="G93" s="826"/>
      <c r="H93" s="826"/>
      <c r="I93" s="826"/>
      <c r="J93" s="826"/>
      <c r="K93" s="826"/>
      <c r="L93" s="826"/>
      <c r="M93" s="827"/>
      <c r="N93" s="52">
        <f>L90+L91+L92</f>
        <v>124122.79780577647</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537865.45715836459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2"/>
      <c r="K125" s="802"/>
      <c r="L125" s="802"/>
      <c r="M125" s="802"/>
      <c r="N125" s="803"/>
    </row>
    <row r="126" spans="2:14" ht="15.75" customHeight="1" thickBot="1">
      <c r="B126" s="261" t="s">
        <v>2221</v>
      </c>
      <c r="C126" s="393"/>
      <c r="D126" s="393"/>
      <c r="E126" s="57"/>
      <c r="F126" s="57"/>
      <c r="G126" s="57"/>
      <c r="H126" s="57"/>
      <c r="I126" s="57"/>
      <c r="J126" s="804"/>
      <c r="K126" s="804"/>
      <c r="L126" s="804"/>
      <c r="M126" s="804"/>
      <c r="N126" s="805"/>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5.75" hidden="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2672.0723649398401</v>
      </c>
      <c r="L36" s="270"/>
      <c r="M36" s="271">
        <v>6.25</v>
      </c>
      <c r="N36" s="272">
        <f t="shared" ref="N36:N41" si="0">K36/M36</f>
        <v>427.53157839037442</v>
      </c>
    </row>
    <row r="37" spans="1:14">
      <c r="A37" s="113" t="s">
        <v>176</v>
      </c>
      <c r="B37" s="838" t="str">
        <f>VLOOKUP(A37,EQUIPOS!A7:D154,3,FALSE)</f>
        <v xml:space="preserve">Compresor (barrido y soplado)
</v>
      </c>
      <c r="C37" s="839"/>
      <c r="D37" s="839"/>
      <c r="E37" s="839"/>
      <c r="F37" s="839"/>
      <c r="G37" s="839"/>
      <c r="H37" s="840"/>
      <c r="I37" s="267"/>
      <c r="J37" s="268"/>
      <c r="K37" s="269">
        <f>VLOOKUP(A37,EQUIPOS!A7:D164,4,FALSE)</f>
        <v>63857.068977689669</v>
      </c>
      <c r="L37" s="270"/>
      <c r="M37" s="271">
        <v>50</v>
      </c>
      <c r="N37" s="272">
        <f t="shared" si="0"/>
        <v>1277.1413795537933</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67"/>
      <c r="J38" s="268"/>
      <c r="K38" s="269">
        <f>VLOOKUP(A38,EQUIPOS!A8:D165,4,FALSE)</f>
        <v>21096.201013784106</v>
      </c>
      <c r="L38" s="270"/>
      <c r="M38" s="271">
        <v>3.75</v>
      </c>
      <c r="N38" s="272">
        <f t="shared" si="0"/>
        <v>5625.6536036757616</v>
      </c>
    </row>
    <row r="39" spans="1:14">
      <c r="A39" t="s">
        <v>228</v>
      </c>
      <c r="B39" s="838" t="str">
        <f>VLOOKUP(A39,EQUIPOS!A9:D154,3,FALSE)</f>
        <v xml:space="preserve">Formaleta metálica (concreto hidráulico)
</v>
      </c>
      <c r="C39" s="839"/>
      <c r="D39" s="839"/>
      <c r="E39" s="839"/>
      <c r="F39" s="839"/>
      <c r="G39" s="839"/>
      <c r="H39" s="840"/>
      <c r="I39" s="267"/>
      <c r="J39" s="268"/>
      <c r="K39" s="269">
        <f>VLOOKUP(A39,EQUIPOS!A9:D166,4,FALSE)</f>
        <v>2739.1262459936033</v>
      </c>
      <c r="L39" s="270"/>
      <c r="M39" s="271">
        <v>6.25</v>
      </c>
      <c r="N39" s="272">
        <f t="shared" si="0"/>
        <v>438.26019935897654</v>
      </c>
    </row>
    <row r="40" spans="1:14">
      <c r="A40" t="s">
        <v>301</v>
      </c>
      <c r="B40" s="838" t="str">
        <f>VLOOKUP(A40,EQUIPOS!A10:D154,3,FALSE)</f>
        <v>Regla vibratoria, de longitud de 3 a 5 m, motor de 3600 rpm, potencia 6 HP</v>
      </c>
      <c r="C40" s="839"/>
      <c r="D40" s="839"/>
      <c r="E40" s="839"/>
      <c r="F40" s="839"/>
      <c r="G40" s="839"/>
      <c r="H40" s="840"/>
      <c r="I40" s="267"/>
      <c r="J40" s="268"/>
      <c r="K40" s="269">
        <f>VLOOKUP(A40,EQUIPOS!A10:D167,4,FALSE)</f>
        <v>5314.5065427173995</v>
      </c>
      <c r="L40" s="270"/>
      <c r="M40" s="271">
        <v>6.25</v>
      </c>
      <c r="N40" s="272">
        <f t="shared" si="0"/>
        <v>850.32104683478394</v>
      </c>
    </row>
    <row r="41" spans="1:14">
      <c r="A41" t="s">
        <v>363</v>
      </c>
      <c r="B41" s="838" t="str">
        <f>VLOOKUP(A41,EQUIPOS!A11:D155,3,FALSE)</f>
        <v>Vibrador de concreto, Motor de 3 hp a 18.000 rpm Mangueras de 4 mt</v>
      </c>
      <c r="C41" s="839"/>
      <c r="D41" s="839"/>
      <c r="E41" s="839"/>
      <c r="F41" s="839"/>
      <c r="G41" s="839"/>
      <c r="H41" s="840"/>
      <c r="I41" s="267"/>
      <c r="J41" s="268"/>
      <c r="K41" s="269">
        <f>VLOOKUP(A41,EQUIPOS!A11:D168,4,FALSE)</f>
        <v>7370.039969373086</v>
      </c>
      <c r="L41" s="270"/>
      <c r="M41" s="271">
        <v>6.25</v>
      </c>
      <c r="N41" s="272">
        <f t="shared" si="0"/>
        <v>1179.2063950996937</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8"/>
      <c r="C44" s="839"/>
      <c r="D44" s="839"/>
      <c r="E44" s="839"/>
      <c r="F44" s="839"/>
      <c r="G44" s="839"/>
      <c r="H44" s="840"/>
      <c r="I44" s="841"/>
      <c r="J44" s="822"/>
      <c r="K44" s="269"/>
      <c r="L44" s="842"/>
      <c r="M44" s="843"/>
      <c r="N44" s="272"/>
    </row>
    <row r="45" spans="1:14">
      <c r="B45" s="838"/>
      <c r="C45" s="839"/>
      <c r="D45" s="839"/>
      <c r="E45" s="844"/>
      <c r="F45" s="839"/>
      <c r="G45" s="839"/>
      <c r="H45" s="840"/>
      <c r="I45" s="36"/>
      <c r="J45" s="37"/>
      <c r="K45" s="274"/>
      <c r="L45" s="276"/>
      <c r="M45" s="277"/>
      <c r="N45" s="278"/>
    </row>
    <row r="46" spans="1:14">
      <c r="B46" s="845" t="s">
        <v>952</v>
      </c>
      <c r="C46" s="846"/>
      <c r="D46" s="846"/>
      <c r="E46" s="38"/>
      <c r="F46" s="39"/>
      <c r="G46" s="39"/>
      <c r="H46" s="40"/>
      <c r="I46" s="36"/>
      <c r="J46" s="37"/>
      <c r="K46" s="279"/>
      <c r="L46" s="276"/>
      <c r="M46" s="401">
        <v>0.1</v>
      </c>
      <c r="N46" s="344">
        <f>N83*M46</f>
        <v>971.20648722881606</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SUM(N36:N47)</f>
        <v>10769.3206901422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3212.9483012354794</v>
      </c>
      <c r="N53" s="272">
        <f>K53*M53</f>
        <v>19709.057866375046</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8678.6569492960662</v>
      </c>
      <c r="N54" s="272">
        <f>K54*M54</f>
        <v>9720.0957832115946</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3550.1528140460805</v>
      </c>
      <c r="N55" s="272">
        <f>K55*M55</f>
        <v>1314.8714126096595</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720.38522848818479</v>
      </c>
      <c r="N56" s="272">
        <f>K56*M56</f>
        <v>800.42803165353871</v>
      </c>
    </row>
    <row r="57" spans="1:14">
      <c r="A57" s="144" t="s">
        <v>646</v>
      </c>
      <c r="B57" s="820" t="str">
        <f>VLOOKUP(A57,MATERIALES!A7:D373,3,FALSE)</f>
        <v>Sello de silicona o sellador autonivelante</v>
      </c>
      <c r="C57" s="821" t="e">
        <f>VLOOKUP(B57,MATERIALES!B7:E373,3,FALSE)</f>
        <v>#N/A</v>
      </c>
      <c r="D57" s="821" t="e">
        <f>VLOOKUP(C57,MATERIALES!C7:F373,3,FALSE)</f>
        <v>#N/A</v>
      </c>
      <c r="E57" s="821" t="e">
        <f>VLOOKUP(D57,MATERIALES!D7:G373,3,FALSE)</f>
        <v>#N/A</v>
      </c>
      <c r="F57" s="821" t="e">
        <f>VLOOKUP(E57,MATERIALES!E7:H373,3,FALSE)</f>
        <v>#N/A</v>
      </c>
      <c r="G57" s="821" t="e">
        <f>VLOOKUP(F57,MATERIALES!F7:I373,3,FALSE)</f>
        <v>#N/A</v>
      </c>
      <c r="H57" s="821" t="e">
        <f>VLOOKUP(G57,MATERIALES!G7:J373,3,FALSE)</f>
        <v>#N/A</v>
      </c>
      <c r="I57" s="821" t="e">
        <f>VLOOKUP(H57,MATERIALES!H7:K373,3,FALSE)</f>
        <v>#N/A</v>
      </c>
      <c r="J57" s="311" t="s">
        <v>144</v>
      </c>
      <c r="K57" s="44">
        <v>1.1111111111111112</v>
      </c>
      <c r="L57" s="829">
        <f>VLOOKUP(A57,MATERIALES!A4:D373,4,FALSE)</f>
        <v>3874.1630728356467</v>
      </c>
      <c r="M57" s="830"/>
      <c r="N57" s="272">
        <f>K57*L57</f>
        <v>4304.6256364840519</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4647.8216035622208</v>
      </c>
      <c r="N58" s="272">
        <f>K58*M58</f>
        <v>5205.5601959896876</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357607.71011895093</v>
      </c>
      <c r="N59" s="272">
        <f>K59*M59</f>
        <v>361183.78722014045</v>
      </c>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402238.42614646401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9">
        <f>VLOOKUP(A66,TRANSPORTE!A5:D117,4,FALSE)</f>
        <v>735.58755139143761</v>
      </c>
      <c r="M66" s="830"/>
      <c r="N66" s="287">
        <f>K66*L66</f>
        <v>742.943426905352</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f>N66+N67+N68+N69+N70</f>
        <v>742.943426905352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45"/>
    </row>
    <row r="83" spans="1:14" ht="15.75" thickBot="1">
      <c r="B83" s="831" t="s">
        <v>953</v>
      </c>
      <c r="C83" s="832"/>
      <c r="D83" s="832"/>
      <c r="E83" s="832"/>
      <c r="F83" s="832"/>
      <c r="G83" s="832"/>
      <c r="H83" s="832"/>
      <c r="I83" s="832"/>
      <c r="J83" s="832"/>
      <c r="K83" s="832"/>
      <c r="L83" s="832"/>
      <c r="M83" s="833"/>
      <c r="N83" s="301">
        <f>SUM(N77:N82)</f>
        <v>9712.0648722881597</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423462.75513579976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84692.551027159963</v>
      </c>
      <c r="M90" s="860"/>
      <c r="N90" s="51"/>
    </row>
    <row r="91" spans="1:14">
      <c r="B91" s="89" t="s">
        <v>973</v>
      </c>
      <c r="C91" s="90"/>
      <c r="D91" s="90"/>
      <c r="E91" s="90"/>
      <c r="F91" s="90"/>
      <c r="G91" s="90"/>
      <c r="H91" s="90"/>
      <c r="I91" s="87"/>
      <c r="J91" s="88"/>
      <c r="K91" s="304">
        <v>0.05</v>
      </c>
      <c r="L91" s="859">
        <f>N85*K91</f>
        <v>21173.137756789991</v>
      </c>
      <c r="M91" s="860"/>
      <c r="N91" s="51"/>
    </row>
    <row r="92" spans="1:14" ht="15.75" thickBot="1">
      <c r="B92" s="91" t="s">
        <v>974</v>
      </c>
      <c r="C92" s="92"/>
      <c r="D92" s="92"/>
      <c r="E92" s="92"/>
      <c r="F92" s="92"/>
      <c r="G92" s="92"/>
      <c r="H92" s="92"/>
      <c r="I92" s="93"/>
      <c r="J92" s="94"/>
      <c r="K92" s="305">
        <v>0.05</v>
      </c>
      <c r="L92" s="861">
        <f>N85*K92</f>
        <v>21173.137756789991</v>
      </c>
      <c r="M92" s="862"/>
      <c r="N92" s="51"/>
    </row>
    <row r="93" spans="1:14" ht="15.75" thickBot="1">
      <c r="B93" s="825" t="s">
        <v>953</v>
      </c>
      <c r="C93" s="826"/>
      <c r="D93" s="826"/>
      <c r="E93" s="826"/>
      <c r="F93" s="826"/>
      <c r="G93" s="826"/>
      <c r="H93" s="826"/>
      <c r="I93" s="826"/>
      <c r="J93" s="826"/>
      <c r="K93" s="826"/>
      <c r="L93" s="826"/>
      <c r="M93" s="827"/>
      <c r="N93" s="52">
        <f>L90+L91+L92</f>
        <v>127038.82654073994</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550501.58167653973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2"/>
      <c r="K125" s="802"/>
      <c r="L125" s="802"/>
      <c r="M125" s="802"/>
      <c r="N125" s="803"/>
    </row>
    <row r="126" spans="2:14" ht="15.75" customHeight="1" thickBot="1">
      <c r="B126" s="261" t="s">
        <v>2221</v>
      </c>
      <c r="C126" s="393"/>
      <c r="D126" s="393"/>
      <c r="E126" s="57"/>
      <c r="F126" s="57"/>
      <c r="G126" s="57"/>
      <c r="H126" s="57"/>
      <c r="I126" s="57"/>
      <c r="J126" s="804"/>
      <c r="K126" s="804"/>
      <c r="L126" s="804"/>
      <c r="M126" s="804"/>
      <c r="N126" s="805"/>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9.25" customHeight="1" thickBot="1">
      <c r="A31" s="157" t="s">
        <v>1845</v>
      </c>
      <c r="B31" s="80" t="s">
        <v>1093</v>
      </c>
      <c r="C31" s="965" t="s">
        <v>1625</v>
      </c>
      <c r="D31" s="966"/>
      <c r="E31" s="966"/>
      <c r="F31" s="966"/>
      <c r="G31" s="966"/>
      <c r="H31" s="966"/>
      <c r="I31" s="966"/>
      <c r="J31" s="966"/>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460.67358851704489</v>
      </c>
      <c r="N49" s="272">
        <f>K49*M49</f>
        <v>460.67358851704489</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460.67358851704489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460.67358851704489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92.134717703408981</v>
      </c>
      <c r="M83" s="860"/>
      <c r="N83" s="51"/>
    </row>
    <row r="84" spans="1:14">
      <c r="B84" s="89" t="s">
        <v>973</v>
      </c>
      <c r="C84" s="90"/>
      <c r="D84" s="90"/>
      <c r="E84" s="90"/>
      <c r="F84" s="90"/>
      <c r="G84" s="90"/>
      <c r="H84" s="90"/>
      <c r="I84" s="87"/>
      <c r="J84" s="88"/>
      <c r="K84" s="304">
        <v>0.05</v>
      </c>
      <c r="L84" s="859">
        <f>N78*K84</f>
        <v>23.033679425852245</v>
      </c>
      <c r="M84" s="860"/>
      <c r="N84" s="51"/>
    </row>
    <row r="85" spans="1:14" ht="15.75" thickBot="1">
      <c r="B85" s="91" t="s">
        <v>974</v>
      </c>
      <c r="C85" s="92"/>
      <c r="D85" s="92"/>
      <c r="E85" s="92"/>
      <c r="F85" s="92"/>
      <c r="G85" s="92"/>
      <c r="H85" s="92"/>
      <c r="I85" s="93"/>
      <c r="J85" s="94"/>
      <c r="K85" s="305">
        <v>0.05</v>
      </c>
      <c r="L85" s="861">
        <f>N78*K85</f>
        <v>23.033679425852245</v>
      </c>
      <c r="M85" s="862"/>
      <c r="N85" s="51"/>
    </row>
    <row r="86" spans="1:14" ht="15.75" thickBot="1">
      <c r="B86" s="825" t="s">
        <v>953</v>
      </c>
      <c r="C86" s="826"/>
      <c r="D86" s="826"/>
      <c r="E86" s="826"/>
      <c r="F86" s="826"/>
      <c r="G86" s="826"/>
      <c r="H86" s="826"/>
      <c r="I86" s="826"/>
      <c r="J86" s="826"/>
      <c r="K86" s="826"/>
      <c r="L86" s="826"/>
      <c r="M86" s="827"/>
      <c r="N86" s="52">
        <f>L83+L84+L85</f>
        <v>138.20207655511348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598.87566507215843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9.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2"/>
      <c r="K118" s="802"/>
      <c r="L118" s="802"/>
      <c r="M118" s="802"/>
      <c r="N118" s="803"/>
    </row>
    <row r="119" spans="2:14" ht="15.75" customHeight="1" thickBot="1">
      <c r="B119" s="261" t="s">
        <v>2221</v>
      </c>
      <c r="C119" s="393"/>
      <c r="D119" s="393"/>
      <c r="E119" s="57"/>
      <c r="F119" s="57"/>
      <c r="G119" s="57"/>
      <c r="H119" s="57"/>
      <c r="I119" s="57"/>
      <c r="J119" s="804"/>
      <c r="K119" s="804"/>
      <c r="L119" s="804"/>
      <c r="M119" s="804"/>
      <c r="N119" s="80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1626</v>
      </c>
      <c r="C31" s="965" t="s">
        <v>2040</v>
      </c>
      <c r="D31" s="966"/>
      <c r="E31" s="966"/>
      <c r="F31" s="966"/>
      <c r="G31" s="966"/>
      <c r="H31" s="966"/>
      <c r="I31" s="966"/>
      <c r="J31" s="966"/>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529.54248013451172</v>
      </c>
      <c r="N49" s="272">
        <f>K49*M49</f>
        <v>529.54248013451172</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529.54248013451172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529.54248013451172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105.90849602690236</v>
      </c>
      <c r="M83" s="860"/>
      <c r="N83" s="51"/>
    </row>
    <row r="84" spans="1:14">
      <c r="B84" s="89" t="s">
        <v>973</v>
      </c>
      <c r="C84" s="90"/>
      <c r="D84" s="90"/>
      <c r="E84" s="90"/>
      <c r="F84" s="90"/>
      <c r="G84" s="90"/>
      <c r="H84" s="90"/>
      <c r="I84" s="87"/>
      <c r="J84" s="88"/>
      <c r="K84" s="304">
        <v>0.05</v>
      </c>
      <c r="L84" s="859">
        <f>N78*K84</f>
        <v>26.477124006725589</v>
      </c>
      <c r="M84" s="860"/>
      <c r="N84" s="51"/>
    </row>
    <row r="85" spans="1:14" ht="15.75" thickBot="1">
      <c r="B85" s="91" t="s">
        <v>974</v>
      </c>
      <c r="C85" s="92"/>
      <c r="D85" s="92"/>
      <c r="E85" s="92"/>
      <c r="F85" s="92"/>
      <c r="G85" s="92"/>
      <c r="H85" s="92"/>
      <c r="I85" s="93"/>
      <c r="J85" s="94"/>
      <c r="K85" s="305">
        <v>0.05</v>
      </c>
      <c r="L85" s="861">
        <f>N78*K85</f>
        <v>26.477124006725589</v>
      </c>
      <c r="M85" s="862"/>
      <c r="N85" s="51"/>
    </row>
    <row r="86" spans="1:14" ht="15.75" thickBot="1">
      <c r="B86" s="825" t="s">
        <v>953</v>
      </c>
      <c r="C86" s="826"/>
      <c r="D86" s="826"/>
      <c r="E86" s="826"/>
      <c r="F86" s="826"/>
      <c r="G86" s="826"/>
      <c r="H86" s="826"/>
      <c r="I86" s="826"/>
      <c r="J86" s="826"/>
      <c r="K86" s="826"/>
      <c r="L86" s="826"/>
      <c r="M86" s="827"/>
      <c r="N86" s="52">
        <f>L83+L84+L85</f>
        <v>158.86274404035356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688.40522417486522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41.25" customHeight="1" thickBot="1">
      <c r="A31" t="s">
        <v>1845</v>
      </c>
      <c r="B31" s="80" t="s">
        <v>1627</v>
      </c>
      <c r="C31" s="965" t="s">
        <v>2041</v>
      </c>
      <c r="D31" s="966"/>
      <c r="E31" s="966"/>
      <c r="F31" s="966"/>
      <c r="G31" s="966"/>
      <c r="H31" s="966"/>
      <c r="I31" s="966"/>
      <c r="J31" s="966"/>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271"/>
      <c r="N36" s="272"/>
    </row>
    <row r="37" spans="1:14">
      <c r="A37" s="113"/>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2"/>
    </row>
    <row r="39" spans="1:14">
      <c r="B39" s="838"/>
      <c r="C39" s="839"/>
      <c r="D39" s="839"/>
      <c r="E39" s="839"/>
      <c r="F39" s="839"/>
      <c r="G39" s="839"/>
      <c r="H39" s="840"/>
      <c r="I39" s="841"/>
      <c r="J39" s="822"/>
      <c r="K39" s="269"/>
      <c r="L39" s="842"/>
      <c r="M39" s="843"/>
      <c r="N39" s="272"/>
    </row>
    <row r="40" spans="1:14">
      <c r="B40" s="838"/>
      <c r="C40" s="839"/>
      <c r="D40" s="839"/>
      <c r="E40" s="839"/>
      <c r="F40" s="839"/>
      <c r="G40" s="839"/>
      <c r="H40" s="840"/>
      <c r="I40" s="36"/>
      <c r="J40" s="37"/>
      <c r="K40" s="269"/>
      <c r="L40" s="276"/>
      <c r="M40" s="277"/>
      <c r="N40" s="272"/>
    </row>
    <row r="41" spans="1:14">
      <c r="B41" s="320"/>
      <c r="C41" s="321"/>
      <c r="D41" s="321"/>
      <c r="E41" s="321"/>
      <c r="F41" s="323"/>
      <c r="G41" s="323"/>
      <c r="H41" s="125"/>
      <c r="I41" s="36"/>
      <c r="J41" s="37"/>
      <c r="K41" s="274"/>
      <c r="L41" s="276"/>
      <c r="M41" s="277"/>
      <c r="N41" s="278"/>
    </row>
    <row r="42" spans="1:14">
      <c r="B42" s="845"/>
      <c r="C42" s="846"/>
      <c r="D42" s="846"/>
      <c r="E42" s="38"/>
      <c r="F42" s="39"/>
      <c r="G42" s="39"/>
      <c r="H42" s="40"/>
      <c r="I42" s="36"/>
      <c r="J42" s="37"/>
      <c r="K42" s="279"/>
      <c r="L42" s="276"/>
      <c r="M42" s="401"/>
      <c r="N42" s="344"/>
    </row>
    <row r="43" spans="1:14" ht="15.75" thickBot="1">
      <c r="B43" s="838"/>
      <c r="C43" s="839"/>
      <c r="D43" s="839"/>
      <c r="E43" s="839"/>
      <c r="F43" s="839"/>
      <c r="G43" s="839"/>
      <c r="H43" s="840"/>
      <c r="I43" s="847"/>
      <c r="J43" s="848"/>
      <c r="K43" s="41"/>
      <c r="L43" s="849"/>
      <c r="M43" s="850"/>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6" t="s">
        <v>944</v>
      </c>
      <c r="C48" s="817"/>
      <c r="D48" s="817"/>
      <c r="E48" s="817"/>
      <c r="F48" s="817"/>
      <c r="G48" s="817"/>
      <c r="H48" s="817"/>
      <c r="I48" s="818"/>
      <c r="J48" s="315" t="s">
        <v>945</v>
      </c>
      <c r="K48" s="85" t="s">
        <v>946</v>
      </c>
      <c r="L48" s="819" t="s">
        <v>955</v>
      </c>
      <c r="M48" s="818"/>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548.22694910230189</v>
      </c>
      <c r="N49" s="272">
        <f>K49*M49</f>
        <v>548.22694910230189</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0"/>
      <c r="C53" s="821"/>
      <c r="D53" s="821"/>
      <c r="E53" s="821"/>
      <c r="F53" s="821"/>
      <c r="G53" s="821"/>
      <c r="H53" s="821"/>
      <c r="I53" s="822"/>
      <c r="J53" s="42"/>
      <c r="K53" s="44"/>
      <c r="L53" s="823"/>
      <c r="M53" s="824"/>
      <c r="N53" s="45"/>
    </row>
    <row r="54" spans="1:14" ht="15.75" thickBot="1">
      <c r="B54" s="825" t="s">
        <v>953</v>
      </c>
      <c r="C54" s="826"/>
      <c r="D54" s="826"/>
      <c r="E54" s="826"/>
      <c r="F54" s="826"/>
      <c r="G54" s="826"/>
      <c r="H54" s="826"/>
      <c r="I54" s="826"/>
      <c r="J54" s="826"/>
      <c r="K54" s="826"/>
      <c r="L54" s="826"/>
      <c r="M54" s="827"/>
      <c r="N54" s="394">
        <f>SUM(N49:N53)</f>
        <v>548.22694910230189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2:15" ht="15.75" thickBot="1">
      <c r="B65" s="831" t="s">
        <v>953</v>
      </c>
      <c r="C65" s="832"/>
      <c r="D65" s="832"/>
      <c r="E65" s="832"/>
      <c r="F65" s="832"/>
      <c r="G65" s="832"/>
      <c r="H65" s="832"/>
      <c r="I65" s="832"/>
      <c r="J65" s="832"/>
      <c r="K65" s="832"/>
      <c r="L65" s="832"/>
      <c r="M65" s="83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2"/>
      <c r="C75" s="813"/>
      <c r="D75" s="813"/>
      <c r="E75" s="813"/>
      <c r="F75" s="813"/>
      <c r="G75" s="813"/>
      <c r="H75" s="813"/>
      <c r="I75" s="126"/>
      <c r="J75" s="126"/>
      <c r="K75" s="126"/>
      <c r="L75" s="913"/>
      <c r="M75" s="913"/>
      <c r="N75" s="45"/>
    </row>
    <row r="76" spans="2:15" ht="15.75" thickBot="1">
      <c r="B76" s="831" t="s">
        <v>953</v>
      </c>
      <c r="C76" s="832"/>
      <c r="D76" s="832"/>
      <c r="E76" s="832"/>
      <c r="F76" s="832"/>
      <c r="G76" s="832"/>
      <c r="H76" s="832"/>
      <c r="I76" s="832"/>
      <c r="J76" s="832"/>
      <c r="K76" s="832"/>
      <c r="L76" s="832"/>
      <c r="M76" s="833"/>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548.22694910230189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109.64538982046038</v>
      </c>
      <c r="M83" s="860"/>
      <c r="N83" s="51"/>
    </row>
    <row r="84" spans="1:14">
      <c r="B84" s="89" t="s">
        <v>973</v>
      </c>
      <c r="C84" s="90"/>
      <c r="D84" s="90"/>
      <c r="E84" s="90"/>
      <c r="F84" s="90"/>
      <c r="G84" s="90"/>
      <c r="H84" s="90"/>
      <c r="I84" s="87"/>
      <c r="J84" s="88"/>
      <c r="K84" s="304">
        <v>0.05</v>
      </c>
      <c r="L84" s="859">
        <f>N78*K84</f>
        <v>27.411347455115095</v>
      </c>
      <c r="M84" s="860"/>
      <c r="N84" s="51"/>
    </row>
    <row r="85" spans="1:14" ht="15.75" thickBot="1">
      <c r="B85" s="91" t="s">
        <v>974</v>
      </c>
      <c r="C85" s="92"/>
      <c r="D85" s="92"/>
      <c r="E85" s="92"/>
      <c r="F85" s="92"/>
      <c r="G85" s="92"/>
      <c r="H85" s="92"/>
      <c r="I85" s="93"/>
      <c r="J85" s="94"/>
      <c r="K85" s="305">
        <v>0.05</v>
      </c>
      <c r="L85" s="861">
        <f>N78*K85</f>
        <v>27.411347455115095</v>
      </c>
      <c r="M85" s="862"/>
      <c r="N85" s="51"/>
    </row>
    <row r="86" spans="1:14" ht="15.75" thickBot="1">
      <c r="B86" s="825" t="s">
        <v>953</v>
      </c>
      <c r="C86" s="826"/>
      <c r="D86" s="826"/>
      <c r="E86" s="826"/>
      <c r="F86" s="826"/>
      <c r="G86" s="826"/>
      <c r="H86" s="826"/>
      <c r="I86" s="826"/>
      <c r="J86" s="826"/>
      <c r="K86" s="826"/>
      <c r="L86" s="826"/>
      <c r="M86" s="827"/>
      <c r="N86" s="52">
        <f>L83+L84+L85</f>
        <v>164.46808473069058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712.69503383299252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2672.0723649398401</v>
      </c>
      <c r="L36" s="270"/>
      <c r="M36" s="271">
        <v>30</v>
      </c>
      <c r="N36" s="272">
        <f>K36/M36</f>
        <v>89.069078831328</v>
      </c>
    </row>
    <row r="37" spans="1:14">
      <c r="A37" t="s">
        <v>363</v>
      </c>
      <c r="B37" s="838" t="str">
        <f>VLOOKUP(A37,EQUIPOS!A7:D154,3,FALSE)</f>
        <v>Vibrador de concreto, Motor de 3 hp a 18.000 rpm Mangueras de 4 mt</v>
      </c>
      <c r="C37" s="839"/>
      <c r="D37" s="839"/>
      <c r="E37" s="839"/>
      <c r="F37" s="839"/>
      <c r="G37" s="839"/>
      <c r="H37" s="840"/>
      <c r="I37" s="267"/>
      <c r="J37" s="268"/>
      <c r="K37" s="269">
        <f>VLOOKUP(A37,EQUIPOS!A7:D164,4,FALSE)</f>
        <v>7370.039969373086</v>
      </c>
      <c r="L37" s="270"/>
      <c r="M37" s="271">
        <v>30</v>
      </c>
      <c r="N37" s="272">
        <f>K37/M37</f>
        <v>245.66799897910286</v>
      </c>
    </row>
    <row r="38" spans="1:14">
      <c r="A38" t="s">
        <v>228</v>
      </c>
      <c r="B38" s="838" t="str">
        <f>VLOOKUP(A38,EQUIPOS!A8:D154,3,FALSE)</f>
        <v xml:space="preserve">Formaleta metálica (concreto hidráulico)
</v>
      </c>
      <c r="C38" s="839"/>
      <c r="D38" s="839"/>
      <c r="E38" s="839"/>
      <c r="F38" s="839"/>
      <c r="G38" s="839"/>
      <c r="H38" s="840"/>
      <c r="I38" s="841"/>
      <c r="J38" s="822"/>
      <c r="K38" s="269">
        <f>VLOOKUP(A38,EQUIPOS!A8:D165,4,FALSE)</f>
        <v>2739.1262459936033</v>
      </c>
      <c r="L38" s="842">
        <v>0.33329999999999999</v>
      </c>
      <c r="M38" s="843"/>
      <c r="N38" s="272">
        <f>K38/L38</f>
        <v>8218.2005580366149</v>
      </c>
    </row>
    <row r="39" spans="1:14">
      <c r="B39" s="838"/>
      <c r="C39" s="839"/>
      <c r="D39" s="839"/>
      <c r="E39" s="839"/>
      <c r="F39" s="839"/>
      <c r="G39" s="839"/>
      <c r="H39" s="840"/>
      <c r="I39" s="36"/>
      <c r="J39" s="37"/>
      <c r="K39" s="269"/>
      <c r="L39" s="276"/>
      <c r="M39" s="277"/>
      <c r="N39" s="272"/>
    </row>
    <row r="40" spans="1:14">
      <c r="B40" s="320"/>
      <c r="C40" s="321"/>
      <c r="D40" s="321"/>
      <c r="E40" s="323"/>
      <c r="F40" s="323"/>
      <c r="G40" s="323"/>
      <c r="H40" s="125"/>
      <c r="I40" s="36"/>
      <c r="J40" s="37"/>
      <c r="K40" s="274"/>
      <c r="L40" s="276"/>
      <c r="M40" s="277"/>
      <c r="N40" s="278"/>
    </row>
    <row r="41" spans="1:14">
      <c r="B41" s="845" t="s">
        <v>952</v>
      </c>
      <c r="C41" s="846"/>
      <c r="D41" s="846"/>
      <c r="E41" s="38"/>
      <c r="F41" s="39"/>
      <c r="G41" s="39"/>
      <c r="H41" s="40"/>
      <c r="I41" s="36"/>
      <c r="J41" s="37"/>
      <c r="K41" s="279"/>
      <c r="L41" s="276"/>
      <c r="M41" s="401">
        <v>0.1</v>
      </c>
      <c r="N41" s="344">
        <f>N72*M41</f>
        <v>224.88926817266997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8777.8269040197156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357607.71011895093</v>
      </c>
      <c r="N48" s="272">
        <f>K48*M48</f>
        <v>361183.78722014045</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20"/>
      <c r="C51" s="821"/>
      <c r="D51" s="821"/>
      <c r="E51" s="821"/>
      <c r="F51" s="821"/>
      <c r="G51" s="821"/>
      <c r="H51" s="821"/>
      <c r="I51" s="822"/>
      <c r="J51" s="42"/>
      <c r="K51" s="44"/>
      <c r="L51" s="823"/>
      <c r="M51" s="824"/>
      <c r="N51" s="45"/>
    </row>
    <row r="52" spans="1:14" ht="15.75" thickBot="1">
      <c r="B52" s="825" t="s">
        <v>953</v>
      </c>
      <c r="C52" s="826"/>
      <c r="D52" s="826"/>
      <c r="E52" s="826"/>
      <c r="F52" s="826"/>
      <c r="G52" s="826"/>
      <c r="H52" s="826"/>
      <c r="I52" s="826"/>
      <c r="J52" s="826"/>
      <c r="K52" s="826"/>
      <c r="L52" s="826"/>
      <c r="M52" s="827"/>
      <c r="N52" s="394">
        <f>SUM(N48:N51)</f>
        <v>361183.78722014045</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28" t="s">
        <v>961</v>
      </c>
      <c r="M56" s="801"/>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29">
        <f>VLOOKUP(A57,TRANSPORTE!A5:D117,4,FALSE)</f>
        <v>735.58755139143761</v>
      </c>
      <c r="M57" s="830"/>
      <c r="N57" s="287">
        <f>K57*L57</f>
        <v>742.943426905352</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4"/>
      <c r="M61" s="815"/>
      <c r="N61" s="127"/>
    </row>
    <row r="62" spans="1:14" ht="15.75" thickBot="1">
      <c r="B62" s="831" t="s">
        <v>953</v>
      </c>
      <c r="C62" s="832"/>
      <c r="D62" s="832"/>
      <c r="E62" s="832"/>
      <c r="F62" s="832"/>
      <c r="G62" s="832"/>
      <c r="H62" s="832"/>
      <c r="I62" s="832"/>
      <c r="J62" s="832"/>
      <c r="K62" s="832"/>
      <c r="L62" s="832"/>
      <c r="M62" s="833"/>
      <c r="N62" s="104">
        <f>SUM(N57:N61)</f>
        <v>742.943426905352</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1" t="s">
        <v>963</v>
      </c>
      <c r="C66" s="852"/>
      <c r="D66" s="852"/>
      <c r="E66" s="852"/>
      <c r="F66" s="852"/>
      <c r="G66" s="852"/>
      <c r="H66" s="852"/>
      <c r="I66" s="73" t="s">
        <v>964</v>
      </c>
      <c r="J66" s="75" t="s">
        <v>1410</v>
      </c>
      <c r="K66" s="74" t="s">
        <v>966</v>
      </c>
      <c r="L66" s="853" t="s">
        <v>950</v>
      </c>
      <c r="M66" s="854"/>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2"/>
      <c r="C71" s="813"/>
      <c r="D71" s="813"/>
      <c r="E71" s="813"/>
      <c r="F71" s="813"/>
      <c r="G71" s="813"/>
      <c r="H71" s="813"/>
      <c r="I71" s="126"/>
      <c r="J71" s="126"/>
      <c r="K71" s="126"/>
      <c r="L71" s="913"/>
      <c r="M71" s="913"/>
      <c r="N71" s="45"/>
    </row>
    <row r="72" spans="1:15" ht="15.75" thickBot="1">
      <c r="B72" s="831" t="s">
        <v>953</v>
      </c>
      <c r="C72" s="832"/>
      <c r="D72" s="832"/>
      <c r="E72" s="832"/>
      <c r="F72" s="832"/>
      <c r="G72" s="832"/>
      <c r="H72" s="832"/>
      <c r="I72" s="832"/>
      <c r="J72" s="832"/>
      <c r="K72" s="832"/>
      <c r="L72" s="832"/>
      <c r="M72" s="833"/>
      <c r="N72" s="301">
        <f>SUM(N67:N71)</f>
        <v>2248.8926817266997</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N43+N52+N62+N72</f>
        <v>372953.45023279224</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6" t="s">
        <v>969</v>
      </c>
      <c r="C78" s="817"/>
      <c r="D78" s="817"/>
      <c r="E78" s="817"/>
      <c r="F78" s="817"/>
      <c r="G78" s="817"/>
      <c r="H78" s="817"/>
      <c r="I78" s="314"/>
      <c r="J78" s="334"/>
      <c r="K78" s="302" t="s">
        <v>970</v>
      </c>
      <c r="L78" s="855" t="s">
        <v>971</v>
      </c>
      <c r="M78" s="856"/>
      <c r="N78" s="303"/>
    </row>
    <row r="79" spans="1:15">
      <c r="B79" s="857" t="s">
        <v>972</v>
      </c>
      <c r="C79" s="858"/>
      <c r="D79" s="858"/>
      <c r="E79" s="858"/>
      <c r="F79" s="858"/>
      <c r="G79" s="858"/>
      <c r="H79" s="858"/>
      <c r="I79" s="87"/>
      <c r="J79" s="88"/>
      <c r="K79" s="304">
        <v>0.2</v>
      </c>
      <c r="L79" s="859">
        <f>N74*K79</f>
        <v>74590.690046558448</v>
      </c>
      <c r="M79" s="860"/>
      <c r="N79" s="51"/>
    </row>
    <row r="80" spans="1:15">
      <c r="B80" s="89" t="s">
        <v>973</v>
      </c>
      <c r="C80" s="90"/>
      <c r="D80" s="90"/>
      <c r="E80" s="90"/>
      <c r="F80" s="90"/>
      <c r="G80" s="90"/>
      <c r="H80" s="90"/>
      <c r="I80" s="87"/>
      <c r="J80" s="88"/>
      <c r="K80" s="304">
        <v>0.05</v>
      </c>
      <c r="L80" s="859">
        <f>N74*K80</f>
        <v>18647.672511639612</v>
      </c>
      <c r="M80" s="860"/>
      <c r="N80" s="51"/>
    </row>
    <row r="81" spans="1:14" ht="15.75" thickBot="1">
      <c r="B81" s="91" t="s">
        <v>974</v>
      </c>
      <c r="C81" s="92"/>
      <c r="D81" s="92"/>
      <c r="E81" s="92"/>
      <c r="F81" s="92"/>
      <c r="G81" s="92"/>
      <c r="H81" s="92"/>
      <c r="I81" s="93"/>
      <c r="J81" s="94"/>
      <c r="K81" s="305">
        <v>0.05</v>
      </c>
      <c r="L81" s="861">
        <f>N74*K81</f>
        <v>18647.672511639612</v>
      </c>
      <c r="M81" s="862"/>
      <c r="N81" s="51"/>
    </row>
    <row r="82" spans="1:14" ht="15.75" thickBot="1">
      <c r="B82" s="825" t="s">
        <v>953</v>
      </c>
      <c r="C82" s="826"/>
      <c r="D82" s="826"/>
      <c r="E82" s="826"/>
      <c r="F82" s="826"/>
      <c r="G82" s="826"/>
      <c r="H82" s="826"/>
      <c r="I82" s="826"/>
      <c r="J82" s="826"/>
      <c r="K82" s="826"/>
      <c r="L82" s="826"/>
      <c r="M82" s="827"/>
      <c r="N82" s="52">
        <f>L79+L80+L81</f>
        <v>111886.03506983767</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484839.48530262988</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7792.2331519223835</v>
      </c>
      <c r="L36" s="270"/>
      <c r="M36" s="271">
        <v>37.5</v>
      </c>
      <c r="N36" s="272">
        <f>K36/M36</f>
        <v>207.79288405126357</v>
      </c>
    </row>
    <row r="37" spans="1:14">
      <c r="B37" s="838"/>
      <c r="C37" s="839"/>
      <c r="D37" s="839"/>
      <c r="E37" s="844"/>
      <c r="F37" s="839"/>
      <c r="G37" s="839"/>
      <c r="H37" s="840"/>
      <c r="I37" s="36"/>
      <c r="J37" s="37"/>
      <c r="K37" s="274"/>
      <c r="L37" s="276"/>
      <c r="M37" s="277"/>
      <c r="N37" s="278"/>
    </row>
    <row r="38" spans="1:14">
      <c r="B38" s="845" t="s">
        <v>952</v>
      </c>
      <c r="C38" s="846"/>
      <c r="D38" s="846"/>
      <c r="E38" s="38"/>
      <c r="F38" s="39"/>
      <c r="G38" s="39"/>
      <c r="H38" s="40"/>
      <c r="I38" s="36"/>
      <c r="J38" s="37"/>
      <c r="K38" s="279"/>
      <c r="L38" s="276"/>
      <c r="M38" s="469">
        <v>0.1</v>
      </c>
      <c r="N38" s="344">
        <f>N72*M38</f>
        <v>1079.468487228816</v>
      </c>
    </row>
    <row r="39" spans="1:14" ht="15.75" thickBot="1">
      <c r="B39" s="838"/>
      <c r="C39" s="839"/>
      <c r="D39" s="839"/>
      <c r="E39" s="839"/>
      <c r="F39" s="839"/>
      <c r="G39" s="839"/>
      <c r="H39" s="840"/>
      <c r="I39" s="847"/>
      <c r="J39" s="848"/>
      <c r="K39" s="41"/>
      <c r="L39" s="849"/>
      <c r="M39" s="850"/>
      <c r="N39" s="105"/>
    </row>
    <row r="40" spans="1:14" ht="15.75" thickBot="1">
      <c r="B40" s="825" t="s">
        <v>953</v>
      </c>
      <c r="C40" s="826"/>
      <c r="D40" s="826"/>
      <c r="E40" s="826"/>
      <c r="F40" s="826"/>
      <c r="G40" s="826"/>
      <c r="H40" s="826"/>
      <c r="I40" s="826"/>
      <c r="J40" s="826"/>
      <c r="K40" s="826"/>
      <c r="L40" s="826"/>
      <c r="M40" s="827"/>
      <c r="N40" s="394">
        <f>SUM(N36:N39)</f>
        <v>1287.2613712800796</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6" t="s">
        <v>944</v>
      </c>
      <c r="C44" s="817"/>
      <c r="D44" s="817"/>
      <c r="E44" s="817"/>
      <c r="F44" s="817"/>
      <c r="G44" s="817"/>
      <c r="H44" s="817"/>
      <c r="I44" s="818"/>
      <c r="J44" s="315" t="s">
        <v>945</v>
      </c>
      <c r="K44" s="85" t="s">
        <v>946</v>
      </c>
      <c r="L44" s="819" t="s">
        <v>955</v>
      </c>
      <c r="M44" s="818"/>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34371.549293167387</v>
      </c>
      <c r="N45" s="272">
        <f>K45*M45</f>
        <v>35402.695771962412</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46773.315556193644</v>
      </c>
      <c r="N46" s="272">
        <f>K46*M46</f>
        <v>467.73315556193643</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41666.69939923194</v>
      </c>
      <c r="N47" s="272">
        <f>K47*M47</f>
        <v>2083.3349699615969</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440823.11240823439</v>
      </c>
      <c r="N48" s="272">
        <f>K48*M48</f>
        <v>4408.2311240823437</v>
      </c>
    </row>
    <row r="49" spans="1:14" ht="15.75" thickBot="1">
      <c r="B49" s="309"/>
      <c r="C49" s="310"/>
      <c r="D49" s="310"/>
      <c r="E49" s="310"/>
      <c r="F49" s="310"/>
      <c r="G49" s="310"/>
      <c r="H49" s="310"/>
      <c r="I49" s="310"/>
      <c r="J49" s="126"/>
      <c r="K49" s="126"/>
      <c r="L49" s="325"/>
      <c r="M49" s="324"/>
      <c r="N49" s="127"/>
    </row>
    <row r="50" spans="1:14" ht="15.75" thickBot="1">
      <c r="B50" s="825" t="s">
        <v>953</v>
      </c>
      <c r="C50" s="826"/>
      <c r="D50" s="826"/>
      <c r="E50" s="826"/>
      <c r="F50" s="826"/>
      <c r="G50" s="826"/>
      <c r="H50" s="826"/>
      <c r="I50" s="826"/>
      <c r="J50" s="826"/>
      <c r="K50" s="826"/>
      <c r="L50" s="826"/>
      <c r="M50" s="827"/>
      <c r="N50" s="394">
        <f>SUM(N45:N49)</f>
        <v>42361.995021568291</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28" t="s">
        <v>961</v>
      </c>
      <c r="M54" s="801"/>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29">
        <f>VLOOKUP(A55,TRANSPORTE!A5:D117,4,FALSE)</f>
        <v>1015.0433352114358</v>
      </c>
      <c r="M55" s="830"/>
      <c r="N55" s="287">
        <f>K55*L55</f>
        <v>933.83986839452098</v>
      </c>
    </row>
    <row r="56" spans="1:14">
      <c r="A56" t="s">
        <v>1227</v>
      </c>
      <c r="B56" s="46" t="str">
        <f>VLOOKUP(A56,TRANSPORTE!A6:D117,3,FALSE)</f>
        <v>Transporte de Arena</v>
      </c>
      <c r="C56" s="47"/>
      <c r="D56" s="47"/>
      <c r="E56" s="47"/>
      <c r="F56" s="47"/>
      <c r="G56" s="47"/>
      <c r="H56" s="311" t="s">
        <v>1468</v>
      </c>
      <c r="I56" s="279">
        <v>0.01</v>
      </c>
      <c r="J56" s="286">
        <v>1</v>
      </c>
      <c r="K56" s="279">
        <f>I56*J56</f>
        <v>0.01</v>
      </c>
      <c r="L56" s="829">
        <f>VLOOKUP(A56,TRANSPORTE!A6:D117,4,FALSE)</f>
        <v>735.58755139143761</v>
      </c>
      <c r="M56" s="830"/>
      <c r="N56" s="287">
        <f>K56*L56</f>
        <v>7.3558755139143761</v>
      </c>
    </row>
    <row r="57" spans="1:14">
      <c r="A57" t="s">
        <v>1227</v>
      </c>
      <c r="B57" s="46" t="str">
        <f>VLOOKUP(A57,TRANSPORTE!A6:D117,3,FALSE)</f>
        <v>Transporte de Arena</v>
      </c>
      <c r="C57" s="47"/>
      <c r="D57" s="47"/>
      <c r="E57" s="47"/>
      <c r="F57" s="47"/>
      <c r="G57" s="47"/>
      <c r="H57" s="311" t="s">
        <v>1468</v>
      </c>
      <c r="I57" s="279">
        <v>0.05</v>
      </c>
      <c r="J57" s="286">
        <v>1</v>
      </c>
      <c r="K57" s="279">
        <f>I57*J57</f>
        <v>0.05</v>
      </c>
      <c r="L57" s="829">
        <f>VLOOKUP(A57,TRANSPORTE!A6:D118,4,FALSE)</f>
        <v>735.58755139143761</v>
      </c>
      <c r="M57" s="830"/>
      <c r="N57" s="287">
        <f>K57*L57</f>
        <v>36.779377569571885</v>
      </c>
    </row>
    <row r="58" spans="1:14">
      <c r="B58" s="46"/>
      <c r="C58" s="47"/>
      <c r="D58" s="47"/>
      <c r="E58" s="47"/>
      <c r="F58" s="47"/>
      <c r="G58" s="47"/>
      <c r="H58" s="311"/>
      <c r="I58" s="279"/>
      <c r="J58" s="286"/>
      <c r="K58" s="279"/>
      <c r="L58" s="829"/>
      <c r="M58" s="830"/>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4"/>
      <c r="M60" s="815"/>
      <c r="N60" s="127"/>
    </row>
    <row r="61" spans="1:14" ht="15.75" thickBot="1">
      <c r="B61" s="831" t="s">
        <v>953</v>
      </c>
      <c r="C61" s="832"/>
      <c r="D61" s="832"/>
      <c r="E61" s="832"/>
      <c r="F61" s="832"/>
      <c r="G61" s="832"/>
      <c r="H61" s="832"/>
      <c r="I61" s="832"/>
      <c r="J61" s="832"/>
      <c r="K61" s="832"/>
      <c r="L61" s="832"/>
      <c r="M61" s="833"/>
      <c r="N61" s="104">
        <f>N55+N56+N57+N58+N59</f>
        <v>977.97512147800728</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1" t="s">
        <v>963</v>
      </c>
      <c r="C65" s="852"/>
      <c r="D65" s="852"/>
      <c r="E65" s="852"/>
      <c r="F65" s="852"/>
      <c r="G65" s="852"/>
      <c r="H65" s="852"/>
      <c r="I65" s="73" t="s">
        <v>964</v>
      </c>
      <c r="J65" s="75" t="s">
        <v>1410</v>
      </c>
      <c r="K65" s="74" t="s">
        <v>966</v>
      </c>
      <c r="L65" s="853" t="s">
        <v>950</v>
      </c>
      <c r="M65" s="854"/>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2"/>
      <c r="C71" s="813"/>
      <c r="D71" s="813"/>
      <c r="E71" s="813"/>
      <c r="F71" s="813"/>
      <c r="G71" s="813"/>
      <c r="H71" s="813"/>
      <c r="I71" s="126"/>
      <c r="J71" s="126"/>
      <c r="K71" s="126"/>
      <c r="L71" s="913"/>
      <c r="M71" s="913"/>
      <c r="N71" s="45"/>
    </row>
    <row r="72" spans="1:15" ht="15.75" thickBot="1">
      <c r="B72" s="831" t="s">
        <v>953</v>
      </c>
      <c r="C72" s="832"/>
      <c r="D72" s="832"/>
      <c r="E72" s="832"/>
      <c r="F72" s="832"/>
      <c r="G72" s="832"/>
      <c r="H72" s="832"/>
      <c r="I72" s="832"/>
      <c r="J72" s="832"/>
      <c r="K72" s="832"/>
      <c r="L72" s="832"/>
      <c r="M72" s="833"/>
      <c r="N72" s="301">
        <f>SUM(N66:N71)</f>
        <v>10794.684872288159</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N40+N50+N61+N72</f>
        <v>55421.916386614539</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6" t="s">
        <v>969</v>
      </c>
      <c r="C78" s="817"/>
      <c r="D78" s="817"/>
      <c r="E78" s="817"/>
      <c r="F78" s="817"/>
      <c r="G78" s="817"/>
      <c r="H78" s="817"/>
      <c r="I78" s="314"/>
      <c r="J78" s="334"/>
      <c r="K78" s="302" t="s">
        <v>970</v>
      </c>
      <c r="L78" s="855" t="s">
        <v>971</v>
      </c>
      <c r="M78" s="856"/>
      <c r="N78" s="303"/>
    </row>
    <row r="79" spans="1:15">
      <c r="B79" s="857" t="s">
        <v>972</v>
      </c>
      <c r="C79" s="858"/>
      <c r="D79" s="858"/>
      <c r="E79" s="858"/>
      <c r="F79" s="858"/>
      <c r="G79" s="858"/>
      <c r="H79" s="858"/>
      <c r="I79" s="87"/>
      <c r="J79" s="88"/>
      <c r="K79" s="304">
        <v>0.2</v>
      </c>
      <c r="L79" s="859">
        <f>N74*K79</f>
        <v>11084.383277322908</v>
      </c>
      <c r="M79" s="860"/>
      <c r="N79" s="51"/>
    </row>
    <row r="80" spans="1:15">
      <c r="B80" s="89" t="s">
        <v>973</v>
      </c>
      <c r="C80" s="90"/>
      <c r="D80" s="90"/>
      <c r="E80" s="90"/>
      <c r="F80" s="90"/>
      <c r="G80" s="90"/>
      <c r="H80" s="90"/>
      <c r="I80" s="87"/>
      <c r="J80" s="88"/>
      <c r="K80" s="304">
        <v>0.05</v>
      </c>
      <c r="L80" s="859">
        <f>N74*K80</f>
        <v>2771.095819330727</v>
      </c>
      <c r="M80" s="860"/>
      <c r="N80" s="51"/>
    </row>
    <row r="81" spans="1:14" ht="15.75" thickBot="1">
      <c r="B81" s="91" t="s">
        <v>974</v>
      </c>
      <c r="C81" s="92"/>
      <c r="D81" s="92"/>
      <c r="E81" s="92"/>
      <c r="F81" s="92"/>
      <c r="G81" s="92"/>
      <c r="H81" s="92"/>
      <c r="I81" s="93"/>
      <c r="J81" s="94"/>
      <c r="K81" s="305">
        <v>0.05</v>
      </c>
      <c r="L81" s="861">
        <f>N74*K81</f>
        <v>2771.095819330727</v>
      </c>
      <c r="M81" s="862"/>
      <c r="N81" s="51"/>
    </row>
    <row r="82" spans="1:14" ht="15.75" thickBot="1">
      <c r="B82" s="825" t="s">
        <v>953</v>
      </c>
      <c r="C82" s="826"/>
      <c r="D82" s="826"/>
      <c r="E82" s="826"/>
      <c r="F82" s="826"/>
      <c r="G82" s="826"/>
      <c r="H82" s="826"/>
      <c r="I82" s="826"/>
      <c r="J82" s="826"/>
      <c r="K82" s="826"/>
      <c r="L82" s="826"/>
      <c r="M82" s="827"/>
      <c r="N82" s="52">
        <f>L79+L80+L81</f>
        <v>16626.574915984362</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72048.491302598908</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87516.897833572628</v>
      </c>
      <c r="L36" s="270"/>
      <c r="M36" s="271">
        <v>35</v>
      </c>
      <c r="N36" s="272">
        <f>K36/M36</f>
        <v>2500.4827952449323</v>
      </c>
    </row>
    <row r="37" spans="1:14">
      <c r="A37" s="113" t="s">
        <v>312</v>
      </c>
      <c r="B37" s="838" t="str">
        <f>VLOOKUP(A37,EQUIPOS!A7:D154,3,FALSE)</f>
        <v>Retroexcavadora sobre oruga, potencia 138 HP, balde de 1,5 m3.</v>
      </c>
      <c r="C37" s="839"/>
      <c r="D37" s="839"/>
      <c r="E37" s="839"/>
      <c r="F37" s="839"/>
      <c r="G37" s="839"/>
      <c r="H37" s="840"/>
      <c r="I37" s="421"/>
      <c r="J37" s="422"/>
      <c r="K37" s="269">
        <f>VLOOKUP(A37,EQUIPOS!A7:D164,4,FALSE)</f>
        <v>205739.0812178269</v>
      </c>
      <c r="L37" s="335"/>
      <c r="M37" s="336">
        <v>35</v>
      </c>
      <c r="N37" s="272">
        <f>K37/M37</f>
        <v>5878.259463366483</v>
      </c>
    </row>
    <row r="38" spans="1:14">
      <c r="A38" s="113"/>
      <c r="B38" s="320"/>
      <c r="C38" s="321"/>
      <c r="D38" s="321"/>
      <c r="E38" s="323"/>
      <c r="F38" s="321"/>
      <c r="G38" s="321"/>
      <c r="H38" s="322"/>
      <c r="I38" s="328"/>
      <c r="J38" s="330"/>
      <c r="K38" s="269"/>
      <c r="L38" s="423"/>
      <c r="M38" s="424"/>
      <c r="N38" s="272"/>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0.01</v>
      </c>
      <c r="N40" s="344">
        <f>N73*M40</f>
        <v>7.6767229862288557</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8386.4189815976442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3160.0837352741005</v>
      </c>
      <c r="N47" s="272">
        <f>K47*M47</f>
        <v>4108.1088558563306</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5" t="s">
        <v>953</v>
      </c>
      <c r="C51" s="826"/>
      <c r="D51" s="826"/>
      <c r="E51" s="826"/>
      <c r="F51" s="826"/>
      <c r="G51" s="826"/>
      <c r="H51" s="826"/>
      <c r="I51" s="826"/>
      <c r="J51" s="826"/>
      <c r="K51" s="826"/>
      <c r="L51" s="826"/>
      <c r="M51" s="827"/>
      <c r="N51" s="394">
        <f>SUM(N47:N50)</f>
        <v>4108.1088558563306</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28" t="s">
        <v>961</v>
      </c>
      <c r="M55" s="801"/>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29">
        <f>VLOOKUP(A56,TRANSPORTE!A5:D117,4,FALSE)</f>
        <v>735.58755139143761</v>
      </c>
      <c r="M56" s="830"/>
      <c r="N56" s="287">
        <f>K56*L56</f>
        <v>956.26381680886891</v>
      </c>
    </row>
    <row r="57" spans="1:14">
      <c r="B57" s="46"/>
      <c r="C57" s="47"/>
      <c r="D57" s="47"/>
      <c r="E57" s="47"/>
      <c r="F57" s="47"/>
      <c r="G57" s="47"/>
      <c r="H57" s="311"/>
      <c r="I57" s="279"/>
      <c r="J57" s="286"/>
      <c r="K57" s="279"/>
      <c r="L57" s="829"/>
      <c r="M57" s="830"/>
      <c r="N57" s="287"/>
    </row>
    <row r="58" spans="1:14">
      <c r="B58" s="46"/>
      <c r="C58" s="47"/>
      <c r="D58" s="47"/>
      <c r="E58" s="47"/>
      <c r="F58" s="47"/>
      <c r="G58" s="4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4"/>
      <c r="M61" s="815"/>
      <c r="N61" s="127"/>
    </row>
    <row r="62" spans="1:14" ht="15.75" thickBot="1">
      <c r="B62" s="831" t="s">
        <v>953</v>
      </c>
      <c r="C62" s="832"/>
      <c r="D62" s="832"/>
      <c r="E62" s="832"/>
      <c r="F62" s="832"/>
      <c r="G62" s="832"/>
      <c r="H62" s="832"/>
      <c r="I62" s="832"/>
      <c r="J62" s="832"/>
      <c r="K62" s="832"/>
      <c r="L62" s="832"/>
      <c r="M62" s="833"/>
      <c r="N62" s="104">
        <f>N56+N57+N58+N59+N60</f>
        <v>956.26381680886891</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1" t="s">
        <v>963</v>
      </c>
      <c r="C66" s="852"/>
      <c r="D66" s="852"/>
      <c r="E66" s="852"/>
      <c r="F66" s="852"/>
      <c r="G66" s="852"/>
      <c r="H66" s="852"/>
      <c r="I66" s="73" t="s">
        <v>964</v>
      </c>
      <c r="J66" s="75" t="s">
        <v>1410</v>
      </c>
      <c r="K66" s="74" t="s">
        <v>966</v>
      </c>
      <c r="L66" s="853" t="s">
        <v>950</v>
      </c>
      <c r="M66" s="854"/>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2"/>
      <c r="C72" s="813"/>
      <c r="D72" s="813"/>
      <c r="E72" s="813"/>
      <c r="F72" s="813"/>
      <c r="G72" s="813"/>
      <c r="H72" s="813"/>
      <c r="I72" s="126"/>
      <c r="J72" s="126"/>
      <c r="K72" s="126"/>
      <c r="L72" s="913"/>
      <c r="M72" s="913"/>
      <c r="N72" s="45"/>
    </row>
    <row r="73" spans="1:15" ht="15.75" thickBot="1">
      <c r="B73" s="831" t="s">
        <v>953</v>
      </c>
      <c r="C73" s="832"/>
      <c r="D73" s="832"/>
      <c r="E73" s="832"/>
      <c r="F73" s="832"/>
      <c r="G73" s="832"/>
      <c r="H73" s="832"/>
      <c r="I73" s="832"/>
      <c r="J73" s="832"/>
      <c r="K73" s="832"/>
      <c r="L73" s="832"/>
      <c r="M73" s="833"/>
      <c r="N73" s="301">
        <f>SUM(N67:N72)</f>
        <v>767.67229862288559</v>
      </c>
    </row>
    <row r="74" spans="1:15" ht="15.75" thickBot="1">
      <c r="B74" s="33"/>
      <c r="C74" s="34"/>
      <c r="D74" s="34"/>
      <c r="E74" s="34"/>
      <c r="F74" s="34"/>
      <c r="G74" s="34"/>
      <c r="H74" s="34"/>
      <c r="I74" s="34"/>
      <c r="J74" s="34"/>
      <c r="K74" s="34"/>
      <c r="L74" s="34"/>
      <c r="M74" s="34"/>
      <c r="N74" s="35"/>
    </row>
    <row r="75" spans="1:15" ht="15.75" thickBot="1">
      <c r="B75" s="825" t="s">
        <v>967</v>
      </c>
      <c r="C75" s="826"/>
      <c r="D75" s="826"/>
      <c r="E75" s="826"/>
      <c r="F75" s="826"/>
      <c r="G75" s="826"/>
      <c r="H75" s="826"/>
      <c r="I75" s="826"/>
      <c r="J75" s="826"/>
      <c r="K75" s="826"/>
      <c r="L75" s="826"/>
      <c r="M75" s="827"/>
      <c r="N75" s="99">
        <f>N42+N51+N62+N73</f>
        <v>14218.463952885728</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6" t="s">
        <v>969</v>
      </c>
      <c r="C79" s="817"/>
      <c r="D79" s="817"/>
      <c r="E79" s="817"/>
      <c r="F79" s="817"/>
      <c r="G79" s="817"/>
      <c r="H79" s="817"/>
      <c r="I79" s="314"/>
      <c r="J79" s="334"/>
      <c r="K79" s="302" t="s">
        <v>970</v>
      </c>
      <c r="L79" s="855" t="s">
        <v>971</v>
      </c>
      <c r="M79" s="856"/>
      <c r="N79" s="303"/>
    </row>
    <row r="80" spans="1:15">
      <c r="B80" s="857" t="s">
        <v>972</v>
      </c>
      <c r="C80" s="858"/>
      <c r="D80" s="858"/>
      <c r="E80" s="858"/>
      <c r="F80" s="858"/>
      <c r="G80" s="858"/>
      <c r="H80" s="858"/>
      <c r="I80" s="87"/>
      <c r="J80" s="88"/>
      <c r="K80" s="304">
        <v>0.2</v>
      </c>
      <c r="L80" s="859">
        <f>N75*K80</f>
        <v>2843.6927905771458</v>
      </c>
      <c r="M80" s="860"/>
      <c r="N80" s="51"/>
    </row>
    <row r="81" spans="1:14">
      <c r="B81" s="89" t="s">
        <v>973</v>
      </c>
      <c r="C81" s="90"/>
      <c r="D81" s="90"/>
      <c r="E81" s="90"/>
      <c r="F81" s="90"/>
      <c r="G81" s="90"/>
      <c r="H81" s="90"/>
      <c r="I81" s="87"/>
      <c r="J81" s="88"/>
      <c r="K81" s="304">
        <v>0.05</v>
      </c>
      <c r="L81" s="859">
        <f>N75*K81</f>
        <v>710.92319764428646</v>
      </c>
      <c r="M81" s="860"/>
      <c r="N81" s="51"/>
    </row>
    <row r="82" spans="1:14" ht="15.75" thickBot="1">
      <c r="B82" s="91" t="s">
        <v>974</v>
      </c>
      <c r="C82" s="92"/>
      <c r="D82" s="92"/>
      <c r="E82" s="92"/>
      <c r="F82" s="92"/>
      <c r="G82" s="92"/>
      <c r="H82" s="92"/>
      <c r="I82" s="93"/>
      <c r="J82" s="94"/>
      <c r="K82" s="305">
        <v>0.05</v>
      </c>
      <c r="L82" s="861">
        <f>N75*K82</f>
        <v>710.92319764428646</v>
      </c>
      <c r="M82" s="862"/>
      <c r="N82" s="51"/>
    </row>
    <row r="83" spans="1:14" ht="15.75" thickBot="1">
      <c r="B83" s="825" t="s">
        <v>953</v>
      </c>
      <c r="C83" s="826"/>
      <c r="D83" s="826"/>
      <c r="E83" s="826"/>
      <c r="F83" s="826"/>
      <c r="G83" s="826"/>
      <c r="H83" s="826"/>
      <c r="I83" s="826"/>
      <c r="J83" s="826"/>
      <c r="K83" s="826"/>
      <c r="L83" s="826"/>
      <c r="M83" s="827"/>
      <c r="N83" s="52">
        <f>L80+L81+L82</f>
        <v>4265.5391858657185</v>
      </c>
    </row>
    <row r="84" spans="1:14" ht="15.75" thickBot="1">
      <c r="B84" s="33"/>
      <c r="C84" s="34"/>
      <c r="D84" s="34"/>
      <c r="E84" s="34"/>
      <c r="F84" s="34"/>
      <c r="G84" s="34"/>
      <c r="H84" s="34"/>
      <c r="I84" s="34"/>
      <c r="J84" s="34"/>
      <c r="K84" s="34"/>
      <c r="L84" s="34"/>
      <c r="M84" s="34"/>
      <c r="N84" s="35"/>
    </row>
    <row r="85" spans="1:14" ht="15.75" thickBot="1">
      <c r="A85" t="s">
        <v>2016</v>
      </c>
      <c r="B85" s="825" t="s">
        <v>975</v>
      </c>
      <c r="C85" s="826"/>
      <c r="D85" s="826"/>
      <c r="E85" s="826"/>
      <c r="F85" s="826"/>
      <c r="G85" s="826"/>
      <c r="H85" s="826"/>
      <c r="I85" s="826"/>
      <c r="J85" s="826"/>
      <c r="K85" s="826"/>
      <c r="L85" s="826"/>
      <c r="M85" s="827"/>
      <c r="N85" s="188">
        <f>N75+N83</f>
        <v>18484.003138751446</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7" t="s">
        <v>2218</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2219</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3"/>
      <c r="K115" s="973"/>
      <c r="L115" s="973"/>
      <c r="M115" s="973"/>
      <c r="N115" s="974"/>
    </row>
    <row r="116" spans="2:14" ht="15.75" thickBot="1">
      <c r="B116" s="419" t="s">
        <v>2221</v>
      </c>
      <c r="C116" s="420"/>
      <c r="D116" s="420"/>
      <c r="E116" s="259"/>
      <c r="F116" s="259"/>
      <c r="G116" s="259"/>
      <c r="H116" s="259"/>
      <c r="I116" s="259"/>
      <c r="J116" s="975"/>
      <c r="K116" s="975"/>
      <c r="L116" s="975"/>
      <c r="M116" s="975"/>
      <c r="N116" s="976"/>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87516.897833572628</v>
      </c>
      <c r="L36" s="270"/>
      <c r="M36" s="271">
        <v>2.5</v>
      </c>
      <c r="N36" s="272">
        <f>K36/M36</f>
        <v>35006.759133429048</v>
      </c>
    </row>
    <row r="37" spans="1:14">
      <c r="A37" s="113" t="s">
        <v>129</v>
      </c>
      <c r="B37" s="838" t="str">
        <f>VLOOKUP(A37,EQUIPOS!A7:D154,3,FALSE)</f>
        <v xml:space="preserve">Buldozer, Potencia al volante de 140 HP, motor de 2200 RPM, longitud de hoja 4,80m. </v>
      </c>
      <c r="C37" s="839"/>
      <c r="D37" s="839"/>
      <c r="E37" s="839"/>
      <c r="F37" s="839"/>
      <c r="G37" s="839"/>
      <c r="H37" s="840"/>
      <c r="I37" s="421"/>
      <c r="J37" s="422"/>
      <c r="K37" s="269">
        <f>VLOOKUP(A37,EQUIPOS!A7:D164,4,FALSE)</f>
        <v>217495.60014455981</v>
      </c>
      <c r="L37" s="335"/>
      <c r="M37" s="336">
        <v>100</v>
      </c>
      <c r="N37" s="272">
        <f>K37/M37</f>
        <v>2174.9560014455983</v>
      </c>
    </row>
    <row r="38" spans="1:14">
      <c r="A38" s="113" t="s">
        <v>312</v>
      </c>
      <c r="B38" s="838" t="str">
        <f>VLOOKUP(A38,EQUIPOS!A8:D154,3,FALSE)</f>
        <v>Retroexcavadora sobre oruga, potencia 138 HP, balde de 1,5 m3.</v>
      </c>
      <c r="C38" s="839"/>
      <c r="D38" s="839"/>
      <c r="E38" s="839"/>
      <c r="F38" s="839"/>
      <c r="G38" s="839"/>
      <c r="H38" s="840"/>
      <c r="I38" s="328"/>
      <c r="J38" s="330"/>
      <c r="K38" s="269">
        <f>VLOOKUP(A38,EQUIPOS!A8:D165,4,FALSE)</f>
        <v>205739.0812178269</v>
      </c>
      <c r="L38" s="423"/>
      <c r="M38" s="424">
        <v>16</v>
      </c>
      <c r="N38" s="272">
        <f>K38/M38</f>
        <v>12858.692576114181</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0.01</v>
      </c>
      <c r="N40" s="344">
        <f>N76*M40</f>
        <v>25.250800282375621</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50065.658511271205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3857.9999597837905</v>
      </c>
      <c r="N47" s="272">
        <f>K47*M47</f>
        <v>1157.399987935137</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1438.6871125495404</v>
      </c>
      <c r="N48" s="272">
        <f t="shared" ref="N48:N53" si="0">K48*M48</f>
        <v>4316.0613376486217</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7206.2740701496841</v>
      </c>
      <c r="N49" s="272">
        <f t="shared" si="0"/>
        <v>1801.568517537421</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1343.97177439403</v>
      </c>
      <c r="N50" s="272">
        <f t="shared" si="0"/>
        <v>1343.97177439403</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733.94191479265078</v>
      </c>
      <c r="N51" s="272">
        <f t="shared" si="0"/>
        <v>733.94191479265078</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5396.5992076152079</v>
      </c>
      <c r="N52" s="272">
        <f t="shared" si="0"/>
        <v>2471.6424370877653</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3160.0837352741005</v>
      </c>
      <c r="N53" s="272">
        <f t="shared" si="0"/>
        <v>4108.1088558563306</v>
      </c>
    </row>
    <row r="54" spans="1:14" ht="15.75" thickBot="1">
      <c r="B54" s="825" t="s">
        <v>953</v>
      </c>
      <c r="C54" s="826"/>
      <c r="D54" s="826"/>
      <c r="E54" s="826"/>
      <c r="F54" s="826"/>
      <c r="G54" s="826"/>
      <c r="H54" s="826"/>
      <c r="I54" s="826"/>
      <c r="J54" s="826"/>
      <c r="K54" s="826"/>
      <c r="L54" s="826"/>
      <c r="M54" s="827"/>
      <c r="N54" s="394">
        <f>SUM(N47:N53)</f>
        <v>15932.694825251954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9">
        <f>VLOOKUP(A59,TRANSPORTE!A5:D117,4,FALSE)</f>
        <v>735.58755139143761</v>
      </c>
      <c r="M59" s="830"/>
      <c r="N59" s="287">
        <f>K59*L59</f>
        <v>956.26381680886891</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25" t="s">
        <v>953</v>
      </c>
      <c r="C76" s="826"/>
      <c r="D76" s="826"/>
      <c r="E76" s="826"/>
      <c r="F76" s="826"/>
      <c r="G76" s="826"/>
      <c r="H76" s="826"/>
      <c r="I76" s="832"/>
      <c r="J76" s="832"/>
      <c r="K76" s="832"/>
      <c r="L76" s="832"/>
      <c r="M76" s="833"/>
      <c r="N76" s="301">
        <f>SUM(N70:N75)</f>
        <v>2525.0800282375621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69479.697181569587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13895.939436313918</v>
      </c>
      <c r="M83" s="860"/>
      <c r="N83" s="51"/>
    </row>
    <row r="84" spans="1:14">
      <c r="B84" s="89" t="s">
        <v>973</v>
      </c>
      <c r="C84" s="90"/>
      <c r="D84" s="90"/>
      <c r="E84" s="90"/>
      <c r="F84" s="90"/>
      <c r="G84" s="90"/>
      <c r="H84" s="90"/>
      <c r="I84" s="87"/>
      <c r="J84" s="88"/>
      <c r="K84" s="304">
        <v>0.05</v>
      </c>
      <c r="L84" s="859">
        <f>N78*K84</f>
        <v>3473.9848590784795</v>
      </c>
      <c r="M84" s="860"/>
      <c r="N84" s="51"/>
    </row>
    <row r="85" spans="1:14" ht="15.75" thickBot="1">
      <c r="B85" s="91" t="s">
        <v>974</v>
      </c>
      <c r="C85" s="92"/>
      <c r="D85" s="92"/>
      <c r="E85" s="92"/>
      <c r="F85" s="92"/>
      <c r="G85" s="92"/>
      <c r="H85" s="92"/>
      <c r="I85" s="93"/>
      <c r="J85" s="94"/>
      <c r="K85" s="305">
        <v>0.05</v>
      </c>
      <c r="L85" s="861">
        <f>N78*K85</f>
        <v>3473.9848590784795</v>
      </c>
      <c r="M85" s="862"/>
      <c r="N85" s="51"/>
    </row>
    <row r="86" spans="1:14" ht="15.75" thickBot="1">
      <c r="B86" s="825" t="s">
        <v>953</v>
      </c>
      <c r="C86" s="826"/>
      <c r="D86" s="826"/>
      <c r="E86" s="826"/>
      <c r="F86" s="826"/>
      <c r="G86" s="826"/>
      <c r="H86" s="826"/>
      <c r="I86" s="826"/>
      <c r="J86" s="826"/>
      <c r="K86" s="826"/>
      <c r="L86" s="826"/>
      <c r="M86" s="827"/>
      <c r="N86" s="52">
        <f>L83+L84+L85</f>
        <v>20843.909154470875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90323.606336040466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87516.897833572628</v>
      </c>
      <c r="L36" s="270"/>
      <c r="M36" s="336">
        <v>2.5</v>
      </c>
      <c r="N36" s="272">
        <f>K36/M36</f>
        <v>35006.759133429048</v>
      </c>
    </row>
    <row r="37" spans="1:14">
      <c r="A37" s="113" t="s">
        <v>129</v>
      </c>
      <c r="B37" s="838" t="str">
        <f>VLOOKUP(A37,EQUIPOS!A7:D154,3,FALSE)</f>
        <v xml:space="preserve">Buldozer, Potencia al volante de 140 HP, motor de 2200 RPM, longitud de hoja 4,80m. </v>
      </c>
      <c r="C37" s="839"/>
      <c r="D37" s="839"/>
      <c r="E37" s="839"/>
      <c r="F37" s="839"/>
      <c r="G37" s="839"/>
      <c r="H37" s="840"/>
      <c r="I37" s="421"/>
      <c r="J37" s="422"/>
      <c r="K37" s="269">
        <f>VLOOKUP(A37,EQUIPOS!A7:D164,4,FALSE)</f>
        <v>217495.60014455981</v>
      </c>
      <c r="L37" s="335"/>
      <c r="M37" s="336">
        <v>100</v>
      </c>
      <c r="N37" s="272">
        <f>K37/M37</f>
        <v>2174.9560014455983</v>
      </c>
    </row>
    <row r="38" spans="1:14">
      <c r="A38" s="113" t="s">
        <v>261</v>
      </c>
      <c r="B38" s="838" t="str">
        <f>VLOOKUP(A38,EQUIPOS!A8:D154,3,FALSE)</f>
        <v xml:space="preserve">Motobomba 3 PULGADAS (incluye operario)
</v>
      </c>
      <c r="C38" s="839"/>
      <c r="D38" s="839"/>
      <c r="E38" s="839"/>
      <c r="F38" s="839"/>
      <c r="G38" s="839"/>
      <c r="H38" s="840"/>
      <c r="I38" s="328"/>
      <c r="J38" s="330"/>
      <c r="K38" s="269">
        <f>VLOOKUP(A38,EQUIPOS!A8:D165,4,FALSE)</f>
        <v>9436.4398825058906</v>
      </c>
      <c r="L38" s="423"/>
      <c r="M38" s="424">
        <v>8</v>
      </c>
      <c r="N38" s="272">
        <f>K38/M38</f>
        <v>1179.5549853132363</v>
      </c>
    </row>
    <row r="39" spans="1:14">
      <c r="A39" t="s">
        <v>312</v>
      </c>
      <c r="B39" s="838" t="str">
        <f>VLOOKUP(A39,EQUIPOS!A9:D154,3,FALSE)</f>
        <v>Retroexcavadora sobre oruga, potencia 138 HP, balde de 1,5 m3.</v>
      </c>
      <c r="C39" s="839"/>
      <c r="D39" s="839"/>
      <c r="E39" s="839"/>
      <c r="F39" s="839"/>
      <c r="G39" s="839"/>
      <c r="H39" s="840"/>
      <c r="I39" s="36"/>
      <c r="J39" s="37"/>
      <c r="K39" s="269">
        <f>VLOOKUP(A39,EQUIPOS!A9:D166,4,FALSE)</f>
        <v>205739.0812178269</v>
      </c>
      <c r="L39" s="276"/>
      <c r="M39" s="336">
        <v>8</v>
      </c>
      <c r="N39" s="272">
        <f>K39/M39</f>
        <v>25717.385152228362</v>
      </c>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N78*M41</f>
        <v>215.73612180720397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64294.39139422345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3857.9999597837905</v>
      </c>
      <c r="N48" s="272">
        <f>K48*M48</f>
        <v>1157.399987935137</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1438.6871125495404</v>
      </c>
      <c r="N49" s="272">
        <f t="shared" ref="N49:N54" si="0">K49*M49</f>
        <v>4316.0613376486217</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7206.2740701496841</v>
      </c>
      <c r="N50" s="272">
        <f t="shared" si="0"/>
        <v>1801.568517537421</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1343.97177439403</v>
      </c>
      <c r="N51" s="272">
        <f t="shared" si="0"/>
        <v>1343.97177439403</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733.94191479265078</v>
      </c>
      <c r="N52" s="272">
        <f t="shared" si="0"/>
        <v>733.94191479265078</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5396.5992076152079</v>
      </c>
      <c r="N53" s="272">
        <f>K53*M53</f>
        <v>2471.6424370877653</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3160.0837352741005</v>
      </c>
      <c r="N54" s="272">
        <f t="shared" si="0"/>
        <v>4108.1088558563306</v>
      </c>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15932.694825251954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29">
        <f>VLOOKUP(A61,TRANSPORTE!A5:D117,4,FALSE)</f>
        <v>735.58755139143761</v>
      </c>
      <c r="M61" s="830"/>
      <c r="N61" s="287">
        <f>K61*L61</f>
        <v>956.26381680886891</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956.26381680886891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21573.612180720396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102756.96221700468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20551.392443400939</v>
      </c>
      <c r="M85" s="860"/>
      <c r="N85" s="51"/>
    </row>
    <row r="86" spans="1:14">
      <c r="B86" s="89" t="s">
        <v>973</v>
      </c>
      <c r="C86" s="90"/>
      <c r="D86" s="90"/>
      <c r="E86" s="90"/>
      <c r="F86" s="90"/>
      <c r="G86" s="90"/>
      <c r="H86" s="90"/>
      <c r="I86" s="87"/>
      <c r="J86" s="88"/>
      <c r="K86" s="304">
        <v>0.05</v>
      </c>
      <c r="L86" s="859">
        <f>N80*K86</f>
        <v>5137.8481108502347</v>
      </c>
      <c r="M86" s="860"/>
      <c r="N86" s="51"/>
    </row>
    <row r="87" spans="1:14" ht="15.75" thickBot="1">
      <c r="B87" s="91" t="s">
        <v>974</v>
      </c>
      <c r="C87" s="92"/>
      <c r="D87" s="92"/>
      <c r="E87" s="92"/>
      <c r="F87" s="92"/>
      <c r="G87" s="92"/>
      <c r="H87" s="92"/>
      <c r="I87" s="93"/>
      <c r="J87" s="94"/>
      <c r="K87" s="305">
        <v>0.05</v>
      </c>
      <c r="L87" s="861">
        <f>N80*K87</f>
        <v>5137.8481108502347</v>
      </c>
      <c r="M87" s="862"/>
      <c r="N87" s="51"/>
    </row>
    <row r="88" spans="1:14" ht="15.75" thickBot="1">
      <c r="B88" s="825" t="s">
        <v>953</v>
      </c>
      <c r="C88" s="826"/>
      <c r="D88" s="826"/>
      <c r="E88" s="826"/>
      <c r="F88" s="826"/>
      <c r="G88" s="826"/>
      <c r="H88" s="826"/>
      <c r="I88" s="826"/>
      <c r="J88" s="826"/>
      <c r="K88" s="826"/>
      <c r="L88" s="826"/>
      <c r="M88" s="827"/>
      <c r="N88" s="52">
        <f>L85+L86+L87</f>
        <v>30827.088665101408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133584.05088210609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2.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129</v>
      </c>
      <c r="B36" s="838" t="str">
        <f>VLOOKUP(A36,EQUIPOS!A6:D154,3,FALSE)</f>
        <v xml:space="preserve">Buldozer, Potencia al volante de 140 HP, motor de 2200 RPM, longitud de hoja 4,80m. </v>
      </c>
      <c r="C36" s="839"/>
      <c r="D36" s="839"/>
      <c r="E36" s="839"/>
      <c r="F36" s="839"/>
      <c r="G36" s="839"/>
      <c r="H36" s="840"/>
      <c r="I36" s="267"/>
      <c r="J36" s="268"/>
      <c r="K36" s="269">
        <f>VLOOKUP(A36,EQUIPOS!A6:D163,4,FALSE)</f>
        <v>217495.60014455981</v>
      </c>
      <c r="L36" s="270"/>
      <c r="M36" s="336">
        <v>100</v>
      </c>
      <c r="N36" s="272">
        <f>K36/M36</f>
        <v>2174.9560014455983</v>
      </c>
    </row>
    <row r="37" spans="1:14">
      <c r="A37" s="113" t="s">
        <v>312</v>
      </c>
      <c r="B37" s="838" t="str">
        <f>VLOOKUP(A37,EQUIPOS!A7:D154,3,FALSE)</f>
        <v>Retroexcavadora sobre oruga, potencia 138 HP, balde de 1,5 m3.</v>
      </c>
      <c r="C37" s="839"/>
      <c r="D37" s="839"/>
      <c r="E37" s="839"/>
      <c r="F37" s="839"/>
      <c r="G37" s="839"/>
      <c r="H37" s="840"/>
      <c r="I37" s="421"/>
      <c r="J37" s="422"/>
      <c r="K37" s="269">
        <f>VLOOKUP(A37,EQUIPOS!A7:D164,4,FALSE)</f>
        <v>205739.0812178269</v>
      </c>
      <c r="L37" s="335"/>
      <c r="M37" s="336">
        <v>35</v>
      </c>
      <c r="N37" s="272">
        <f>K37/M37</f>
        <v>5878.259463366483</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7.6767229862288557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8060.8921877983103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3160.0837352741005</v>
      </c>
      <c r="N48" s="272">
        <f>K48*M48</f>
        <v>4108.1088558563306</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5" t="s">
        <v>953</v>
      </c>
      <c r="C55" s="826"/>
      <c r="D55" s="826"/>
      <c r="E55" s="826"/>
      <c r="F55" s="826"/>
      <c r="G55" s="826"/>
      <c r="H55" s="826"/>
      <c r="I55" s="826"/>
      <c r="J55" s="826"/>
      <c r="K55" s="826"/>
      <c r="L55" s="826"/>
      <c r="M55" s="827"/>
      <c r="N55" s="394">
        <f>SUM(N48:N54)</f>
        <v>4108.1088558563306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29">
        <f>VLOOKUP(A60,TRANSPORTE!A5:D117,4,FALSE)</f>
        <v>735.58755139143761</v>
      </c>
      <c r="M60" s="830"/>
      <c r="N60" s="287">
        <f>K60*L60</f>
        <v>956.26381680886891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956.26381680886891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767.67229862288559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13892.937159086394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2778.5874318172791</v>
      </c>
      <c r="M84" s="860"/>
      <c r="N84" s="51"/>
    </row>
    <row r="85" spans="1:14">
      <c r="B85" s="89" t="s">
        <v>973</v>
      </c>
      <c r="C85" s="90"/>
      <c r="D85" s="90"/>
      <c r="E85" s="90"/>
      <c r="F85" s="90"/>
      <c r="G85" s="90"/>
      <c r="H85" s="90"/>
      <c r="I85" s="87"/>
      <c r="J85" s="88"/>
      <c r="K85" s="304">
        <v>0.05</v>
      </c>
      <c r="L85" s="859">
        <f>N79*K85</f>
        <v>694.64685795431978</v>
      </c>
      <c r="M85" s="860"/>
      <c r="N85" s="51"/>
    </row>
    <row r="86" spans="1:14" ht="15.75" thickBot="1">
      <c r="B86" s="91" t="s">
        <v>974</v>
      </c>
      <c r="C86" s="92"/>
      <c r="D86" s="92"/>
      <c r="E86" s="92"/>
      <c r="F86" s="92"/>
      <c r="G86" s="92"/>
      <c r="H86" s="92"/>
      <c r="I86" s="93"/>
      <c r="J86" s="94"/>
      <c r="K86" s="305">
        <v>0.05</v>
      </c>
      <c r="L86" s="861">
        <f>N79*K86</f>
        <v>694.64685795431978</v>
      </c>
      <c r="M86" s="862"/>
      <c r="N86" s="51"/>
    </row>
    <row r="87" spans="1:14" ht="15.75" thickBot="1">
      <c r="B87" s="825" t="s">
        <v>953</v>
      </c>
      <c r="C87" s="826"/>
      <c r="D87" s="826"/>
      <c r="E87" s="826"/>
      <c r="F87" s="826"/>
      <c r="G87" s="826"/>
      <c r="H87" s="826"/>
      <c r="I87" s="826"/>
      <c r="J87" s="826"/>
      <c r="K87" s="826"/>
      <c r="L87" s="826"/>
      <c r="M87" s="827"/>
      <c r="N87" s="52">
        <f>L84+L85+L86</f>
        <v>4167.8811477259187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18060.818306812311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7.75" customHeight="1" thickBot="1">
      <c r="B29" s="71" t="s">
        <v>943</v>
      </c>
      <c r="C29" s="834" t="s">
        <v>944</v>
      </c>
      <c r="D29" s="835"/>
      <c r="E29" s="835"/>
      <c r="F29" s="835"/>
      <c r="G29" s="835"/>
      <c r="H29" s="835"/>
      <c r="I29" s="835"/>
      <c r="J29" s="72"/>
      <c r="K29" s="342" t="s">
        <v>2215</v>
      </c>
      <c r="L29" s="836" t="s">
        <v>945</v>
      </c>
      <c r="M29" s="837"/>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6" t="s">
        <v>944</v>
      </c>
      <c r="C34" s="807"/>
      <c r="D34" s="807"/>
      <c r="E34" s="807"/>
      <c r="F34" s="807"/>
      <c r="G34" s="807"/>
      <c r="H34" s="808"/>
      <c r="I34" s="809" t="s">
        <v>948</v>
      </c>
      <c r="J34" s="810"/>
      <c r="K34" s="69" t="s">
        <v>949</v>
      </c>
      <c r="L34" s="811" t="s">
        <v>950</v>
      </c>
      <c r="M34" s="808"/>
      <c r="N34" s="70" t="s">
        <v>951</v>
      </c>
    </row>
    <row r="35" spans="1:14">
      <c r="A35" s="113" t="s">
        <v>263</v>
      </c>
      <c r="B35" s="838" t="str">
        <f>VLOOKUP(A35,EQUIPOS!A6:D154,3,FALSE)</f>
        <v xml:space="preserve">Motobomba 4 pulgadas
</v>
      </c>
      <c r="C35" s="839"/>
      <c r="D35" s="839"/>
      <c r="E35" s="839"/>
      <c r="F35" s="839"/>
      <c r="G35" s="839"/>
      <c r="H35" s="840"/>
      <c r="I35" s="267"/>
      <c r="J35" s="268"/>
      <c r="K35" s="269">
        <f>VLOOKUP(A35,EQUIPOS!A6:D163,4,FALSE)</f>
        <v>9659.7535608407834</v>
      </c>
      <c r="L35" s="270"/>
      <c r="M35" s="336">
        <v>21</v>
      </c>
      <c r="N35" s="272">
        <f>K35/M35</f>
        <v>459.98826480194208</v>
      </c>
    </row>
    <row r="36" spans="1:14">
      <c r="A36" s="113" t="s">
        <v>129</v>
      </c>
      <c r="B36" s="838" t="str">
        <f>VLOOKUP(A36,EQUIPOS!A7:D154,3,FALSE)</f>
        <v xml:space="preserve">Buldozer, Potencia al volante de 140 HP, motor de 2200 RPM, longitud de hoja 4,80m. </v>
      </c>
      <c r="C36" s="839"/>
      <c r="D36" s="839"/>
      <c r="E36" s="839"/>
      <c r="F36" s="839"/>
      <c r="G36" s="839"/>
      <c r="H36" s="840"/>
      <c r="I36" s="421"/>
      <c r="J36" s="422"/>
      <c r="K36" s="269">
        <f>VLOOKUP(A36,EQUIPOS!A7:D164,4,FALSE)</f>
        <v>217495.60014455981</v>
      </c>
      <c r="L36" s="335"/>
      <c r="M36" s="336">
        <v>100</v>
      </c>
      <c r="N36" s="272">
        <f>K36/M36</f>
        <v>2174.9560014455983</v>
      </c>
    </row>
    <row r="37" spans="1:14">
      <c r="A37" s="113" t="s">
        <v>312</v>
      </c>
      <c r="B37" s="838" t="str">
        <f>VLOOKUP(A37,EQUIPOS!A8:D154,3,FALSE)</f>
        <v>Retroexcavadora sobre oruga, potencia 138 HP, balde de 1,5 m3.</v>
      </c>
      <c r="C37" s="839"/>
      <c r="D37" s="839"/>
      <c r="E37" s="839"/>
      <c r="F37" s="839"/>
      <c r="G37" s="839"/>
      <c r="H37" s="840"/>
      <c r="I37" s="328"/>
      <c r="J37" s="330"/>
      <c r="K37" s="269">
        <f>VLOOKUP(A37,EQUIPOS!A8:D165,4,FALSE)</f>
        <v>205739.0812178269</v>
      </c>
      <c r="L37" s="423"/>
      <c r="M37" s="424">
        <v>21</v>
      </c>
      <c r="N37" s="272">
        <f>K37/M37</f>
        <v>9797.0991056108051</v>
      </c>
    </row>
    <row r="38" spans="1:14">
      <c r="B38" s="838"/>
      <c r="C38" s="839"/>
      <c r="D38" s="839"/>
      <c r="E38" s="839"/>
      <c r="F38" s="839"/>
      <c r="G38" s="839"/>
      <c r="H38" s="840"/>
      <c r="I38" s="36"/>
      <c r="J38" s="37"/>
      <c r="K38" s="269"/>
      <c r="L38" s="276"/>
      <c r="M38" s="336"/>
      <c r="N38" s="272"/>
    </row>
    <row r="39" spans="1:14">
      <c r="B39" s="320"/>
      <c r="C39" s="321"/>
      <c r="D39" s="321"/>
      <c r="E39" s="321"/>
      <c r="F39" s="323"/>
      <c r="G39" s="323"/>
      <c r="H39" s="125"/>
      <c r="I39" s="36"/>
      <c r="J39" s="37"/>
      <c r="K39" s="269"/>
      <c r="L39" s="276"/>
      <c r="M39" s="277"/>
      <c r="N39" s="273"/>
    </row>
    <row r="40" spans="1:14">
      <c r="B40" s="845" t="s">
        <v>952</v>
      </c>
      <c r="C40" s="846"/>
      <c r="D40" s="846"/>
      <c r="E40" s="38"/>
      <c r="F40" s="39"/>
      <c r="G40" s="39"/>
      <c r="H40" s="40"/>
      <c r="I40" s="36"/>
      <c r="J40" s="37"/>
      <c r="K40" s="279"/>
      <c r="L40" s="276"/>
      <c r="M40" s="401">
        <v>0.01</v>
      </c>
      <c r="N40" s="344">
        <f>N76*M40</f>
        <v>12.794538310381427</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SUM(N35:N41)</f>
        <v>12444.837910168726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3160.0837352741005</v>
      </c>
      <c r="N47" s="272">
        <f>K47*M47</f>
        <v>4108.1088558563306</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4108.1088558563306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9">
        <f>VLOOKUP(A59,TRANSPORTE!A5:D117,4,FALSE)</f>
        <v>735.58755139143761</v>
      </c>
      <c r="M59" s="830"/>
      <c r="N59" s="287">
        <f>K59*L59</f>
        <v>956.26381680886891</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956.26381680886891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127"/>
    </row>
    <row r="76" spans="1:15" ht="15.75" thickBot="1">
      <c r="B76" s="831" t="s">
        <v>953</v>
      </c>
      <c r="C76" s="832"/>
      <c r="D76" s="832"/>
      <c r="E76" s="832"/>
      <c r="F76" s="832"/>
      <c r="G76" s="832"/>
      <c r="H76" s="832"/>
      <c r="I76" s="832"/>
      <c r="J76" s="832"/>
      <c r="K76" s="832"/>
      <c r="L76" s="832"/>
      <c r="M76" s="833"/>
      <c r="N76" s="460">
        <f>SUM(N70:N75)</f>
        <v>1279.4538310381427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18788.664413872069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3757.7328827744141</v>
      </c>
      <c r="M83" s="860"/>
      <c r="N83" s="51"/>
    </row>
    <row r="84" spans="1:14">
      <c r="B84" s="89" t="s">
        <v>973</v>
      </c>
      <c r="C84" s="90"/>
      <c r="D84" s="90"/>
      <c r="E84" s="90"/>
      <c r="F84" s="90"/>
      <c r="G84" s="90"/>
      <c r="H84" s="90"/>
      <c r="I84" s="87"/>
      <c r="J84" s="88"/>
      <c r="K84" s="304">
        <v>0.05</v>
      </c>
      <c r="L84" s="859">
        <f>N78*K84</f>
        <v>939.43322069360352</v>
      </c>
      <c r="M84" s="860"/>
      <c r="N84" s="51"/>
    </row>
    <row r="85" spans="1:14" ht="15.75" thickBot="1">
      <c r="B85" s="91" t="s">
        <v>974</v>
      </c>
      <c r="C85" s="92"/>
      <c r="D85" s="92"/>
      <c r="E85" s="92"/>
      <c r="F85" s="92"/>
      <c r="G85" s="92"/>
      <c r="H85" s="92"/>
      <c r="I85" s="93"/>
      <c r="J85" s="94"/>
      <c r="K85" s="305">
        <v>0.05</v>
      </c>
      <c r="L85" s="861">
        <f>N78*K85</f>
        <v>939.43322069360352</v>
      </c>
      <c r="M85" s="862"/>
      <c r="N85" s="51"/>
    </row>
    <row r="86" spans="1:14" ht="15.75" thickBot="1">
      <c r="B86" s="825" t="s">
        <v>953</v>
      </c>
      <c r="C86" s="826"/>
      <c r="D86" s="826"/>
      <c r="E86" s="826"/>
      <c r="F86" s="826"/>
      <c r="G86" s="826"/>
      <c r="H86" s="826"/>
      <c r="I86" s="826"/>
      <c r="J86" s="826"/>
      <c r="K86" s="826"/>
      <c r="L86" s="826"/>
      <c r="M86" s="827"/>
      <c r="N86" s="52">
        <f>L83+L84+L85</f>
        <v>5636.5993241616206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24425.263738033689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7723.5338312449148</v>
      </c>
      <c r="L36" s="270"/>
      <c r="M36" s="336">
        <v>2.5</v>
      </c>
      <c r="N36" s="272">
        <f>K36/M36</f>
        <v>3089.4135324979661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405.98250000000002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3495.3960324979662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23585.036590540622</v>
      </c>
      <c r="N48" s="272">
        <f>K48*M48</f>
        <v>30660.547567702808</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40.460415686445522</v>
      </c>
      <c r="N49" s="272">
        <f>K49*M49</f>
        <v>1213.8124705933656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31874.360038296174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735.58755139143761</v>
      </c>
      <c r="M60" s="830"/>
      <c r="N60" s="287">
        <f>K60*L60</f>
        <v>956.26381680886891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956.26381680886891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44445.669887603006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8889.1339775206015</v>
      </c>
      <c r="M84" s="860"/>
      <c r="N84" s="51"/>
    </row>
    <row r="85" spans="1:14">
      <c r="B85" s="89" t="s">
        <v>973</v>
      </c>
      <c r="C85" s="90"/>
      <c r="D85" s="90"/>
      <c r="E85" s="90"/>
      <c r="F85" s="90"/>
      <c r="G85" s="90"/>
      <c r="H85" s="90"/>
      <c r="I85" s="87"/>
      <c r="J85" s="88"/>
      <c r="K85" s="304">
        <v>0.05</v>
      </c>
      <c r="L85" s="859">
        <f>N79*K85</f>
        <v>2222.2834943801504</v>
      </c>
      <c r="M85" s="860"/>
      <c r="N85" s="51"/>
    </row>
    <row r="86" spans="1:14" ht="15.75" thickBot="1">
      <c r="B86" s="91" t="s">
        <v>974</v>
      </c>
      <c r="C86" s="92"/>
      <c r="D86" s="92"/>
      <c r="E86" s="92"/>
      <c r="F86" s="92"/>
      <c r="G86" s="92"/>
      <c r="H86" s="92"/>
      <c r="I86" s="93"/>
      <c r="J86" s="94"/>
      <c r="K86" s="305">
        <v>0.05</v>
      </c>
      <c r="L86" s="861">
        <f>N79*K86</f>
        <v>2222.2834943801504</v>
      </c>
      <c r="M86" s="862"/>
      <c r="N86" s="51"/>
    </row>
    <row r="87" spans="1:14" ht="15.75" thickBot="1">
      <c r="B87" s="825" t="s">
        <v>953</v>
      </c>
      <c r="C87" s="826"/>
      <c r="D87" s="826"/>
      <c r="E87" s="826"/>
      <c r="F87" s="826"/>
      <c r="G87" s="826"/>
      <c r="H87" s="826"/>
      <c r="I87" s="826"/>
      <c r="J87" s="826"/>
      <c r="K87" s="826"/>
      <c r="L87" s="826"/>
      <c r="M87" s="827"/>
      <c r="N87" s="52">
        <f>L84+L85+L86</f>
        <v>13333.700966280901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57779.370853883906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7723.5338312449148</v>
      </c>
      <c r="L36" s="270"/>
      <c r="M36" s="336">
        <v>2.5</v>
      </c>
      <c r="N36" s="272">
        <f>K36/M36</f>
        <v>3089.4135324979661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405.98250000000002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3495.3960324979662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16011.685181690766</v>
      </c>
      <c r="N48" s="272">
        <f>K48*M48</f>
        <v>20815.190736197997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40.460415686445522</v>
      </c>
      <c r="N49" s="272">
        <f>K49*M49</f>
        <v>1213.8124705933656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22029.003206791363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735.58755139143761</v>
      </c>
      <c r="M60" s="830"/>
      <c r="N60" s="287">
        <f>K60*L60</f>
        <v>956.26381680886891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45"/>
    </row>
    <row r="66" spans="1:15" ht="15.75" thickBot="1">
      <c r="B66" s="831" t="s">
        <v>953</v>
      </c>
      <c r="C66" s="832"/>
      <c r="D66" s="832"/>
      <c r="E66" s="832"/>
      <c r="F66" s="832"/>
      <c r="G66" s="832"/>
      <c r="H66" s="832"/>
      <c r="I66" s="832"/>
      <c r="J66" s="832"/>
      <c r="K66" s="832"/>
      <c r="L66" s="832"/>
      <c r="M66" s="833"/>
      <c r="N66" s="104">
        <f>N60+N61+N62+N63+N64</f>
        <v>956.26381680886891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34600.313056098203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6920.0626112196405</v>
      </c>
      <c r="M84" s="860"/>
      <c r="N84" s="51"/>
    </row>
    <row r="85" spans="1:14">
      <c r="B85" s="89" t="s">
        <v>973</v>
      </c>
      <c r="C85" s="90"/>
      <c r="D85" s="90"/>
      <c r="E85" s="90"/>
      <c r="F85" s="90"/>
      <c r="G85" s="90"/>
      <c r="H85" s="90"/>
      <c r="I85" s="87"/>
      <c r="J85" s="88"/>
      <c r="K85" s="304">
        <v>0.05</v>
      </c>
      <c r="L85" s="859">
        <f>N79*K85</f>
        <v>1730.0156528049101</v>
      </c>
      <c r="M85" s="860"/>
      <c r="N85" s="51"/>
    </row>
    <row r="86" spans="1:14" ht="15.75" thickBot="1">
      <c r="B86" s="91" t="s">
        <v>974</v>
      </c>
      <c r="C86" s="92"/>
      <c r="D86" s="92"/>
      <c r="E86" s="92"/>
      <c r="F86" s="92"/>
      <c r="G86" s="92"/>
      <c r="H86" s="92"/>
      <c r="I86" s="93"/>
      <c r="J86" s="94"/>
      <c r="K86" s="305">
        <v>0.05</v>
      </c>
      <c r="L86" s="861">
        <f>N79*K86</f>
        <v>1730.0156528049101</v>
      </c>
      <c r="M86" s="862"/>
      <c r="N86" s="51"/>
    </row>
    <row r="87" spans="1:14" ht="15.75" thickBot="1">
      <c r="B87" s="825" t="s">
        <v>953</v>
      </c>
      <c r="C87" s="826"/>
      <c r="D87" s="826"/>
      <c r="E87" s="826"/>
      <c r="F87" s="826"/>
      <c r="G87" s="826"/>
      <c r="H87" s="826"/>
      <c r="I87" s="826"/>
      <c r="J87" s="826"/>
      <c r="K87" s="826"/>
      <c r="L87" s="826"/>
      <c r="M87" s="827"/>
      <c r="N87" s="52">
        <f>L84+L85+L86</f>
        <v>10380.093916829461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44980.406972927667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7723.5338312449148</v>
      </c>
      <c r="L36" s="270"/>
      <c r="M36" s="336">
        <v>2.5</v>
      </c>
      <c r="N36" s="272">
        <f>K36/M36</f>
        <v>3089.4135324979661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405.98250000000002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3495.3960324979662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32172.098732896902</v>
      </c>
      <c r="N48" s="272">
        <f>K48*M48</f>
        <v>41823.728352765975</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40.460415686445522</v>
      </c>
      <c r="N49" s="272">
        <f>K49*M49</f>
        <v>1213.8124705933656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43037.540823359341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735.58755139143761</v>
      </c>
      <c r="M60" s="830"/>
      <c r="N60" s="287">
        <f>K60*L60</f>
        <v>956.26381680886891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956.26381680886891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55608.850672666173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11121.770134533235</v>
      </c>
      <c r="M84" s="860"/>
      <c r="N84" s="51"/>
    </row>
    <row r="85" spans="1:14">
      <c r="B85" s="89" t="s">
        <v>973</v>
      </c>
      <c r="C85" s="90"/>
      <c r="D85" s="90"/>
      <c r="E85" s="90"/>
      <c r="F85" s="90"/>
      <c r="G85" s="90"/>
      <c r="H85" s="90"/>
      <c r="I85" s="87"/>
      <c r="J85" s="88"/>
      <c r="K85" s="304">
        <v>0.05</v>
      </c>
      <c r="L85" s="859">
        <f>N79*K85</f>
        <v>2780.4425336333088</v>
      </c>
      <c r="M85" s="860"/>
      <c r="N85" s="51"/>
    </row>
    <row r="86" spans="1:14" ht="15.75" thickBot="1">
      <c r="B86" s="91" t="s">
        <v>974</v>
      </c>
      <c r="C86" s="92"/>
      <c r="D86" s="92"/>
      <c r="E86" s="92"/>
      <c r="F86" s="92"/>
      <c r="G86" s="92"/>
      <c r="H86" s="92"/>
      <c r="I86" s="93"/>
      <c r="J86" s="94"/>
      <c r="K86" s="305">
        <v>0.05</v>
      </c>
      <c r="L86" s="861">
        <f>N79*K86</f>
        <v>2780.4425336333088</v>
      </c>
      <c r="M86" s="862"/>
      <c r="N86" s="51"/>
    </row>
    <row r="87" spans="1:14" ht="15.75" thickBot="1">
      <c r="B87" s="825" t="s">
        <v>953</v>
      </c>
      <c r="C87" s="826"/>
      <c r="D87" s="826"/>
      <c r="E87" s="826"/>
      <c r="F87" s="826"/>
      <c r="G87" s="826"/>
      <c r="H87" s="826"/>
      <c r="I87" s="826"/>
      <c r="J87" s="826"/>
      <c r="K87" s="826"/>
      <c r="L87" s="826"/>
      <c r="M87" s="827"/>
      <c r="N87" s="52">
        <f>L84+L85+L86</f>
        <v>16682.655201799851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72291.50587446602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162</v>
      </c>
      <c r="B36" s="838" t="str">
        <f>VLOOKUP(A36,EQUIPOS!A6:D154,3,FALSE)</f>
        <v>Compactador manual (SALTARIN) Peso de operación (Kg.) 52, Fuerza de impacto por golpe (KN) 12.</v>
      </c>
      <c r="C36" s="839"/>
      <c r="D36" s="839"/>
      <c r="E36" s="839"/>
      <c r="F36" s="839"/>
      <c r="G36" s="839"/>
      <c r="H36" s="840"/>
      <c r="I36" s="267"/>
      <c r="J36" s="268"/>
      <c r="K36" s="269">
        <f>VLOOKUP(A36,EQUIPOS!A6:D163,4,FALSE)</f>
        <v>7723.5338312449148</v>
      </c>
      <c r="L36" s="270"/>
      <c r="M36" s="336">
        <v>2.5</v>
      </c>
      <c r="N36" s="272">
        <f>K36/M36</f>
        <v>3089.4135324979661</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405.98250000000002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3495.3960324979662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34068.447219596062</v>
      </c>
      <c r="N48" s="272">
        <f>K48*M48</f>
        <v>44288.981385474886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40.460415686445522</v>
      </c>
      <c r="N49" s="272">
        <f>K49*M49</f>
        <v>1213.8124705933656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45502.793856068252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735.58755139143761</v>
      </c>
      <c r="M60" s="830"/>
      <c r="N60" s="287">
        <f>K60*L60</f>
        <v>956.26381680886891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956.26381680886891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58074.103705375084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11614.820741075018</v>
      </c>
      <c r="M84" s="860"/>
      <c r="N84" s="51"/>
    </row>
    <row r="85" spans="1:14">
      <c r="B85" s="89" t="s">
        <v>973</v>
      </c>
      <c r="C85" s="90"/>
      <c r="D85" s="90"/>
      <c r="E85" s="90"/>
      <c r="F85" s="90"/>
      <c r="G85" s="90"/>
      <c r="H85" s="90"/>
      <c r="I85" s="87"/>
      <c r="J85" s="88"/>
      <c r="K85" s="304">
        <v>0.05</v>
      </c>
      <c r="L85" s="859">
        <f>N79*K85</f>
        <v>2903.7051852687546</v>
      </c>
      <c r="M85" s="860"/>
      <c r="N85" s="51"/>
    </row>
    <row r="86" spans="1:14" ht="15.75" thickBot="1">
      <c r="B86" s="91" t="s">
        <v>974</v>
      </c>
      <c r="C86" s="92"/>
      <c r="D86" s="92"/>
      <c r="E86" s="92"/>
      <c r="F86" s="92"/>
      <c r="G86" s="92"/>
      <c r="H86" s="92"/>
      <c r="I86" s="93"/>
      <c r="J86" s="94"/>
      <c r="K86" s="305">
        <v>0.05</v>
      </c>
      <c r="L86" s="861">
        <f>N79*K86</f>
        <v>2903.7051852687546</v>
      </c>
      <c r="M86" s="862"/>
      <c r="N86" s="51"/>
    </row>
    <row r="87" spans="1:14" ht="15.75" thickBot="1">
      <c r="B87" s="825" t="s">
        <v>953</v>
      </c>
      <c r="C87" s="826"/>
      <c r="D87" s="826"/>
      <c r="E87" s="826"/>
      <c r="F87" s="826"/>
      <c r="G87" s="826"/>
      <c r="H87" s="826"/>
      <c r="I87" s="826"/>
      <c r="J87" s="826"/>
      <c r="K87" s="826"/>
      <c r="L87" s="826"/>
      <c r="M87" s="827"/>
      <c r="N87" s="52">
        <f>L84+L85+L86</f>
        <v>17422.231111612527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75496.334816987612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405.98250000000002</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35386.175049436679</v>
      </c>
      <c r="N48" s="272">
        <f>K48*M48</f>
        <v>46002.027564267686</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46002.027564267686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735.58755139143761</v>
      </c>
      <c r="M60" s="830"/>
      <c r="N60" s="287">
        <f>K60*L60</f>
        <v>956.26381680886891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956.26381680886891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55483.923881076553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11096.784776215311</v>
      </c>
      <c r="M84" s="860"/>
      <c r="N84" s="51"/>
    </row>
    <row r="85" spans="1:14">
      <c r="B85" s="89" t="s">
        <v>973</v>
      </c>
      <c r="C85" s="90"/>
      <c r="D85" s="90"/>
      <c r="E85" s="90"/>
      <c r="F85" s="90"/>
      <c r="G85" s="90"/>
      <c r="H85" s="90"/>
      <c r="I85" s="87"/>
      <c r="J85" s="88"/>
      <c r="K85" s="304">
        <v>0.05</v>
      </c>
      <c r="L85" s="859">
        <f>N79*K85</f>
        <v>2774.1961940538276</v>
      </c>
      <c r="M85" s="860"/>
      <c r="N85" s="51"/>
    </row>
    <row r="86" spans="1:14" ht="15.75" thickBot="1">
      <c r="B86" s="91" t="s">
        <v>974</v>
      </c>
      <c r="C86" s="92"/>
      <c r="D86" s="92"/>
      <c r="E86" s="92"/>
      <c r="F86" s="92"/>
      <c r="G86" s="92"/>
      <c r="H86" s="92"/>
      <c r="I86" s="93"/>
      <c r="J86" s="94"/>
      <c r="K86" s="305">
        <v>0.05</v>
      </c>
      <c r="L86" s="861">
        <f>N79*K86</f>
        <v>2774.1961940538276</v>
      </c>
      <c r="M86" s="862"/>
      <c r="N86" s="51"/>
    </row>
    <row r="87" spans="1:14" ht="15.75" thickBot="1">
      <c r="B87" s="825" t="s">
        <v>953</v>
      </c>
      <c r="C87" s="826"/>
      <c r="D87" s="826"/>
      <c r="E87" s="826"/>
      <c r="F87" s="826"/>
      <c r="G87" s="826"/>
      <c r="H87" s="826"/>
      <c r="I87" s="826"/>
      <c r="J87" s="826"/>
      <c r="K87" s="826"/>
      <c r="L87" s="826"/>
      <c r="M87" s="827"/>
      <c r="N87" s="52">
        <f>L84+L85+L86</f>
        <v>16645.177164322966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72129.101045399526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405.98250000000002</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43309.131958266342</v>
      </c>
      <c r="N48" s="272">
        <f>K48*M48</f>
        <v>56301.871545746246</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56301.871545746246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735.58755139143761</v>
      </c>
      <c r="M60" s="830"/>
      <c r="N60" s="287">
        <f>K60*L60</f>
        <v>956.26381680886891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956.26381680886891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65783.767862555105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13156.753572511021</v>
      </c>
      <c r="M84" s="860"/>
      <c r="N84" s="51"/>
    </row>
    <row r="85" spans="1:14">
      <c r="B85" s="89" t="s">
        <v>973</v>
      </c>
      <c r="C85" s="90"/>
      <c r="D85" s="90"/>
      <c r="E85" s="90"/>
      <c r="F85" s="90"/>
      <c r="G85" s="90"/>
      <c r="H85" s="90"/>
      <c r="I85" s="87"/>
      <c r="J85" s="88"/>
      <c r="K85" s="304">
        <v>0.05</v>
      </c>
      <c r="L85" s="859">
        <f>N79*K85</f>
        <v>3289.1883931277553</v>
      </c>
      <c r="M85" s="860"/>
      <c r="N85" s="51"/>
    </row>
    <row r="86" spans="1:14" ht="15.75" thickBot="1">
      <c r="B86" s="91" t="s">
        <v>974</v>
      </c>
      <c r="C86" s="92"/>
      <c r="D86" s="92"/>
      <c r="E86" s="92"/>
      <c r="F86" s="92"/>
      <c r="G86" s="92"/>
      <c r="H86" s="92"/>
      <c r="I86" s="93"/>
      <c r="J86" s="94"/>
      <c r="K86" s="305">
        <v>0.05</v>
      </c>
      <c r="L86" s="861">
        <f>N79*K86</f>
        <v>3289.1883931277553</v>
      </c>
      <c r="M86" s="862"/>
      <c r="N86" s="51"/>
    </row>
    <row r="87" spans="1:14" ht="15.75" thickBot="1">
      <c r="B87" s="825" t="s">
        <v>953</v>
      </c>
      <c r="C87" s="826"/>
      <c r="D87" s="826"/>
      <c r="E87" s="826"/>
      <c r="F87" s="826"/>
      <c r="G87" s="826"/>
      <c r="H87" s="826"/>
      <c r="I87" s="826"/>
      <c r="J87" s="826"/>
      <c r="K87" s="826"/>
      <c r="L87" s="826"/>
      <c r="M87" s="827"/>
      <c r="N87" s="52">
        <f>L84+L85+L86</f>
        <v>19735.130358766532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85518.898221321637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c r="B36" s="838"/>
      <c r="C36" s="839"/>
      <c r="D36" s="839"/>
      <c r="E36" s="839"/>
      <c r="F36" s="839"/>
      <c r="G36" s="839"/>
      <c r="H36" s="840"/>
      <c r="I36" s="267"/>
      <c r="J36" s="268"/>
      <c r="K36" s="269"/>
      <c r="L36" s="270"/>
      <c r="M36" s="336"/>
      <c r="N36" s="272"/>
      <c r="P36" s="106"/>
    </row>
    <row r="37" spans="1:16">
      <c r="A37" s="113"/>
      <c r="B37" s="838"/>
      <c r="C37" s="839"/>
      <c r="D37" s="839"/>
      <c r="E37" s="839"/>
      <c r="F37" s="839"/>
      <c r="G37" s="839"/>
      <c r="H37" s="840"/>
      <c r="I37" s="421"/>
      <c r="J37" s="422"/>
      <c r="K37" s="269"/>
      <c r="L37" s="335"/>
      <c r="M37" s="336"/>
      <c r="N37" s="272"/>
      <c r="P37" s="103"/>
    </row>
    <row r="38" spans="1:16">
      <c r="A38" s="113"/>
      <c r="B38" s="838"/>
      <c r="C38" s="839"/>
      <c r="D38" s="839"/>
      <c r="E38" s="839"/>
      <c r="F38" s="839"/>
      <c r="G38" s="839"/>
      <c r="H38" s="840"/>
      <c r="I38" s="328"/>
      <c r="J38" s="330"/>
      <c r="K38" s="269"/>
      <c r="L38" s="423"/>
      <c r="M38" s="424"/>
      <c r="N38" s="272"/>
      <c r="P38" s="106"/>
    </row>
    <row r="39" spans="1:16">
      <c r="B39" s="838"/>
      <c r="C39" s="839"/>
      <c r="D39" s="839"/>
      <c r="E39" s="839"/>
      <c r="F39" s="839"/>
      <c r="G39" s="839"/>
      <c r="H39" s="840"/>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5" t="s">
        <v>952</v>
      </c>
      <c r="C41" s="846"/>
      <c r="D41" s="846"/>
      <c r="E41" s="38"/>
      <c r="F41" s="39"/>
      <c r="G41" s="39"/>
      <c r="H41" s="40"/>
      <c r="I41" s="36"/>
      <c r="J41" s="37"/>
      <c r="K41" s="279"/>
      <c r="L41" s="276"/>
      <c r="M41" s="401">
        <v>0.05</v>
      </c>
      <c r="N41" s="344">
        <f>N77*M41</f>
        <v>270.65500000000003</v>
      </c>
      <c r="P41" s="106"/>
    </row>
    <row r="42" spans="1:16" ht="15.75" thickBot="1">
      <c r="B42" s="838"/>
      <c r="C42" s="839"/>
      <c r="D42" s="839"/>
      <c r="E42" s="839"/>
      <c r="F42" s="839"/>
      <c r="G42" s="839"/>
      <c r="H42" s="840"/>
      <c r="I42" s="847"/>
      <c r="J42" s="848"/>
      <c r="K42" s="41"/>
      <c r="L42" s="849"/>
      <c r="M42" s="850"/>
      <c r="N42" s="105"/>
    </row>
    <row r="43" spans="1:16" ht="15.75" thickBot="1">
      <c r="B43" s="825" t="s">
        <v>953</v>
      </c>
      <c r="C43" s="826"/>
      <c r="D43" s="826"/>
      <c r="E43" s="826"/>
      <c r="F43" s="826"/>
      <c r="G43" s="826"/>
      <c r="H43" s="826"/>
      <c r="I43" s="826"/>
      <c r="J43" s="826"/>
      <c r="K43" s="826"/>
      <c r="L43" s="826"/>
      <c r="M43" s="827"/>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6" t="s">
        <v>944</v>
      </c>
      <c r="C47" s="817"/>
      <c r="D47" s="817"/>
      <c r="E47" s="817"/>
      <c r="F47" s="817"/>
      <c r="G47" s="817"/>
      <c r="H47" s="817"/>
      <c r="I47" s="818"/>
      <c r="J47" s="315" t="s">
        <v>945</v>
      </c>
      <c r="K47" s="85" t="s">
        <v>946</v>
      </c>
      <c r="L47" s="819" t="s">
        <v>955</v>
      </c>
      <c r="M47" s="818"/>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45698.614722414022</v>
      </c>
      <c r="N48" s="272">
        <f>K48*M48</f>
        <v>59408.199139138233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59408.199139138233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9">
        <f>VLOOKUP(A60,TRANSPORTE!A5:D117,4,FALSE)</f>
        <v>735.58755139143761</v>
      </c>
      <c r="M60" s="830"/>
      <c r="N60" s="287">
        <f>K60*L60</f>
        <v>956.26381680886891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956.26381680886891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5413.1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66048.217955947097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13209.64359118942</v>
      </c>
      <c r="M84" s="860"/>
      <c r="N84" s="51"/>
    </row>
    <row r="85" spans="1:14">
      <c r="B85" s="89" t="s">
        <v>973</v>
      </c>
      <c r="C85" s="90"/>
      <c r="D85" s="90"/>
      <c r="E85" s="90"/>
      <c r="F85" s="90"/>
      <c r="G85" s="90"/>
      <c r="H85" s="90"/>
      <c r="I85" s="87"/>
      <c r="J85" s="88"/>
      <c r="K85" s="304">
        <v>0.05</v>
      </c>
      <c r="L85" s="859">
        <f>N79*K85</f>
        <v>3302.4108977973551</v>
      </c>
      <c r="M85" s="860"/>
      <c r="N85" s="51"/>
    </row>
    <row r="86" spans="1:14" ht="15.75" thickBot="1">
      <c r="B86" s="91" t="s">
        <v>974</v>
      </c>
      <c r="C86" s="92"/>
      <c r="D86" s="92"/>
      <c r="E86" s="92"/>
      <c r="F86" s="92"/>
      <c r="G86" s="92"/>
      <c r="H86" s="92"/>
      <c r="I86" s="93"/>
      <c r="J86" s="94"/>
      <c r="K86" s="305">
        <v>0.05</v>
      </c>
      <c r="L86" s="861">
        <f>N79*K86</f>
        <v>3302.4108977973551</v>
      </c>
      <c r="M86" s="862"/>
      <c r="N86" s="51"/>
    </row>
    <row r="87" spans="1:14" ht="15.75" thickBot="1">
      <c r="B87" s="825" t="s">
        <v>953</v>
      </c>
      <c r="C87" s="826"/>
      <c r="D87" s="826"/>
      <c r="E87" s="826"/>
      <c r="F87" s="826"/>
      <c r="G87" s="826"/>
      <c r="H87" s="826"/>
      <c r="I87" s="826"/>
      <c r="J87" s="826"/>
      <c r="K87" s="826"/>
      <c r="L87" s="826"/>
      <c r="M87" s="827"/>
      <c r="N87" s="52">
        <f>L84+L85+L86</f>
        <v>19814.46538678413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85862.683342731223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228</v>
      </c>
      <c r="B36" s="838" t="str">
        <f>VLOOKUP(A36,EQUIPOS!A6:D154,3,FALSE)</f>
        <v xml:space="preserve">Formaleta metálica (concreto hidráulico)
</v>
      </c>
      <c r="C36" s="839"/>
      <c r="D36" s="839"/>
      <c r="E36" s="839"/>
      <c r="F36" s="839"/>
      <c r="G36" s="839"/>
      <c r="H36" s="840"/>
      <c r="I36" s="267"/>
      <c r="J36" s="268"/>
      <c r="K36" s="269">
        <f>VLOOKUP(A36,EQUIPOS!A6:D163,4,FALSE)</f>
        <v>2739.1262459936033</v>
      </c>
      <c r="L36" s="270"/>
      <c r="M36" s="271">
        <v>2</v>
      </c>
      <c r="N36" s="272">
        <f>K36/M36</f>
        <v>1369.5631229968017</v>
      </c>
    </row>
    <row r="37" spans="1:14">
      <c r="A37" s="113" t="s">
        <v>282</v>
      </c>
      <c r="B37" s="838" t="str">
        <f>VLOOKUP(A37,EQUIPOS!A7:D154,3,FALSE)</f>
        <v>Piloteadora potencia 250KW, RPM 1800, fuerza elevadora 200KN</v>
      </c>
      <c r="C37" s="839"/>
      <c r="D37" s="839"/>
      <c r="E37" s="839"/>
      <c r="F37" s="839"/>
      <c r="G37" s="839"/>
      <c r="H37" s="840"/>
      <c r="I37" s="421"/>
      <c r="J37" s="422"/>
      <c r="K37" s="269">
        <f>VLOOKUP(A37,EQUIPOS!A7:D164,4,FALSE)</f>
        <v>534041.32925097307</v>
      </c>
      <c r="L37" s="335"/>
      <c r="M37" s="336">
        <v>4</v>
      </c>
      <c r="N37" s="272">
        <f>K37/M37</f>
        <v>133510.33231274327</v>
      </c>
    </row>
    <row r="38" spans="1:14">
      <c r="A38" s="113" t="s">
        <v>363</v>
      </c>
      <c r="B38" s="838" t="str">
        <f>VLOOKUP(A38,EQUIPOS!A8:D154,3,FALSE)</f>
        <v>Vibrador de concreto, Motor de 3 hp a 18.000 rpm Mangueras de 4 mt</v>
      </c>
      <c r="C38" s="839"/>
      <c r="D38" s="839"/>
      <c r="E38" s="839"/>
      <c r="F38" s="839"/>
      <c r="G38" s="839"/>
      <c r="H38" s="840"/>
      <c r="I38" s="328"/>
      <c r="J38" s="330"/>
      <c r="K38" s="269">
        <f>VLOOKUP(A38,EQUIPOS!A8:D165,4,FALSE)</f>
        <v>7370.039969373086</v>
      </c>
      <c r="L38" s="423"/>
      <c r="M38" s="424">
        <v>2</v>
      </c>
      <c r="N38" s="272">
        <f>K38/M38</f>
        <v>3685.019984686543</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0.1</v>
      </c>
      <c r="N40" s="344">
        <f>N76*M40</f>
        <v>1240.0887785492826</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139805.00419897589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4079.5738967421612</v>
      </c>
      <c r="N47" s="272">
        <f>K47*M47</f>
        <v>48445.838470695431</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5002.5535176417734</v>
      </c>
      <c r="N48" s="272">
        <f>K48*M48</f>
        <v>2501.2767588208867</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4908.8330766874142</v>
      </c>
      <c r="N49" s="272">
        <f>K49*M49</f>
        <v>2454.4165383437071</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476889.52324140893</v>
      </c>
      <c r="N50" s="272">
        <f>K50*M50</f>
        <v>62924.090157144266</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116325.62192500429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9">
        <f>VLOOKUP(A59,TRANSPORTE!A5:D117,4,FALSE)</f>
        <v>56.638520640676759</v>
      </c>
      <c r="M59" s="830"/>
      <c r="N59" s="287">
        <f>K59*L59</f>
        <v>2.831926032033838</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2.831926032033838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12400.887785492825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268534.34583550505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53706.869167101017</v>
      </c>
      <c r="M83" s="860"/>
      <c r="N83" s="51"/>
    </row>
    <row r="84" spans="1:14">
      <c r="B84" s="89" t="s">
        <v>973</v>
      </c>
      <c r="C84" s="90"/>
      <c r="D84" s="90"/>
      <c r="E84" s="90"/>
      <c r="F84" s="90"/>
      <c r="G84" s="90"/>
      <c r="H84" s="90"/>
      <c r="I84" s="87"/>
      <c r="J84" s="88"/>
      <c r="K84" s="304">
        <v>0.05</v>
      </c>
      <c r="L84" s="859">
        <f>N78*K84</f>
        <v>13426.717291775254</v>
      </c>
      <c r="M84" s="860"/>
      <c r="N84" s="51"/>
    </row>
    <row r="85" spans="1:14" ht="15.75" thickBot="1">
      <c r="B85" s="91" t="s">
        <v>974</v>
      </c>
      <c r="C85" s="92"/>
      <c r="D85" s="92"/>
      <c r="E85" s="92"/>
      <c r="F85" s="92"/>
      <c r="G85" s="92"/>
      <c r="H85" s="92"/>
      <c r="I85" s="93"/>
      <c r="J85" s="94"/>
      <c r="K85" s="305">
        <v>0.05</v>
      </c>
      <c r="L85" s="861">
        <f>N78*K85</f>
        <v>13426.717291775254</v>
      </c>
      <c r="M85" s="862"/>
      <c r="N85" s="51"/>
    </row>
    <row r="86" spans="1:14" ht="15.75" thickBot="1">
      <c r="B86" s="825" t="s">
        <v>953</v>
      </c>
      <c r="C86" s="826"/>
      <c r="D86" s="826"/>
      <c r="E86" s="826"/>
      <c r="F86" s="826"/>
      <c r="G86" s="826"/>
      <c r="H86" s="826"/>
      <c r="I86" s="826"/>
      <c r="J86" s="826"/>
      <c r="K86" s="826"/>
      <c r="L86" s="826"/>
      <c r="M86" s="827"/>
      <c r="N86" s="52">
        <f>L83+L84+L85</f>
        <v>80560.30375065151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349094.64958615659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2219</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228</v>
      </c>
      <c r="B36" s="838" t="str">
        <f>VLOOKUP(A36,EQUIPOS!A6:D154,3,FALSE)</f>
        <v xml:space="preserve">Formaleta metálica (concreto hidráulico)
</v>
      </c>
      <c r="C36" s="839"/>
      <c r="D36" s="839"/>
      <c r="E36" s="839"/>
      <c r="F36" s="839"/>
      <c r="G36" s="839"/>
      <c r="H36" s="840"/>
      <c r="I36" s="267"/>
      <c r="J36" s="268"/>
      <c r="K36" s="269">
        <f>VLOOKUP(A36,EQUIPOS!A6:D163,4,FALSE)</f>
        <v>2739.1262459936033</v>
      </c>
      <c r="L36" s="270"/>
      <c r="M36" s="271">
        <v>2</v>
      </c>
      <c r="N36" s="272">
        <f>K36/M36</f>
        <v>1369.5631229968017</v>
      </c>
    </row>
    <row r="37" spans="1:14">
      <c r="A37" s="113" t="s">
        <v>282</v>
      </c>
      <c r="B37" s="838" t="str">
        <f>VLOOKUP(A37,EQUIPOS!A7:D154,3,FALSE)</f>
        <v>Piloteadora potencia 250KW, RPM 1800, fuerza elevadora 200KN</v>
      </c>
      <c r="C37" s="839"/>
      <c r="D37" s="839"/>
      <c r="E37" s="839"/>
      <c r="F37" s="839"/>
      <c r="G37" s="839"/>
      <c r="H37" s="840"/>
      <c r="I37" s="421"/>
      <c r="J37" s="422"/>
      <c r="K37" s="269">
        <f>VLOOKUP(A37,EQUIPOS!A7:D164,4,FALSE)</f>
        <v>534041.32925097307</v>
      </c>
      <c r="L37" s="335"/>
      <c r="M37" s="336">
        <v>4</v>
      </c>
      <c r="N37" s="272">
        <f>K37/M37</f>
        <v>133510.33231274327</v>
      </c>
    </row>
    <row r="38" spans="1:14">
      <c r="A38" s="113" t="s">
        <v>363</v>
      </c>
      <c r="B38" s="838" t="str">
        <f>VLOOKUP(A38,EQUIPOS!A8:D154,3,FALSE)</f>
        <v>Vibrador de concreto, Motor de 3 hp a 18.000 rpm Mangueras de 4 mt</v>
      </c>
      <c r="C38" s="839"/>
      <c r="D38" s="839"/>
      <c r="E38" s="839"/>
      <c r="F38" s="839"/>
      <c r="G38" s="839"/>
      <c r="H38" s="840"/>
      <c r="I38" s="328"/>
      <c r="J38" s="330"/>
      <c r="K38" s="269">
        <f>VLOOKUP(A38,EQUIPOS!A8:D165,4,FALSE)</f>
        <v>7370.039969373086</v>
      </c>
      <c r="L38" s="423"/>
      <c r="M38" s="424">
        <v>2</v>
      </c>
      <c r="N38" s="272">
        <f>K38/M38</f>
        <v>3685.019984686543</v>
      </c>
    </row>
    <row r="39" spans="1:14">
      <c r="B39" s="838"/>
      <c r="C39" s="839"/>
      <c r="D39" s="839"/>
      <c r="E39" s="844"/>
      <c r="F39" s="839"/>
      <c r="G39" s="839"/>
      <c r="H39" s="840"/>
      <c r="I39" s="36"/>
      <c r="J39" s="37"/>
      <c r="K39" s="274"/>
      <c r="L39" s="276"/>
      <c r="M39" s="277"/>
      <c r="N39" s="278"/>
    </row>
    <row r="40" spans="1:14">
      <c r="B40" s="845" t="s">
        <v>952</v>
      </c>
      <c r="C40" s="846"/>
      <c r="D40" s="846"/>
      <c r="E40" s="38"/>
      <c r="F40" s="39"/>
      <c r="G40" s="39"/>
      <c r="H40" s="40"/>
      <c r="I40" s="36"/>
      <c r="J40" s="37"/>
      <c r="K40" s="279"/>
      <c r="L40" s="276"/>
      <c r="M40" s="401">
        <v>0.1</v>
      </c>
      <c r="N40" s="344">
        <f>N76*M40</f>
        <v>1240.0887785492826</v>
      </c>
    </row>
    <row r="41" spans="1:14" ht="15.75" thickBot="1">
      <c r="B41" s="838"/>
      <c r="C41" s="839"/>
      <c r="D41" s="839"/>
      <c r="E41" s="839"/>
      <c r="F41" s="839"/>
      <c r="G41" s="839"/>
      <c r="H41" s="840"/>
      <c r="I41" s="847"/>
      <c r="J41" s="848"/>
      <c r="K41" s="41"/>
      <c r="L41" s="849"/>
      <c r="M41" s="850"/>
      <c r="N41" s="105"/>
    </row>
    <row r="42" spans="1:14" ht="15.75" thickBot="1">
      <c r="B42" s="825" t="s">
        <v>953</v>
      </c>
      <c r="C42" s="826"/>
      <c r="D42" s="826"/>
      <c r="E42" s="826"/>
      <c r="F42" s="826"/>
      <c r="G42" s="826"/>
      <c r="H42" s="826"/>
      <c r="I42" s="826"/>
      <c r="J42" s="826"/>
      <c r="K42" s="826"/>
      <c r="L42" s="826"/>
      <c r="M42" s="827"/>
      <c r="N42" s="394">
        <f>SUM(N36:N41)</f>
        <v>139805.00419897589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6" t="s">
        <v>944</v>
      </c>
      <c r="C46" s="817"/>
      <c r="D46" s="817"/>
      <c r="E46" s="817"/>
      <c r="F46" s="817"/>
      <c r="G46" s="817"/>
      <c r="H46" s="817"/>
      <c r="I46" s="818"/>
      <c r="J46" s="315" t="s">
        <v>945</v>
      </c>
      <c r="K46" s="85" t="s">
        <v>946</v>
      </c>
      <c r="L46" s="819" t="s">
        <v>955</v>
      </c>
      <c r="M46" s="818"/>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4079.5738967421612</v>
      </c>
      <c r="N47" s="272">
        <f>K47*M47</f>
        <v>48445.838470695431</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5002.5535176417734</v>
      </c>
      <c r="N48" s="272">
        <f>K48*M48</f>
        <v>2501.2767588208867</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4908.8330766874142</v>
      </c>
      <c r="N49" s="272">
        <f>K49*M49</f>
        <v>2454.4165383437071</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476889.52324140893</v>
      </c>
      <c r="N50" s="272">
        <f>K50*M50</f>
        <v>62924.090157144266</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116325.62192500429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9">
        <f>VLOOKUP(A59,TRANSPORTE!A5:D117,4,FALSE)</f>
        <v>56.638520640676759</v>
      </c>
      <c r="M59" s="830"/>
      <c r="N59" s="287">
        <f>K59*L59</f>
        <v>2.831926032033838</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4"/>
      <c r="M64" s="815"/>
      <c r="N64" s="127"/>
    </row>
    <row r="65" spans="1:15" ht="15.75" thickBot="1">
      <c r="B65" s="831" t="s">
        <v>953</v>
      </c>
      <c r="C65" s="832"/>
      <c r="D65" s="832"/>
      <c r="E65" s="832"/>
      <c r="F65" s="832"/>
      <c r="G65" s="832"/>
      <c r="H65" s="832"/>
      <c r="I65" s="832"/>
      <c r="J65" s="832"/>
      <c r="K65" s="832"/>
      <c r="L65" s="832"/>
      <c r="M65" s="833"/>
      <c r="N65" s="104">
        <f>N59+N60+N61+N62+N63</f>
        <v>2.831926032033838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85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2"/>
      <c r="C75" s="813"/>
      <c r="D75" s="813"/>
      <c r="E75" s="813"/>
      <c r="F75" s="813"/>
      <c r="G75" s="813"/>
      <c r="H75" s="813"/>
      <c r="I75" s="126"/>
      <c r="J75" s="126"/>
      <c r="K75" s="126"/>
      <c r="L75" s="913"/>
      <c r="M75" s="913"/>
      <c r="N75" s="45"/>
    </row>
    <row r="76" spans="1:15" ht="15.75" thickBot="1">
      <c r="B76" s="831" t="s">
        <v>953</v>
      </c>
      <c r="C76" s="832"/>
      <c r="D76" s="832"/>
      <c r="E76" s="832"/>
      <c r="F76" s="832"/>
      <c r="G76" s="832"/>
      <c r="H76" s="832"/>
      <c r="I76" s="832"/>
      <c r="J76" s="832"/>
      <c r="K76" s="832"/>
      <c r="L76" s="832"/>
      <c r="M76" s="833"/>
      <c r="N76" s="301">
        <f>SUM(N70:N75)</f>
        <v>12400.887785492825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268534.34583550505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53706.869167101017</v>
      </c>
      <c r="M83" s="860"/>
      <c r="N83" s="51"/>
    </row>
    <row r="84" spans="1:14">
      <c r="B84" s="89" t="s">
        <v>973</v>
      </c>
      <c r="C84" s="90"/>
      <c r="D84" s="90"/>
      <c r="E84" s="90"/>
      <c r="F84" s="90"/>
      <c r="G84" s="90"/>
      <c r="H84" s="90"/>
      <c r="I84" s="87"/>
      <c r="J84" s="88"/>
      <c r="K84" s="304">
        <v>0.05</v>
      </c>
      <c r="L84" s="859">
        <f>N78*K84</f>
        <v>13426.717291775254</v>
      </c>
      <c r="M84" s="860"/>
      <c r="N84" s="51"/>
    </row>
    <row r="85" spans="1:14" ht="15.75" thickBot="1">
      <c r="B85" s="91" t="s">
        <v>974</v>
      </c>
      <c r="C85" s="92"/>
      <c r="D85" s="92"/>
      <c r="E85" s="92"/>
      <c r="F85" s="92"/>
      <c r="G85" s="92"/>
      <c r="H85" s="92"/>
      <c r="I85" s="93"/>
      <c r="J85" s="94"/>
      <c r="K85" s="305">
        <v>0.05</v>
      </c>
      <c r="L85" s="861">
        <f>N78*K85</f>
        <v>13426.717291775254</v>
      </c>
      <c r="M85" s="862"/>
      <c r="N85" s="51"/>
    </row>
    <row r="86" spans="1:14" ht="15.75" thickBot="1">
      <c r="B86" s="825" t="s">
        <v>953</v>
      </c>
      <c r="C86" s="826"/>
      <c r="D86" s="826"/>
      <c r="E86" s="826"/>
      <c r="F86" s="826"/>
      <c r="G86" s="826"/>
      <c r="H86" s="826"/>
      <c r="I86" s="826"/>
      <c r="J86" s="826"/>
      <c r="K86" s="826"/>
      <c r="L86" s="826"/>
      <c r="M86" s="827"/>
      <c r="N86" s="52">
        <f>L83+L84+L85</f>
        <v>80560.30375065151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349094.64958615659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6"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243</v>
      </c>
      <c r="B36" s="838" t="str">
        <f>VLOOKUP(A36,EQUIPOS!A6:D154,3,FALSE)</f>
        <v>Grúa 10 ton</v>
      </c>
      <c r="C36" s="839"/>
      <c r="D36" s="839"/>
      <c r="E36" s="839"/>
      <c r="F36" s="839"/>
      <c r="G36" s="839"/>
      <c r="H36" s="840"/>
      <c r="I36" s="267"/>
      <c r="J36" s="268"/>
      <c r="K36" s="269">
        <f>VLOOKUP(A36,EQUIPOS!A6:D163,4,FALSE)</f>
        <v>174311.47693320006</v>
      </c>
      <c r="L36" s="270"/>
      <c r="M36" s="271">
        <v>0.158</v>
      </c>
      <c r="N36" s="272">
        <f t="shared" ref="N36:N44" si="0">K36/M36</f>
        <v>1103237.1957797471</v>
      </c>
    </row>
    <row r="37" spans="1:14">
      <c r="A37" s="113" t="s">
        <v>121</v>
      </c>
      <c r="B37" s="838" t="str">
        <f>VLOOKUP(A37,EQUIPOS!A7:D154,3,FALSE)</f>
        <v>Bomba eléctrica para accionar la celda</v>
      </c>
      <c r="C37" s="839"/>
      <c r="D37" s="839"/>
      <c r="E37" s="839"/>
      <c r="F37" s="839"/>
      <c r="G37" s="839"/>
      <c r="H37" s="840"/>
      <c r="I37" s="421"/>
      <c r="J37" s="422"/>
      <c r="K37" s="269">
        <f>VLOOKUP(A37,EQUIPOS!A7:D164,4,FALSE)</f>
        <v>42659.641212603281</v>
      </c>
      <c r="L37" s="335"/>
      <c r="M37" s="336">
        <v>0.158</v>
      </c>
      <c r="N37" s="272">
        <f t="shared" si="0"/>
        <v>269997.72919369163</v>
      </c>
    </row>
    <row r="38" spans="1:14">
      <c r="A38" s="113" t="s">
        <v>217</v>
      </c>
      <c r="B38" s="838" t="str">
        <f>VLOOKUP(A38,EQUIPOS!A8:D154,3,FALSE)</f>
        <v>Equipo de soldadura y de acetileno (incluye soldadura)</v>
      </c>
      <c r="C38" s="839"/>
      <c r="D38" s="839"/>
      <c r="E38" s="839"/>
      <c r="F38" s="839"/>
      <c r="G38" s="839"/>
      <c r="H38" s="840"/>
      <c r="I38" s="421"/>
      <c r="J38" s="422"/>
      <c r="K38" s="438">
        <f>VLOOKUP(A38,EQUIPOS!A8:D165,4,FALSE)</f>
        <v>28650.422264138328</v>
      </c>
      <c r="L38" s="335"/>
      <c r="M38" s="336">
        <v>0.158</v>
      </c>
      <c r="N38" s="272">
        <f t="shared" si="0"/>
        <v>181331.78648188815</v>
      </c>
    </row>
    <row r="39" spans="1:14">
      <c r="A39" s="113" t="s">
        <v>255</v>
      </c>
      <c r="B39" s="838" t="str">
        <f>VLOOKUP(A39,EQUIPOS!A9:D154,3,FALSE)</f>
        <v>Manómetro cable de acero para bajar la celda</v>
      </c>
      <c r="C39" s="839"/>
      <c r="D39" s="839"/>
      <c r="E39" s="839"/>
      <c r="F39" s="839"/>
      <c r="G39" s="839"/>
      <c r="H39" s="840"/>
      <c r="I39" s="421"/>
      <c r="J39" s="422"/>
      <c r="K39" s="438">
        <f>VLOOKUP(A39,EQUIPOS!A9:D166,4,FALSE)</f>
        <v>1112461.1718971306</v>
      </c>
      <c r="L39" s="335"/>
      <c r="M39" s="336">
        <v>0.158</v>
      </c>
      <c r="N39" s="272">
        <f t="shared" si="0"/>
        <v>7040893.4930198137</v>
      </c>
    </row>
    <row r="40" spans="1:14">
      <c r="A40" s="113" t="s">
        <v>1648</v>
      </c>
      <c r="B40" s="838" t="str">
        <f>VLOOKUP(A40,EQUIPOS!A10:D154,3,FALSE)</f>
        <v xml:space="preserve">Retroexcavadora sobre llantas 
</v>
      </c>
      <c r="C40" s="839"/>
      <c r="D40" s="839"/>
      <c r="E40" s="839"/>
      <c r="F40" s="839"/>
      <c r="G40" s="839"/>
      <c r="H40" s="840"/>
      <c r="I40" s="421"/>
      <c r="J40" s="422"/>
      <c r="K40" s="438">
        <f>VLOOKUP(A40,EQUIPOS!A10:D167,4,FALSE)</f>
        <v>110872.89875536921</v>
      </c>
      <c r="L40" s="335"/>
      <c r="M40" s="336">
        <v>0.158</v>
      </c>
      <c r="N40" s="272">
        <f t="shared" si="0"/>
        <v>701727.20731246332</v>
      </c>
    </row>
    <row r="41" spans="1:14">
      <c r="A41" s="113" t="s">
        <v>115</v>
      </c>
      <c r="B41" s="838" t="str">
        <f>VLOOKUP(A41,EQUIPOS!A6:D154,3,FALSE)</f>
        <v>Andamiaje para Aplicar la Carga (Equipos Sustituto de la Tara)</v>
      </c>
      <c r="C41" s="839"/>
      <c r="D41" s="839"/>
      <c r="E41" s="839"/>
      <c r="F41" s="839"/>
      <c r="G41" s="839"/>
      <c r="H41" s="840"/>
      <c r="I41" s="421"/>
      <c r="J41" s="422"/>
      <c r="K41" s="438">
        <f>VLOOKUP(A41,EQUIPOS!A6:D154,4,FALSE)</f>
        <v>42452.532587958376</v>
      </c>
      <c r="L41" s="335"/>
      <c r="M41" s="336">
        <v>0.158</v>
      </c>
      <c r="N41" s="272">
        <f t="shared" si="0"/>
        <v>268686.91511366062</v>
      </c>
    </row>
    <row r="42" spans="1:14">
      <c r="A42" s="113" t="s">
        <v>224</v>
      </c>
      <c r="B42" s="838" t="str">
        <f>VLOOKUP(A42,EQUIPOS!A12:D156,3,FALSE)</f>
        <v>Equipo de Medición (Deformimetros Eléctricos, Mecánicos, Celdas de Carga,  Etc.)</v>
      </c>
      <c r="C42" s="839"/>
      <c r="D42" s="839"/>
      <c r="E42" s="839"/>
      <c r="F42" s="839"/>
      <c r="G42" s="839"/>
      <c r="H42" s="840"/>
      <c r="I42" s="328"/>
      <c r="J42" s="330"/>
      <c r="K42" s="438">
        <f>VLOOKUP(A42,EQUIPOS!A12:D169,4,FALSE)</f>
        <v>116644.04554128382</v>
      </c>
      <c r="L42" s="423"/>
      <c r="M42" s="424">
        <v>0.158</v>
      </c>
      <c r="N42" s="272">
        <f t="shared" si="0"/>
        <v>738253.45279293554</v>
      </c>
    </row>
    <row r="43" spans="1:14">
      <c r="A43" t="s">
        <v>335</v>
      </c>
      <c r="B43" s="838" t="str">
        <f>VLOOKUP(A43,EQUIPOS!A13:D157,3,FALSE)</f>
        <v>Tara (Recebo, Agua, Etc.)</v>
      </c>
      <c r="C43" s="839"/>
      <c r="D43" s="839"/>
      <c r="E43" s="839"/>
      <c r="F43" s="839"/>
      <c r="G43" s="839"/>
      <c r="H43" s="840"/>
      <c r="I43" s="36"/>
      <c r="J43" s="37"/>
      <c r="K43" s="438">
        <f>VLOOKUP(A43,EQUIPOS!A13:D170,4,FALSE)</f>
        <v>198973.2935547895</v>
      </c>
      <c r="L43" s="276"/>
      <c r="M43" s="277">
        <v>2.8000000000000001E-2</v>
      </c>
      <c r="N43" s="272">
        <f t="shared" si="0"/>
        <v>7106189.0555281965</v>
      </c>
    </row>
    <row r="44" spans="1:14">
      <c r="A44" t="s">
        <v>216</v>
      </c>
      <c r="B44" s="838" t="str">
        <f>VLOOKUP(A44,EQUIPOS!A14:D158,3,FALSE)</f>
        <v xml:space="preserve">Equipo de topografía Teodolito electrónico con abertura de anteojo de 42 mm. Aumento del anteojo: 30x.Distancia mínima de enfoque: 1.0 m. Precisión: 5´´. Compensador con rango de trabajo ±3´. </v>
      </c>
      <c r="C44" s="839"/>
      <c r="D44" s="839"/>
      <c r="E44" s="839"/>
      <c r="F44" s="839"/>
      <c r="G44" s="839"/>
      <c r="H44" s="840"/>
      <c r="I44" s="36"/>
      <c r="J44" s="37"/>
      <c r="K44" s="438">
        <f>VLOOKUP(A44,EQUIPOS!A14:D171,4,FALSE)</f>
        <v>16158.267905836765</v>
      </c>
      <c r="L44" s="276"/>
      <c r="M44" s="277">
        <v>0.158</v>
      </c>
      <c r="N44" s="273">
        <f t="shared" si="0"/>
        <v>102267.51839137192</v>
      </c>
    </row>
    <row r="45" spans="1:14">
      <c r="B45" s="845" t="s">
        <v>952</v>
      </c>
      <c r="C45" s="846"/>
      <c r="D45" s="846"/>
      <c r="E45" s="38"/>
      <c r="F45" s="39"/>
      <c r="G45" s="39"/>
      <c r="H45" s="40"/>
      <c r="I45" s="36"/>
      <c r="J45" s="37"/>
      <c r="K45" s="279"/>
      <c r="L45" s="276"/>
      <c r="M45" s="401">
        <v>0.02</v>
      </c>
      <c r="N45" s="344">
        <f>N79*M45</f>
        <v>7707.987993879492</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17520292.341607649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13051516.289404988</v>
      </c>
      <c r="N52" s="272">
        <f t="shared" ref="N52:N58" si="1">K52*M52</f>
        <v>13051516.289404988</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78749.608081863684</v>
      </c>
      <c r="N53" s="272">
        <f t="shared" si="1"/>
        <v>2362488.2424559104</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51281.796068666612</v>
      </c>
      <c r="N54" s="272">
        <f t="shared" si="1"/>
        <v>3076907.7641199967</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32886.680118200878</v>
      </c>
      <c r="N55" s="272">
        <f t="shared" si="1"/>
        <v>394640.16141841054</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1290508.9933137528</v>
      </c>
      <c r="N56" s="272">
        <f t="shared" si="1"/>
        <v>2581017.9866275056</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791400.3109438729</v>
      </c>
      <c r="N57" s="272">
        <f t="shared" si="1"/>
        <v>3957001.5547193643</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23585.036590540622</v>
      </c>
      <c r="N58" s="272">
        <f t="shared" si="1"/>
        <v>1650952.5613378435</v>
      </c>
    </row>
    <row r="59" spans="1:14" ht="15.75" thickBot="1">
      <c r="B59" s="825" t="s">
        <v>953</v>
      </c>
      <c r="C59" s="826"/>
      <c r="D59" s="826"/>
      <c r="E59" s="826"/>
      <c r="F59" s="826"/>
      <c r="G59" s="826"/>
      <c r="H59" s="826"/>
      <c r="I59" s="826"/>
      <c r="J59" s="826"/>
      <c r="K59" s="826"/>
      <c r="L59" s="826"/>
      <c r="M59" s="827"/>
      <c r="N59" s="394">
        <f>SUM(N52:N58)</f>
        <v>27074524.560084023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29">
        <f>VLOOKUP(A64,TRANSPORTE!A5:D117,4,FALSE)</f>
        <v>137302.39674496272</v>
      </c>
      <c r="M64" s="830"/>
      <c r="N64" s="287">
        <f>K64*L64</f>
        <v>6865.1198372481367</v>
      </c>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6865.1198372481367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12"/>
      <c r="C78" s="813"/>
      <c r="D78" s="813"/>
      <c r="E78" s="813"/>
      <c r="F78" s="813"/>
      <c r="G78" s="813"/>
      <c r="H78" s="813"/>
      <c r="I78" s="126"/>
      <c r="J78" s="126"/>
      <c r="K78" s="126"/>
      <c r="L78" s="913"/>
      <c r="M78" s="913"/>
      <c r="N78" s="45"/>
    </row>
    <row r="79" spans="1:15" ht="15.75" thickBot="1">
      <c r="B79" s="831" t="s">
        <v>953</v>
      </c>
      <c r="C79" s="832"/>
      <c r="D79" s="832"/>
      <c r="E79" s="832"/>
      <c r="F79" s="832"/>
      <c r="G79" s="832"/>
      <c r="H79" s="832"/>
      <c r="I79" s="832"/>
      <c r="J79" s="832"/>
      <c r="K79" s="832"/>
      <c r="L79" s="832"/>
      <c r="M79" s="833"/>
      <c r="N79" s="301">
        <f>SUM(N75:N78)</f>
        <v>385399.39969397458</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N47+N59+N70+N79</f>
        <v>44987081.421222895</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6" t="s">
        <v>969</v>
      </c>
      <c r="C85" s="817"/>
      <c r="D85" s="817"/>
      <c r="E85" s="817"/>
      <c r="F85" s="817"/>
      <c r="G85" s="817"/>
      <c r="H85" s="817"/>
      <c r="I85" s="314"/>
      <c r="J85" s="334"/>
      <c r="K85" s="302" t="s">
        <v>970</v>
      </c>
      <c r="L85" s="855" t="s">
        <v>971</v>
      </c>
      <c r="M85" s="856"/>
      <c r="N85" s="303"/>
    </row>
    <row r="86" spans="1:14">
      <c r="B86" s="857" t="s">
        <v>972</v>
      </c>
      <c r="C86" s="858"/>
      <c r="D86" s="858"/>
      <c r="E86" s="858"/>
      <c r="F86" s="858"/>
      <c r="G86" s="858"/>
      <c r="H86" s="858"/>
      <c r="I86" s="87"/>
      <c r="J86" s="88"/>
      <c r="K86" s="304">
        <v>0.2</v>
      </c>
      <c r="L86" s="859">
        <f>N81*K86</f>
        <v>8997416.2842445802</v>
      </c>
      <c r="M86" s="860"/>
      <c r="N86" s="51"/>
    </row>
    <row r="87" spans="1:14">
      <c r="B87" s="89" t="s">
        <v>973</v>
      </c>
      <c r="C87" s="90"/>
      <c r="D87" s="90"/>
      <c r="E87" s="90"/>
      <c r="F87" s="90"/>
      <c r="G87" s="90"/>
      <c r="H87" s="90"/>
      <c r="I87" s="87"/>
      <c r="J87" s="88"/>
      <c r="K87" s="304">
        <v>0.05</v>
      </c>
      <c r="L87" s="859">
        <f>N81*K87</f>
        <v>2249354.071061145</v>
      </c>
      <c r="M87" s="860"/>
      <c r="N87" s="51"/>
    </row>
    <row r="88" spans="1:14" ht="15.75" thickBot="1">
      <c r="B88" s="91" t="s">
        <v>974</v>
      </c>
      <c r="C88" s="92"/>
      <c r="D88" s="92"/>
      <c r="E88" s="92"/>
      <c r="F88" s="92"/>
      <c r="G88" s="92"/>
      <c r="H88" s="92"/>
      <c r="I88" s="93"/>
      <c r="J88" s="94"/>
      <c r="K88" s="305">
        <v>0.05</v>
      </c>
      <c r="L88" s="861">
        <f>N81*K88</f>
        <v>2249354.071061145</v>
      </c>
      <c r="M88" s="862"/>
      <c r="N88" s="51"/>
    </row>
    <row r="89" spans="1:14" ht="15.75" thickBot="1">
      <c r="B89" s="825" t="s">
        <v>953</v>
      </c>
      <c r="C89" s="826"/>
      <c r="D89" s="826"/>
      <c r="E89" s="826"/>
      <c r="F89" s="826"/>
      <c r="G89" s="826"/>
      <c r="H89" s="826"/>
      <c r="I89" s="826"/>
      <c r="J89" s="826"/>
      <c r="K89" s="826"/>
      <c r="L89" s="826"/>
      <c r="M89" s="827"/>
      <c r="N89" s="52">
        <f>L86+L87+L88</f>
        <v>13496124.426366871</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58483205.847589768</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7" t="s">
        <v>2218</v>
      </c>
      <c r="C108" s="968"/>
      <c r="D108" s="968"/>
      <c r="E108" s="968"/>
      <c r="F108" s="968"/>
      <c r="G108" s="968"/>
      <c r="H108" s="968"/>
      <c r="I108" s="968"/>
      <c r="J108" s="968"/>
      <c r="K108" s="968"/>
      <c r="L108" s="968"/>
      <c r="M108" s="968"/>
      <c r="N108" s="969"/>
    </row>
    <row r="109" spans="2:14" ht="15" customHeight="1">
      <c r="B109" s="967"/>
      <c r="C109" s="968"/>
      <c r="D109" s="968"/>
      <c r="E109" s="968"/>
      <c r="F109" s="968"/>
      <c r="G109" s="968"/>
      <c r="H109" s="968"/>
      <c r="I109" s="968"/>
      <c r="J109" s="968"/>
      <c r="K109" s="968"/>
      <c r="L109" s="968"/>
      <c r="M109" s="968"/>
      <c r="N109" s="969"/>
    </row>
    <row r="110" spans="2:14" ht="30" customHeight="1">
      <c r="B110" s="970" t="s">
        <v>2219</v>
      </c>
      <c r="C110" s="971"/>
      <c r="D110" s="971"/>
      <c r="E110" s="971"/>
      <c r="F110" s="971"/>
      <c r="G110" s="971"/>
      <c r="H110" s="971"/>
      <c r="I110" s="971"/>
      <c r="J110" s="971"/>
      <c r="K110" s="971"/>
      <c r="L110" s="971"/>
      <c r="M110" s="971"/>
      <c r="N110" s="972"/>
    </row>
    <row r="111" spans="2:14">
      <c r="B111" s="970"/>
      <c r="C111" s="971"/>
      <c r="D111" s="971"/>
      <c r="E111" s="971"/>
      <c r="F111" s="971"/>
      <c r="G111" s="971"/>
      <c r="H111" s="971"/>
      <c r="I111" s="971"/>
      <c r="J111" s="971"/>
      <c r="K111" s="971"/>
      <c r="L111" s="971"/>
      <c r="M111" s="971"/>
      <c r="N111" s="972"/>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3"/>
      <c r="K121" s="973"/>
      <c r="L121" s="973"/>
      <c r="M121" s="973"/>
      <c r="N121" s="974"/>
    </row>
    <row r="122" spans="2:14" ht="15.75" thickBot="1">
      <c r="B122" s="419" t="s">
        <v>2221</v>
      </c>
      <c r="C122" s="420"/>
      <c r="D122" s="420"/>
      <c r="E122" s="259"/>
      <c r="F122" s="259"/>
      <c r="G122" s="259"/>
      <c r="H122" s="259"/>
      <c r="I122" s="259"/>
      <c r="J122" s="975"/>
      <c r="K122" s="975"/>
      <c r="L122" s="975"/>
      <c r="M122" s="975"/>
      <c r="N122"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140</v>
      </c>
      <c r="B36" s="838" t="str">
        <f>VLOOKUP(A36,EQUIPOS!A6:D154,3,FALSE)</f>
        <v>Camisa para Pilote D=1.20m</v>
      </c>
      <c r="C36" s="839"/>
      <c r="D36" s="839"/>
      <c r="E36" s="839"/>
      <c r="F36" s="839"/>
      <c r="G36" s="839"/>
      <c r="H36" s="840"/>
      <c r="I36" s="267"/>
      <c r="J36" s="268"/>
      <c r="K36" s="269">
        <f>VLOOKUP(A36,EQUIPOS!A6:D163,4,FALSE)</f>
        <v>23978.853877400921</v>
      </c>
      <c r="L36" s="270"/>
      <c r="M36" s="271">
        <v>1</v>
      </c>
      <c r="N36" s="272">
        <f t="shared" ref="N36:N42" si="0">K36/M36</f>
        <v>23978.853877400921</v>
      </c>
    </row>
    <row r="37" spans="1:14">
      <c r="A37" s="113" t="s">
        <v>206</v>
      </c>
      <c r="B37" s="838" t="str">
        <f>VLOOKUP(A37,EQUIPOS!A7:D154,3,FALSE)</f>
        <v>Equipo de Soldadura</v>
      </c>
      <c r="C37" s="839"/>
      <c r="D37" s="839"/>
      <c r="E37" s="839"/>
      <c r="F37" s="839"/>
      <c r="G37" s="839"/>
      <c r="H37" s="840"/>
      <c r="I37" s="421"/>
      <c r="J37" s="422"/>
      <c r="K37" s="269">
        <f>VLOOKUP(A37,EQUIPOS!A7:D164,4,FALSE)</f>
        <v>6451.7932012228239</v>
      </c>
      <c r="L37" s="335"/>
      <c r="M37" s="336">
        <v>1</v>
      </c>
      <c r="N37" s="272">
        <f t="shared" si="0"/>
        <v>6451.7932012228239</v>
      </c>
    </row>
    <row r="38" spans="1:14">
      <c r="A38" s="113" t="s">
        <v>242</v>
      </c>
      <c r="B38" s="838" t="str">
        <f>VLOOKUP(A38,EQUIPOS!A8:D154,3,FALSE)</f>
        <v>Grúa con torre capacidad 1 ton en la punta.</v>
      </c>
      <c r="C38" s="839"/>
      <c r="D38" s="839"/>
      <c r="E38" s="839"/>
      <c r="F38" s="839"/>
      <c r="G38" s="839"/>
      <c r="H38" s="840"/>
      <c r="I38" s="421"/>
      <c r="J38" s="422"/>
      <c r="K38" s="438">
        <f>VLOOKUP(A38,EQUIPOS!A8:D165,4,FALSE)</f>
        <v>177695.12121656834</v>
      </c>
      <c r="L38" s="335"/>
      <c r="M38" s="336">
        <v>2.5</v>
      </c>
      <c r="N38" s="272">
        <f t="shared" si="0"/>
        <v>71078.048486627333</v>
      </c>
    </row>
    <row r="39" spans="1:14">
      <c r="A39" s="113" t="s">
        <v>267</v>
      </c>
      <c r="B39" s="838" t="str">
        <f>VLOOKUP(A39,EQUIPOS!A9:D154,3,FALSE)</f>
        <v>Motobomba de concreto</v>
      </c>
      <c r="C39" s="839"/>
      <c r="D39" s="839"/>
      <c r="E39" s="839"/>
      <c r="F39" s="839"/>
      <c r="G39" s="839"/>
      <c r="H39" s="840"/>
      <c r="I39" s="421"/>
      <c r="J39" s="422"/>
      <c r="K39" s="438">
        <f>VLOOKUP(A39,EQUIPOS!A9:D166,4,FALSE)</f>
        <v>77276.957307856166</v>
      </c>
      <c r="L39" s="335"/>
      <c r="M39" s="336">
        <v>2.5499800000000001</v>
      </c>
      <c r="N39" s="272">
        <f t="shared" si="0"/>
        <v>30304.926826036346</v>
      </c>
    </row>
    <row r="40" spans="1:14">
      <c r="A40" s="113" t="s">
        <v>277</v>
      </c>
      <c r="B40" s="838" t="str">
        <f>VLOOKUP(A40,EQUIPOS!A10:D154,3,FALSE)</f>
        <v>Pala auxiliar de piloteadora</v>
      </c>
      <c r="C40" s="839"/>
      <c r="D40" s="839"/>
      <c r="E40" s="839"/>
      <c r="F40" s="839"/>
      <c r="G40" s="839"/>
      <c r="H40" s="840"/>
      <c r="I40" s="421"/>
      <c r="J40" s="422"/>
      <c r="K40" s="438">
        <f>VLOOKUP(A40,EQUIPOS!A10:D167,4,FALSE)</f>
        <v>440869.45975248615</v>
      </c>
      <c r="L40" s="335"/>
      <c r="M40" s="336">
        <v>2.5</v>
      </c>
      <c r="N40" s="272">
        <f t="shared" si="0"/>
        <v>176347.78390099446</v>
      </c>
    </row>
    <row r="41" spans="1:14">
      <c r="A41" s="113" t="s">
        <v>282</v>
      </c>
      <c r="B41" s="838" t="str">
        <f>VLOOKUP(A41,EQUIPOS!A6:D154,3,FALSE)</f>
        <v>Piloteadora potencia 250KW, RPM 1800, fuerza elevadora 200KN</v>
      </c>
      <c r="C41" s="839"/>
      <c r="D41" s="839"/>
      <c r="E41" s="839"/>
      <c r="F41" s="839"/>
      <c r="G41" s="839"/>
      <c r="H41" s="840"/>
      <c r="I41" s="421"/>
      <c r="J41" s="422"/>
      <c r="K41" s="438">
        <f>VLOOKUP(A41,EQUIPOS!A6:D154,4,FALSE)</f>
        <v>534041.32925097307</v>
      </c>
      <c r="L41" s="335"/>
      <c r="M41" s="336">
        <v>1</v>
      </c>
      <c r="N41" s="272">
        <f t="shared" si="0"/>
        <v>534041.32925097307</v>
      </c>
    </row>
    <row r="42" spans="1:14">
      <c r="A42" s="113" t="s">
        <v>310</v>
      </c>
      <c r="B42" s="838" t="str">
        <f>VLOOKUP(A42,EQUIPOS!A12:D156,3,FALSE)</f>
        <v>Retroexcavadora A25C</v>
      </c>
      <c r="C42" s="839"/>
      <c r="D42" s="839"/>
      <c r="E42" s="839"/>
      <c r="F42" s="839"/>
      <c r="G42" s="839"/>
      <c r="H42" s="840"/>
      <c r="I42" s="328"/>
      <c r="J42" s="330"/>
      <c r="K42" s="438">
        <f>VLOOKUP(A42,EQUIPOS!A12:D169,4,FALSE)</f>
        <v>158713.00551089505</v>
      </c>
      <c r="L42" s="423"/>
      <c r="M42" s="424">
        <v>2.5</v>
      </c>
      <c r="N42" s="272">
        <f t="shared" si="0"/>
        <v>63485.202204358022</v>
      </c>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N83*M45</f>
        <v>8989.0050753001669</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914676.94282291317</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9723.5404705936853</v>
      </c>
      <c r="N52" s="272">
        <f>K52*M52</f>
        <v>22898.937808248127</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4079.5738967421612</v>
      </c>
      <c r="N53" s="272">
        <f>K53*M53</f>
        <v>504644.15073641069</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476889.52324140893</v>
      </c>
      <c r="N54" s="272">
        <f>K54*M54</f>
        <v>393275.56348215166</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SUM(N52:N58)</f>
        <v>920818.65202681045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29">
        <f>VLOOKUP(A64,TRANSPORTE!A5:D117,4,FALSE)</f>
        <v>735.58755139143761</v>
      </c>
      <c r="M64" s="830"/>
      <c r="N64" s="287">
        <f>K64*L64</f>
        <v>956.26381680886891</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29">
        <f>VLOOKUP(A65,TRANSPORTE!A6:D117,4,FALSE)</f>
        <v>56.638520640676759</v>
      </c>
      <c r="M65" s="830"/>
      <c r="N65" s="287">
        <f>K65*L65</f>
        <v>2.831926032033838</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959.09574284090274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977"/>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2"/>
      <c r="C82" s="813"/>
      <c r="D82" s="813"/>
      <c r="E82" s="813"/>
      <c r="F82" s="813"/>
      <c r="G82" s="813"/>
      <c r="H82" s="813"/>
      <c r="I82" s="126"/>
      <c r="J82" s="126"/>
      <c r="K82" s="126"/>
      <c r="L82" s="913"/>
      <c r="M82" s="913"/>
      <c r="N82" s="127"/>
    </row>
    <row r="83" spans="1:14" ht="15.75" thickBot="1">
      <c r="B83" s="831" t="s">
        <v>953</v>
      </c>
      <c r="C83" s="832"/>
      <c r="D83" s="832"/>
      <c r="E83" s="832"/>
      <c r="F83" s="832"/>
      <c r="G83" s="832"/>
      <c r="H83" s="832"/>
      <c r="I83" s="832"/>
      <c r="J83" s="832"/>
      <c r="K83" s="832"/>
      <c r="L83" s="832"/>
      <c r="M83" s="833"/>
      <c r="N83" s="460">
        <f>SUM(N76:N82)</f>
        <v>89890.050753001662</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N47+N59+N70+N83</f>
        <v>1926344.7413455662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385268.94826911326</v>
      </c>
      <c r="M90" s="860"/>
      <c r="N90" s="51"/>
    </row>
    <row r="91" spans="1:14">
      <c r="B91" s="89" t="s">
        <v>973</v>
      </c>
      <c r="C91" s="90"/>
      <c r="D91" s="90"/>
      <c r="E91" s="90"/>
      <c r="F91" s="90"/>
      <c r="G91" s="90"/>
      <c r="H91" s="90"/>
      <c r="I91" s="87"/>
      <c r="J91" s="88"/>
      <c r="K91" s="304">
        <v>0.05</v>
      </c>
      <c r="L91" s="859">
        <f>N85*K91</f>
        <v>96317.237067278314</v>
      </c>
      <c r="M91" s="860"/>
      <c r="N91" s="51"/>
    </row>
    <row r="92" spans="1:14" ht="15.75" thickBot="1">
      <c r="B92" s="91" t="s">
        <v>974</v>
      </c>
      <c r="C92" s="92"/>
      <c r="D92" s="92"/>
      <c r="E92" s="92"/>
      <c r="F92" s="92"/>
      <c r="G92" s="92"/>
      <c r="H92" s="92"/>
      <c r="I92" s="93"/>
      <c r="J92" s="94"/>
      <c r="K92" s="305">
        <v>0.05</v>
      </c>
      <c r="L92" s="861">
        <f>N85*K92</f>
        <v>96317.237067278314</v>
      </c>
      <c r="M92" s="862"/>
      <c r="N92" s="51"/>
    </row>
    <row r="93" spans="1:14" ht="15.75" thickBot="1">
      <c r="B93" s="825" t="s">
        <v>953</v>
      </c>
      <c r="C93" s="826"/>
      <c r="D93" s="826"/>
      <c r="E93" s="826"/>
      <c r="F93" s="826"/>
      <c r="G93" s="826"/>
      <c r="H93" s="826"/>
      <c r="I93" s="826"/>
      <c r="J93" s="826"/>
      <c r="K93" s="826"/>
      <c r="L93" s="826"/>
      <c r="M93" s="827"/>
      <c r="N93" s="52">
        <f>L90+L91+L92</f>
        <v>577903.42240366992</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2504248.1637492361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182</v>
      </c>
      <c r="B36" s="838" t="str">
        <f>VLOOKUP(A36,EQUIPOS!A6:D154,3,FALSE)</f>
        <v xml:space="preserve">Compresor para penetrar roca
</v>
      </c>
      <c r="C36" s="839"/>
      <c r="D36" s="839"/>
      <c r="E36" s="839"/>
      <c r="F36" s="839"/>
      <c r="G36" s="839"/>
      <c r="H36" s="840"/>
      <c r="I36" s="267"/>
      <c r="J36" s="268"/>
      <c r="K36" s="269">
        <f>VLOOKUP(A36,EQUIPOS!A6:D163,4,FALSE)</f>
        <v>73738.576160969256</v>
      </c>
      <c r="L36" s="270"/>
      <c r="M36" s="271">
        <v>0.125</v>
      </c>
      <c r="N36" s="272">
        <f>K36/M36</f>
        <v>589908.60928775405</v>
      </c>
    </row>
    <row r="37" spans="1:14">
      <c r="A37" s="113" t="s">
        <v>242</v>
      </c>
      <c r="B37" s="838" t="str">
        <f>VLOOKUP(A37,EQUIPOS!A7:D154,3,FALSE)</f>
        <v>Grúa con torre capacidad 1 ton en la punta.</v>
      </c>
      <c r="C37" s="839"/>
      <c r="D37" s="839"/>
      <c r="E37" s="839"/>
      <c r="F37" s="839"/>
      <c r="G37" s="839"/>
      <c r="H37" s="840"/>
      <c r="I37" s="421"/>
      <c r="J37" s="422"/>
      <c r="K37" s="269">
        <f>VLOOKUP(A37,EQUIPOS!A7:D164,4,FALSE)</f>
        <v>177695.12121656834</v>
      </c>
      <c r="L37" s="335"/>
      <c r="M37" s="336">
        <v>2.5</v>
      </c>
      <c r="N37" s="272">
        <f>K37/M37</f>
        <v>71078.048486627333</v>
      </c>
    </row>
    <row r="38" spans="1:14">
      <c r="A38" s="113" t="s">
        <v>267</v>
      </c>
      <c r="B38" s="838" t="str">
        <f>VLOOKUP(A38,EQUIPOS!A8:D154,3,FALSE)</f>
        <v>Motobomba de concreto</v>
      </c>
      <c r="C38" s="839"/>
      <c r="D38" s="839"/>
      <c r="E38" s="839"/>
      <c r="F38" s="839"/>
      <c r="G38" s="839"/>
      <c r="H38" s="840"/>
      <c r="I38" s="421"/>
      <c r="J38" s="422"/>
      <c r="K38" s="438">
        <f>VLOOKUP(A38,EQUIPOS!A8:D165,4,FALSE)</f>
        <v>77276.957307856166</v>
      </c>
      <c r="L38" s="335"/>
      <c r="M38" s="336">
        <v>0.65</v>
      </c>
      <c r="N38" s="272">
        <f>K38/M38</f>
        <v>118887.62662747102</v>
      </c>
    </row>
    <row r="39" spans="1:14">
      <c r="A39" s="113" t="s">
        <v>310</v>
      </c>
      <c r="B39" s="838" t="str">
        <f>VLOOKUP(A39,EQUIPOS!A9:D154,3,FALSE)</f>
        <v>Retroexcavadora A25C</v>
      </c>
      <c r="C39" s="839"/>
      <c r="D39" s="839"/>
      <c r="E39" s="839"/>
      <c r="F39" s="839"/>
      <c r="G39" s="839"/>
      <c r="H39" s="840"/>
      <c r="I39" s="421"/>
      <c r="J39" s="422"/>
      <c r="K39" s="438">
        <f>VLOOKUP(A39,EQUIPOS!A9:D166,4,FALSE)</f>
        <v>158713.00551089505</v>
      </c>
      <c r="L39" s="335"/>
      <c r="M39" s="336">
        <v>0.65</v>
      </c>
      <c r="N39" s="272">
        <f>K39/M39</f>
        <v>244173.85463214622</v>
      </c>
    </row>
    <row r="40" spans="1:14">
      <c r="A40" s="113"/>
      <c r="B40" s="838"/>
      <c r="C40" s="839"/>
      <c r="D40" s="839"/>
      <c r="E40" s="839"/>
      <c r="F40" s="839"/>
      <c r="G40" s="839"/>
      <c r="H40" s="840"/>
      <c r="I40" s="421"/>
      <c r="J40" s="422"/>
      <c r="K40" s="438"/>
      <c r="L40" s="335"/>
      <c r="M40" s="336"/>
      <c r="N40" s="272"/>
    </row>
    <row r="41" spans="1:14">
      <c r="A41" s="113"/>
      <c r="B41" s="838"/>
      <c r="C41" s="839"/>
      <c r="D41" s="839"/>
      <c r="E41" s="839"/>
      <c r="F41" s="839"/>
      <c r="G41" s="839"/>
      <c r="H41" s="840"/>
      <c r="I41" s="421"/>
      <c r="J41" s="422"/>
      <c r="K41" s="438"/>
      <c r="L41" s="335"/>
      <c r="M41" s="336"/>
      <c r="N41" s="272"/>
    </row>
    <row r="42" spans="1:14">
      <c r="A42" s="113"/>
      <c r="B42" s="838"/>
      <c r="C42" s="839"/>
      <c r="D42" s="839"/>
      <c r="E42" s="839"/>
      <c r="F42" s="839"/>
      <c r="G42" s="839"/>
      <c r="H42" s="840"/>
      <c r="I42" s="328"/>
      <c r="J42" s="330"/>
      <c r="K42" s="438"/>
      <c r="L42" s="423"/>
      <c r="M42" s="424"/>
      <c r="N42" s="272"/>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N87*M45</f>
        <v>46742.82639156087</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394">
        <f>SUM(N36:N46)</f>
        <v>1070790.9654255596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6" t="s">
        <v>944</v>
      </c>
      <c r="C51" s="817"/>
      <c r="D51" s="817"/>
      <c r="E51" s="817"/>
      <c r="F51" s="817"/>
      <c r="G51" s="817"/>
      <c r="H51" s="817"/>
      <c r="I51" s="818"/>
      <c r="J51" s="315" t="s">
        <v>945</v>
      </c>
      <c r="K51" s="85" t="s">
        <v>946</v>
      </c>
      <c r="L51" s="819" t="s">
        <v>955</v>
      </c>
      <c r="M51" s="818"/>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4079.5738967421612</v>
      </c>
      <c r="N52" s="272">
        <f>K52*M52</f>
        <v>726687.57706043136</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476889.52324140893</v>
      </c>
      <c r="N53" s="272">
        <f t="shared" ref="N53:N59" si="0">K53*M53</f>
        <v>566316.81141429849</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3857.9999597837905</v>
      </c>
      <c r="N54" s="272">
        <f t="shared" si="0"/>
        <v>1157.399987935137</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1438.6871125495404</v>
      </c>
      <c r="N55" s="272">
        <f t="shared" si="0"/>
        <v>4316.0613376486217</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7206.2740701496841</v>
      </c>
      <c r="N56" s="272">
        <f t="shared" si="0"/>
        <v>1801.568517537421</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1343.97177439403</v>
      </c>
      <c r="N57" s="272">
        <f t="shared" si="0"/>
        <v>1343.97177439403</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733.94191479265078</v>
      </c>
      <c r="N58" s="272">
        <f t="shared" si="0"/>
        <v>733.94191479265078</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5396.5992076152079</v>
      </c>
      <c r="N59" s="272">
        <f t="shared" si="0"/>
        <v>2471.6424370877653</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5" t="s">
        <v>953</v>
      </c>
      <c r="C63" s="826"/>
      <c r="D63" s="826"/>
      <c r="E63" s="826"/>
      <c r="F63" s="826"/>
      <c r="G63" s="826"/>
      <c r="H63" s="826"/>
      <c r="I63" s="826"/>
      <c r="J63" s="826"/>
      <c r="K63" s="826"/>
      <c r="L63" s="826"/>
      <c r="M63" s="827"/>
      <c r="N63" s="394">
        <f>SUM(N52:N62)</f>
        <v>1304828.9744441253</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8" t="s">
        <v>961</v>
      </c>
      <c r="M67" s="801"/>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29">
        <f>VLOOKUP(A68,TRANSPORTE!A5:D117,4,FALSE)</f>
        <v>735.58755139143761</v>
      </c>
      <c r="M68" s="830"/>
      <c r="N68" s="287">
        <f>K68*L68</f>
        <v>956.26381680886891</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29">
        <f>VLOOKUP(A69,TRANSPORTE!A6:D117,4,FALSE)</f>
        <v>56.638520640676759</v>
      </c>
      <c r="M69" s="830"/>
      <c r="N69" s="287">
        <f>K69*L69</f>
        <v>2.831926032033838</v>
      </c>
    </row>
    <row r="70" spans="1:15">
      <c r="B70" s="46"/>
      <c r="C70" s="47"/>
      <c r="D70" s="47"/>
      <c r="E70" s="47"/>
      <c r="F70" s="47"/>
      <c r="G70" s="47"/>
      <c r="H70" s="311"/>
      <c r="I70" s="279"/>
      <c r="J70" s="286"/>
      <c r="K70" s="279"/>
      <c r="L70" s="829"/>
      <c r="M70" s="830"/>
      <c r="N70" s="287"/>
    </row>
    <row r="71" spans="1:15">
      <c r="B71" s="46"/>
      <c r="C71" s="47"/>
      <c r="D71" s="47"/>
      <c r="E71" s="47"/>
      <c r="F71" s="47"/>
      <c r="G71" s="47"/>
      <c r="H71" s="311"/>
      <c r="I71" s="279"/>
      <c r="J71" s="286"/>
      <c r="K71" s="279"/>
      <c r="L71" s="829"/>
      <c r="M71" s="83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4"/>
      <c r="M73" s="815"/>
      <c r="N73" s="127"/>
    </row>
    <row r="74" spans="1:15" ht="15.75" thickBot="1">
      <c r="B74" s="831" t="s">
        <v>953</v>
      </c>
      <c r="C74" s="832"/>
      <c r="D74" s="832"/>
      <c r="E74" s="832"/>
      <c r="F74" s="832"/>
      <c r="G74" s="832"/>
      <c r="H74" s="832"/>
      <c r="I74" s="832"/>
      <c r="J74" s="832"/>
      <c r="K74" s="832"/>
      <c r="L74" s="832"/>
      <c r="M74" s="833"/>
      <c r="N74" s="104">
        <f>N68+N69+N70+N71+N72</f>
        <v>959.09574284090274</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1" t="s">
        <v>963</v>
      </c>
      <c r="C78" s="852"/>
      <c r="D78" s="852"/>
      <c r="E78" s="852"/>
      <c r="F78" s="852"/>
      <c r="G78" s="852"/>
      <c r="H78" s="852"/>
      <c r="I78" s="73" t="s">
        <v>964</v>
      </c>
      <c r="J78" s="75" t="s">
        <v>1410</v>
      </c>
      <c r="K78" s="74" t="s">
        <v>966</v>
      </c>
      <c r="L78" s="853" t="s">
        <v>950</v>
      </c>
      <c r="M78" s="977"/>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2"/>
      <c r="C86" s="813"/>
      <c r="D86" s="813"/>
      <c r="E86" s="813"/>
      <c r="F86" s="813"/>
      <c r="G86" s="813"/>
      <c r="H86" s="813"/>
      <c r="I86" s="126"/>
      <c r="J86" s="126"/>
      <c r="K86" s="126"/>
      <c r="L86" s="913"/>
      <c r="M86" s="913"/>
      <c r="N86" s="45"/>
    </row>
    <row r="87" spans="1:14" ht="15.75" thickBot="1">
      <c r="B87" s="831" t="s">
        <v>953</v>
      </c>
      <c r="C87" s="832"/>
      <c r="D87" s="832"/>
      <c r="E87" s="832"/>
      <c r="F87" s="832"/>
      <c r="G87" s="832"/>
      <c r="H87" s="832"/>
      <c r="I87" s="832"/>
      <c r="J87" s="832"/>
      <c r="K87" s="832"/>
      <c r="L87" s="832"/>
      <c r="M87" s="833"/>
      <c r="N87" s="301">
        <f>SUM(N80:N86)</f>
        <v>467428.26391560864</v>
      </c>
    </row>
    <row r="88" spans="1:14" ht="15.75" thickBot="1">
      <c r="B88" s="33"/>
      <c r="C88" s="34"/>
      <c r="D88" s="34"/>
      <c r="E88" s="34"/>
      <c r="F88" s="34"/>
      <c r="G88" s="34"/>
      <c r="H88" s="34"/>
      <c r="I88" s="34"/>
      <c r="J88" s="34"/>
      <c r="K88" s="34"/>
      <c r="L88" s="34"/>
      <c r="M88" s="34"/>
      <c r="N88" s="35"/>
    </row>
    <row r="89" spans="1:14" ht="15.75" thickBot="1">
      <c r="B89" s="825" t="s">
        <v>967</v>
      </c>
      <c r="C89" s="826"/>
      <c r="D89" s="826"/>
      <c r="E89" s="826"/>
      <c r="F89" s="826"/>
      <c r="G89" s="826"/>
      <c r="H89" s="826"/>
      <c r="I89" s="826"/>
      <c r="J89" s="826"/>
      <c r="K89" s="826"/>
      <c r="L89" s="826"/>
      <c r="M89" s="827"/>
      <c r="N89" s="99">
        <f>N47+N63+N74+N87</f>
        <v>2844007.2995281345</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6" t="s">
        <v>969</v>
      </c>
      <c r="C93" s="817"/>
      <c r="D93" s="817"/>
      <c r="E93" s="817"/>
      <c r="F93" s="817"/>
      <c r="G93" s="817"/>
      <c r="H93" s="817"/>
      <c r="I93" s="314"/>
      <c r="J93" s="334"/>
      <c r="K93" s="302" t="s">
        <v>970</v>
      </c>
      <c r="L93" s="855" t="s">
        <v>971</v>
      </c>
      <c r="M93" s="856"/>
      <c r="N93" s="303"/>
    </row>
    <row r="94" spans="1:14">
      <c r="B94" s="857" t="s">
        <v>972</v>
      </c>
      <c r="C94" s="858"/>
      <c r="D94" s="858"/>
      <c r="E94" s="858"/>
      <c r="F94" s="858"/>
      <c r="G94" s="858"/>
      <c r="H94" s="858"/>
      <c r="I94" s="87"/>
      <c r="J94" s="88"/>
      <c r="K94" s="304">
        <v>0.2</v>
      </c>
      <c r="L94" s="859">
        <f>N89*K94</f>
        <v>568801.45990562695</v>
      </c>
      <c r="M94" s="860"/>
      <c r="N94" s="51"/>
    </row>
    <row r="95" spans="1:14">
      <c r="B95" s="89" t="s">
        <v>973</v>
      </c>
      <c r="C95" s="90"/>
      <c r="D95" s="90"/>
      <c r="E95" s="90"/>
      <c r="F95" s="90"/>
      <c r="G95" s="90"/>
      <c r="H95" s="90"/>
      <c r="I95" s="87"/>
      <c r="J95" s="88"/>
      <c r="K95" s="304">
        <v>0.05</v>
      </c>
      <c r="L95" s="859">
        <f>N89*K95</f>
        <v>142200.36497640674</v>
      </c>
      <c r="M95" s="860"/>
      <c r="N95" s="51"/>
    </row>
    <row r="96" spans="1:14" ht="15.75" thickBot="1">
      <c r="B96" s="91" t="s">
        <v>974</v>
      </c>
      <c r="C96" s="92"/>
      <c r="D96" s="92"/>
      <c r="E96" s="92"/>
      <c r="F96" s="92"/>
      <c r="G96" s="92"/>
      <c r="H96" s="92"/>
      <c r="I96" s="93"/>
      <c r="J96" s="94"/>
      <c r="K96" s="305">
        <v>0.05</v>
      </c>
      <c r="L96" s="861">
        <f>N89*K96</f>
        <v>142200.36497640674</v>
      </c>
      <c r="M96" s="862"/>
      <c r="N96" s="51"/>
    </row>
    <row r="97" spans="1:14" ht="15.75" thickBot="1">
      <c r="B97" s="825" t="s">
        <v>953</v>
      </c>
      <c r="C97" s="826"/>
      <c r="D97" s="826"/>
      <c r="E97" s="826"/>
      <c r="F97" s="826"/>
      <c r="G97" s="826"/>
      <c r="H97" s="826"/>
      <c r="I97" s="826"/>
      <c r="J97" s="826"/>
      <c r="K97" s="826"/>
      <c r="L97" s="826"/>
      <c r="M97" s="827"/>
      <c r="N97" s="52">
        <f>L94+L95+L96</f>
        <v>853202.18985844054</v>
      </c>
    </row>
    <row r="98" spans="1:14" ht="15.75" thickBot="1">
      <c r="B98" s="33"/>
      <c r="C98" s="34"/>
      <c r="D98" s="34"/>
      <c r="E98" s="34"/>
      <c r="F98" s="34"/>
      <c r="G98" s="34"/>
      <c r="H98" s="34"/>
      <c r="I98" s="34"/>
      <c r="J98" s="34"/>
      <c r="K98" s="34"/>
      <c r="L98" s="34"/>
      <c r="M98" s="34"/>
      <c r="N98" s="35"/>
    </row>
    <row r="99" spans="1:14" ht="15.75" thickBot="1">
      <c r="A99" t="s">
        <v>2016</v>
      </c>
      <c r="B99" s="825" t="s">
        <v>975</v>
      </c>
      <c r="C99" s="826"/>
      <c r="D99" s="826"/>
      <c r="E99" s="826"/>
      <c r="F99" s="826"/>
      <c r="G99" s="826"/>
      <c r="H99" s="826"/>
      <c r="I99" s="826"/>
      <c r="J99" s="826"/>
      <c r="K99" s="826"/>
      <c r="L99" s="826"/>
      <c r="M99" s="827"/>
      <c r="N99" s="188">
        <f>N89+N97</f>
        <v>3697209.4893865753</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7" t="s">
        <v>2218</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2219</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3"/>
      <c r="K129" s="973"/>
      <c r="L129" s="973"/>
      <c r="M129" s="973"/>
      <c r="N129" s="974"/>
    </row>
    <row r="130" spans="2:14" ht="15.75" thickBot="1">
      <c r="B130" s="419" t="s">
        <v>2221</v>
      </c>
      <c r="C130" s="420"/>
      <c r="D130" s="420"/>
      <c r="E130" s="259"/>
      <c r="F130" s="259"/>
      <c r="G130" s="259"/>
      <c r="H130" s="259"/>
      <c r="I130" s="259"/>
      <c r="J130" s="975"/>
      <c r="K130" s="975"/>
      <c r="L130" s="975"/>
      <c r="M130" s="975"/>
      <c r="N130"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40.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2" hidden="1" customHeight="1" thickBo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180</v>
      </c>
      <c r="B36" s="838" t="str">
        <f>VLOOKUP(A36,EQUIPOS!A6:D154,3,FALSE)</f>
        <v>Compresor 120 HP, con martillo.</v>
      </c>
      <c r="C36" s="839"/>
      <c r="D36" s="839"/>
      <c r="E36" s="839"/>
      <c r="F36" s="839"/>
      <c r="G36" s="839"/>
      <c r="H36" s="840"/>
      <c r="I36" s="267"/>
      <c r="J36" s="268"/>
      <c r="K36" s="269">
        <f>VLOOKUP(A36,EQUIPOS!A6:D163,4,FALSE)</f>
        <v>87516.897833572628</v>
      </c>
      <c r="L36" s="270"/>
      <c r="M36" s="271">
        <v>0.16</v>
      </c>
      <c r="N36" s="272">
        <f>K36/M36</f>
        <v>546980.61145982891</v>
      </c>
    </row>
    <row r="37" spans="1:14">
      <c r="A37" s="113" t="s">
        <v>261</v>
      </c>
      <c r="B37" s="838" t="str">
        <f>VLOOKUP(A37,EQUIPOS!A7:D154,3,FALSE)</f>
        <v xml:space="preserve">Motobomba 3 PULGADAS (incluye operario)
</v>
      </c>
      <c r="C37" s="839"/>
      <c r="D37" s="839"/>
      <c r="E37" s="839"/>
      <c r="F37" s="839"/>
      <c r="G37" s="839"/>
      <c r="H37" s="840"/>
      <c r="I37" s="421"/>
      <c r="J37" s="422"/>
      <c r="K37" s="269">
        <f>VLOOKUP(A37,EQUIPOS!A7:D164,4,FALSE)</f>
        <v>9436.4398825058906</v>
      </c>
      <c r="L37" s="335"/>
      <c r="M37" s="336">
        <v>0.16</v>
      </c>
      <c r="N37" s="272">
        <f>K37/M37</f>
        <v>58977.749265661812</v>
      </c>
    </row>
    <row r="38" spans="1:14">
      <c r="A38" s="113"/>
      <c r="B38" s="838"/>
      <c r="C38" s="839"/>
      <c r="D38" s="839"/>
      <c r="E38" s="839"/>
      <c r="F38" s="839"/>
      <c r="G38" s="839"/>
      <c r="H38" s="840"/>
      <c r="I38" s="421"/>
      <c r="J38" s="422"/>
      <c r="K38" s="438"/>
      <c r="L38" s="335"/>
      <c r="M38" s="336"/>
      <c r="N38" s="272"/>
    </row>
    <row r="39" spans="1:14">
      <c r="A39" s="113"/>
      <c r="B39" s="838"/>
      <c r="C39" s="839"/>
      <c r="D39" s="839"/>
      <c r="E39" s="839"/>
      <c r="F39" s="839"/>
      <c r="G39" s="839"/>
      <c r="H39" s="840"/>
      <c r="I39" s="421"/>
      <c r="J39" s="422"/>
      <c r="K39" s="438"/>
      <c r="L39" s="335"/>
      <c r="M39" s="336"/>
      <c r="N39" s="272"/>
    </row>
    <row r="40" spans="1:14">
      <c r="A40" s="113"/>
      <c r="B40" s="838"/>
      <c r="C40" s="839"/>
      <c r="D40" s="839"/>
      <c r="E40" s="839"/>
      <c r="F40" s="839"/>
      <c r="G40" s="839"/>
      <c r="H40" s="840"/>
      <c r="I40" s="328"/>
      <c r="J40" s="330"/>
      <c r="K40" s="438"/>
      <c r="L40" s="423"/>
      <c r="M40" s="424"/>
      <c r="N40" s="272"/>
    </row>
    <row r="41" spans="1:14">
      <c r="B41" s="838"/>
      <c r="C41" s="839"/>
      <c r="D41" s="839"/>
      <c r="E41" s="839"/>
      <c r="F41" s="839"/>
      <c r="G41" s="839"/>
      <c r="H41" s="840"/>
      <c r="I41" s="36"/>
      <c r="J41" s="37"/>
      <c r="K41" s="438"/>
      <c r="L41" s="276"/>
      <c r="M41" s="277"/>
      <c r="N41" s="272"/>
    </row>
    <row r="42" spans="1:14">
      <c r="B42" s="320"/>
      <c r="C42" s="321"/>
      <c r="D42" s="321"/>
      <c r="E42" s="321"/>
      <c r="F42" s="323"/>
      <c r="G42" s="323"/>
      <c r="H42" s="125"/>
      <c r="I42" s="36"/>
      <c r="J42" s="37"/>
      <c r="K42" s="438"/>
      <c r="L42" s="276"/>
      <c r="M42" s="277"/>
      <c r="N42" s="273"/>
    </row>
    <row r="43" spans="1:14">
      <c r="B43" s="845" t="s">
        <v>952</v>
      </c>
      <c r="C43" s="846"/>
      <c r="D43" s="846"/>
      <c r="E43" s="38"/>
      <c r="F43" s="39"/>
      <c r="G43" s="39"/>
      <c r="H43" s="40"/>
      <c r="I43" s="36"/>
      <c r="J43" s="37"/>
      <c r="K43" s="279"/>
      <c r="L43" s="276"/>
      <c r="M43" s="401">
        <v>0.05</v>
      </c>
      <c r="N43" s="344">
        <f>N77*M43</f>
        <v>12625.400141187813</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618583.76086667855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7206.2740701496841</v>
      </c>
      <c r="N50" s="272">
        <f>K50*M50</f>
        <v>1441.2548140299368</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1343.97177439403</v>
      </c>
      <c r="N51" s="272">
        <f>K51*M51</f>
        <v>1343.97177439403</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733.94191479265078</v>
      </c>
      <c r="N52" s="272">
        <f>K52*M52</f>
        <v>366.97095739632539</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3454.4391077933315</v>
      </c>
      <c r="N53" s="272">
        <f>K53*M53</f>
        <v>518165.8661689997</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348762.43337261077</v>
      </c>
      <c r="N54" s="272">
        <f>K54*M54</f>
        <v>348762.43337261077</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870080.49708743067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29">
        <f>VLOOKUP(A63,TRANSPORTE!A5:D117,4,FALSE)</f>
        <v>735.58755139143761</v>
      </c>
      <c r="M63" s="830"/>
      <c r="N63" s="287">
        <f>K63*L63</f>
        <v>735.58755139143761</v>
      </c>
    </row>
    <row r="64" spans="1:14">
      <c r="B64" s="46"/>
      <c r="C64" s="47"/>
      <c r="D64" s="47"/>
      <c r="E64" s="47"/>
      <c r="F64" s="47"/>
      <c r="G64" s="4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735.58755139143761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SUM(N73:N76)</f>
        <v>252508.00282375625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N45+N58+N68+N77</f>
        <v>1741907.848329257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348381.56966585142</v>
      </c>
      <c r="M84" s="860"/>
      <c r="N84" s="51"/>
    </row>
    <row r="85" spans="1:14">
      <c r="B85" s="89" t="s">
        <v>973</v>
      </c>
      <c r="C85" s="90"/>
      <c r="D85" s="90"/>
      <c r="E85" s="90"/>
      <c r="F85" s="90"/>
      <c r="G85" s="90"/>
      <c r="H85" s="90"/>
      <c r="I85" s="87"/>
      <c r="J85" s="88"/>
      <c r="K85" s="304">
        <v>0.05</v>
      </c>
      <c r="L85" s="859">
        <f>N79*K85</f>
        <v>87095.392416462855</v>
      </c>
      <c r="M85" s="860"/>
      <c r="N85" s="51"/>
    </row>
    <row r="86" spans="1:14" ht="15.75" thickBot="1">
      <c r="B86" s="91" t="s">
        <v>974</v>
      </c>
      <c r="C86" s="92"/>
      <c r="D86" s="92"/>
      <c r="E86" s="92"/>
      <c r="F86" s="92"/>
      <c r="G86" s="92"/>
      <c r="H86" s="92"/>
      <c r="I86" s="93"/>
      <c r="J86" s="94"/>
      <c r="K86" s="305">
        <v>0.05</v>
      </c>
      <c r="L86" s="861">
        <f>N79*K86</f>
        <v>87095.392416462855</v>
      </c>
      <c r="M86" s="862"/>
      <c r="N86" s="51"/>
    </row>
    <row r="87" spans="1:14" ht="15.75" thickBot="1">
      <c r="B87" s="825" t="s">
        <v>953</v>
      </c>
      <c r="C87" s="826"/>
      <c r="D87" s="826"/>
      <c r="E87" s="826"/>
      <c r="F87" s="826"/>
      <c r="G87" s="826"/>
      <c r="H87" s="826"/>
      <c r="I87" s="826"/>
      <c r="J87" s="826"/>
      <c r="K87" s="826"/>
      <c r="L87" s="826"/>
      <c r="M87" s="827"/>
      <c r="N87" s="52">
        <f>L84+L85+L86</f>
        <v>522572.35449877719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2264480.2028280343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5"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38.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452"/>
      <c r="L30" s="836" t="s">
        <v>945</v>
      </c>
      <c r="M30" s="837"/>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121</v>
      </c>
      <c r="B36" s="838" t="str">
        <f>VLOOKUP(A36,EQUIPOS!A6:D154,3,FALSE)</f>
        <v>Bomba eléctrica para accionar la celda</v>
      </c>
      <c r="C36" s="839"/>
      <c r="D36" s="839"/>
      <c r="E36" s="839"/>
      <c r="F36" s="839"/>
      <c r="G36" s="839"/>
      <c r="H36" s="840"/>
      <c r="I36" s="267"/>
      <c r="J36" s="268"/>
      <c r="K36" s="269">
        <f>VLOOKUP(A36,EQUIPOS!A6:D163,4,FALSE)</f>
        <v>42659.641212603281</v>
      </c>
      <c r="L36" s="270"/>
      <c r="M36" s="271">
        <v>0.01</v>
      </c>
      <c r="N36" s="272">
        <f t="shared" ref="N36:N41" si="0">K36/M36</f>
        <v>4265964.1212603282</v>
      </c>
    </row>
    <row r="37" spans="1:14">
      <c r="A37" s="113" t="s">
        <v>192</v>
      </c>
      <c r="B37" s="838" t="str">
        <f>VLOOKUP(A37,EQUIPOS!A7:D154,3,FALSE)</f>
        <v>Equipo de acarreo interno</v>
      </c>
      <c r="C37" s="839"/>
      <c r="D37" s="839"/>
      <c r="E37" s="839"/>
      <c r="F37" s="839"/>
      <c r="G37" s="839"/>
      <c r="H37" s="840"/>
      <c r="I37" s="421"/>
      <c r="J37" s="422"/>
      <c r="K37" s="269">
        <f>VLOOKUP(A37,EQUIPOS!A7:D164,4,FALSE)</f>
        <v>29954.433297979253</v>
      </c>
      <c r="L37" s="335"/>
      <c r="M37" s="336">
        <v>0.05</v>
      </c>
      <c r="N37" s="272">
        <f t="shared" si="0"/>
        <v>599088.66595958499</v>
      </c>
    </row>
    <row r="38" spans="1:14">
      <c r="A38" s="113" t="s">
        <v>217</v>
      </c>
      <c r="B38" s="838" t="str">
        <f>VLOOKUP(A38,EQUIPOS!A8:D154,3,FALSE)</f>
        <v>Equipo de soldadura y de acetileno (incluye soldadura)</v>
      </c>
      <c r="C38" s="839"/>
      <c r="D38" s="839"/>
      <c r="E38" s="839"/>
      <c r="F38" s="839"/>
      <c r="G38" s="839"/>
      <c r="H38" s="840"/>
      <c r="I38" s="421"/>
      <c r="J38" s="422"/>
      <c r="K38" s="269">
        <f>VLOOKUP(A38,EQUIPOS!A8:D165,4,FALSE)</f>
        <v>28650.422264138328</v>
      </c>
      <c r="L38" s="335"/>
      <c r="M38" s="336">
        <v>0.01</v>
      </c>
      <c r="N38" s="272">
        <f t="shared" si="0"/>
        <v>2865042.2264138325</v>
      </c>
    </row>
    <row r="39" spans="1:14">
      <c r="A39" s="113" t="s">
        <v>242</v>
      </c>
      <c r="B39" s="838" t="str">
        <f>VLOOKUP(A39,EQUIPOS!A9:D154,3,FALSE)</f>
        <v>Grúa con torre capacidad 1 ton en la punta.</v>
      </c>
      <c r="C39" s="839"/>
      <c r="D39" s="839"/>
      <c r="E39" s="839"/>
      <c r="F39" s="839"/>
      <c r="G39" s="839"/>
      <c r="H39" s="840"/>
      <c r="I39" s="421"/>
      <c r="J39" s="422"/>
      <c r="K39" s="269">
        <f>VLOOKUP(A39,EQUIPOS!A9:D166,4,FALSE)</f>
        <v>177695.12121656834</v>
      </c>
      <c r="L39" s="335"/>
      <c r="M39" s="336">
        <v>0.04</v>
      </c>
      <c r="N39" s="272">
        <f t="shared" si="0"/>
        <v>4442378.0304142088</v>
      </c>
    </row>
    <row r="40" spans="1:14">
      <c r="A40" s="113" t="s">
        <v>255</v>
      </c>
      <c r="B40" s="838" t="str">
        <f>VLOOKUP(A40,EQUIPOS!A10:D154,3,FALSE)</f>
        <v>Manómetro cable de acero para bajar la celda</v>
      </c>
      <c r="C40" s="839"/>
      <c r="D40" s="839"/>
      <c r="E40" s="839"/>
      <c r="F40" s="839"/>
      <c r="G40" s="839"/>
      <c r="H40" s="840"/>
      <c r="I40" s="328"/>
      <c r="J40" s="330"/>
      <c r="K40" s="269">
        <f>VLOOKUP(A40,EQUIPOS!A10:D167,4,FALSE)</f>
        <v>1112461.1718971306</v>
      </c>
      <c r="L40" s="423"/>
      <c r="M40" s="424">
        <v>1</v>
      </c>
      <c r="N40" s="272">
        <f t="shared" si="0"/>
        <v>1112461.1718971306</v>
      </c>
    </row>
    <row r="41" spans="1:14">
      <c r="A41" t="s">
        <v>320</v>
      </c>
      <c r="B41" s="838" t="str">
        <f>VLOOKUP(A41,EQUIPOS!A11:D155,3,FALSE)</f>
        <v>Retroexcavadora sobre llantas, motor 62HP, Profundidad de excavación de 5.41 metros.</v>
      </c>
      <c r="C41" s="839"/>
      <c r="D41" s="839"/>
      <c r="E41" s="839"/>
      <c r="F41" s="839"/>
      <c r="G41" s="839"/>
      <c r="H41" s="840"/>
      <c r="I41" s="36"/>
      <c r="J41" s="37"/>
      <c r="K41" s="269">
        <f>VLOOKUP(A41,EQUIPOS!A11:D168,4,FALSE)</f>
        <v>158713.00551089505</v>
      </c>
      <c r="L41" s="276"/>
      <c r="M41" s="277">
        <v>0.2</v>
      </c>
      <c r="N41" s="272">
        <f t="shared" si="0"/>
        <v>793565.02755447524</v>
      </c>
    </row>
    <row r="42" spans="1:14">
      <c r="B42" s="320"/>
      <c r="C42" s="321"/>
      <c r="D42" s="321"/>
      <c r="E42" s="321"/>
      <c r="F42" s="323"/>
      <c r="G42" s="323"/>
      <c r="H42" s="125"/>
      <c r="I42" s="36"/>
      <c r="J42" s="37"/>
      <c r="K42" s="438"/>
      <c r="L42" s="276"/>
      <c r="M42" s="277"/>
      <c r="N42" s="273"/>
    </row>
    <row r="43" spans="1:14">
      <c r="B43" s="845" t="s">
        <v>952</v>
      </c>
      <c r="C43" s="846"/>
      <c r="D43" s="846"/>
      <c r="E43" s="38"/>
      <c r="F43" s="39"/>
      <c r="G43" s="39"/>
      <c r="H43" s="40"/>
      <c r="I43" s="36"/>
      <c r="J43" s="37"/>
      <c r="K43" s="279"/>
      <c r="L43" s="276"/>
      <c r="M43" s="401">
        <v>0.01</v>
      </c>
      <c r="N43" s="344">
        <f>N81*M43</f>
        <v>6913.9567913614801</v>
      </c>
    </row>
    <row r="44" spans="1:14" ht="15.75" thickBot="1">
      <c r="B44" s="838"/>
      <c r="C44" s="839"/>
      <c r="D44" s="839"/>
      <c r="E44" s="839"/>
      <c r="F44" s="839"/>
      <c r="G44" s="839"/>
      <c r="H44" s="840"/>
      <c r="I44" s="847"/>
      <c r="J44" s="848"/>
      <c r="K44" s="41"/>
      <c r="L44" s="849"/>
      <c r="M44" s="850"/>
      <c r="N44" s="105"/>
    </row>
    <row r="45" spans="1:14" ht="15.75" thickBot="1">
      <c r="B45" s="825" t="s">
        <v>953</v>
      </c>
      <c r="C45" s="826"/>
      <c r="D45" s="826"/>
      <c r="E45" s="826"/>
      <c r="F45" s="826"/>
      <c r="G45" s="826"/>
      <c r="H45" s="826"/>
      <c r="I45" s="826"/>
      <c r="J45" s="826"/>
      <c r="K45" s="826"/>
      <c r="L45" s="826"/>
      <c r="M45" s="827"/>
      <c r="N45" s="394">
        <f>SUM(N36:N44)</f>
        <v>14085413.200290922</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13051516.289404988</v>
      </c>
      <c r="N50" s="272">
        <f t="shared" ref="N50:N55" si="1">K50*M50</f>
        <v>13051516.289404988</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78749.608081863684</v>
      </c>
      <c r="N51" s="272">
        <f t="shared" si="1"/>
        <v>2362488.2424559104</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1290508.9933137528</v>
      </c>
      <c r="N52" s="272">
        <f t="shared" si="1"/>
        <v>2581017.9866275056</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791400.3109438729</v>
      </c>
      <c r="N53" s="272">
        <f t="shared" si="1"/>
        <v>3957001.5547193643</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51281.796068666612</v>
      </c>
      <c r="N54" s="272">
        <f t="shared" si="1"/>
        <v>3076907.7641199967</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32886.680118200878</v>
      </c>
      <c r="N55" s="272">
        <f t="shared" si="1"/>
        <v>394640.16141841054</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25423571.998746175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29">
        <f>VLOOKUP(A63,TRANSPORTE!A5:D117,4,FALSE)</f>
        <v>1136380.3335849273</v>
      </c>
      <c r="M63" s="830"/>
      <c r="N63" s="287">
        <f>K63*L63</f>
        <v>1136380.3335849273</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29">
        <f>VLOOKUP(A64,TRANSPORTE!A6:D117,4,FALSE)</f>
        <v>134720.43859814486</v>
      </c>
      <c r="M64" s="830"/>
      <c r="N64" s="287">
        <f>K64*L64</f>
        <v>1077763.5087851589</v>
      </c>
    </row>
    <row r="65" spans="1:15">
      <c r="A65" t="s">
        <v>1399</v>
      </c>
      <c r="B65" s="46" t="str">
        <f>VLOOKUP(A65,TRANSPORTE!A6:D117,3,FALSE)</f>
        <v>Pasajes aéreos</v>
      </c>
      <c r="C65" s="47"/>
      <c r="D65" s="47"/>
      <c r="E65" s="47"/>
      <c r="F65" s="47"/>
      <c r="G65" s="47"/>
      <c r="H65" s="311" t="s">
        <v>945</v>
      </c>
      <c r="I65" s="279">
        <v>3</v>
      </c>
      <c r="J65" s="286">
        <v>1</v>
      </c>
      <c r="K65" s="279">
        <f>I65*J65</f>
        <v>3</v>
      </c>
      <c r="L65" s="829">
        <f>VLOOKUP(A65,TRANSPORTE!A6:D117,4,FALSE)</f>
        <v>310415.75713858264</v>
      </c>
      <c r="M65" s="830"/>
      <c r="N65" s="287">
        <f>K65*L65</f>
        <v>931247.27141574793</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3145391.1137858341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SUM(N73:N80)</f>
        <v>691395.67913614796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43345771.99195908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8669154.3983918168</v>
      </c>
      <c r="M88" s="860"/>
      <c r="N88" s="51"/>
    </row>
    <row r="89" spans="1:14">
      <c r="B89" s="89" t="s">
        <v>973</v>
      </c>
      <c r="C89" s="90"/>
      <c r="D89" s="90"/>
      <c r="E89" s="90"/>
      <c r="F89" s="90"/>
      <c r="G89" s="90"/>
      <c r="H89" s="90"/>
      <c r="I89" s="87"/>
      <c r="J89" s="88"/>
      <c r="K89" s="304">
        <v>0.05</v>
      </c>
      <c r="L89" s="859">
        <f>N83*K89</f>
        <v>2167288.5995979542</v>
      </c>
      <c r="M89" s="860"/>
      <c r="N89" s="51"/>
    </row>
    <row r="90" spans="1:14" ht="15.75" thickBot="1">
      <c r="B90" s="91" t="s">
        <v>974</v>
      </c>
      <c r="C90" s="92"/>
      <c r="D90" s="92"/>
      <c r="E90" s="92"/>
      <c r="F90" s="92"/>
      <c r="G90" s="92"/>
      <c r="H90" s="92"/>
      <c r="I90" s="93"/>
      <c r="J90" s="94"/>
      <c r="K90" s="305">
        <v>0.05</v>
      </c>
      <c r="L90" s="861">
        <f>N83*K90</f>
        <v>2167288.5995979542</v>
      </c>
      <c r="M90" s="862"/>
      <c r="N90" s="51"/>
    </row>
    <row r="91" spans="1:14" ht="15.75" thickBot="1">
      <c r="B91" s="825" t="s">
        <v>953</v>
      </c>
      <c r="C91" s="826"/>
      <c r="D91" s="826"/>
      <c r="E91" s="826"/>
      <c r="F91" s="826"/>
      <c r="G91" s="826"/>
      <c r="H91" s="826"/>
      <c r="I91" s="826"/>
      <c r="J91" s="826"/>
      <c r="K91" s="826"/>
      <c r="L91" s="826"/>
      <c r="M91" s="827"/>
      <c r="N91" s="52">
        <f>L88+L89+L90</f>
        <v>13003731.597587723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56349503.5895468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6" zoomScale="78" zoomScaleNormal="78" workbookViewId="0">
      <selection activeCell="N75" sqref="N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6" t="s">
        <v>944</v>
      </c>
      <c r="C35" s="807"/>
      <c r="D35" s="807"/>
      <c r="E35" s="807"/>
      <c r="F35" s="807"/>
      <c r="G35" s="807"/>
      <c r="H35" s="808"/>
      <c r="I35" s="809" t="s">
        <v>948</v>
      </c>
      <c r="J35" s="810"/>
      <c r="K35" s="69" t="s">
        <v>949</v>
      </c>
      <c r="L35" s="811" t="s">
        <v>950</v>
      </c>
      <c r="M35" s="808"/>
      <c r="N35" s="70" t="s">
        <v>951</v>
      </c>
    </row>
    <row r="36" spans="1:16">
      <c r="A36" s="113" t="s">
        <v>121</v>
      </c>
      <c r="B36" s="838" t="str">
        <f>VLOOKUP(A36,EQUIPOS!A6:D154,3,FALSE)</f>
        <v>Bomba eléctrica para accionar la celda</v>
      </c>
      <c r="C36" s="839"/>
      <c r="D36" s="839"/>
      <c r="E36" s="839"/>
      <c r="F36" s="839"/>
      <c r="G36" s="839"/>
      <c r="H36" s="840"/>
      <c r="I36" s="267"/>
      <c r="J36" s="268"/>
      <c r="K36" s="269">
        <f>VLOOKUP(A36,EQUIPOS!A6:D163,4,FALSE)</f>
        <v>42659.641212603281</v>
      </c>
      <c r="L36" s="270"/>
      <c r="M36" s="271">
        <v>0.01</v>
      </c>
      <c r="N36" s="272">
        <f>K36/M36</f>
        <v>4265964.1212603282</v>
      </c>
    </row>
    <row r="37" spans="1:16">
      <c r="A37" s="113" t="s">
        <v>217</v>
      </c>
      <c r="B37" s="838" t="str">
        <f>VLOOKUP(A37,EQUIPOS!A7:D154,3,FALSE)</f>
        <v>Equipo de soldadura y de acetileno (incluye soldadura)</v>
      </c>
      <c r="C37" s="839"/>
      <c r="D37" s="839"/>
      <c r="E37" s="839"/>
      <c r="F37" s="839"/>
      <c r="G37" s="839"/>
      <c r="H37" s="840"/>
      <c r="I37" s="421"/>
      <c r="J37" s="422"/>
      <c r="K37" s="269">
        <f>VLOOKUP(A37,EQUIPOS!A7:D164,4,FALSE)</f>
        <v>28650.422264138328</v>
      </c>
      <c r="L37" s="335"/>
      <c r="M37" s="336">
        <v>0.01</v>
      </c>
      <c r="N37" s="272">
        <f>K37/M37</f>
        <v>2865042.2264138325</v>
      </c>
    </row>
    <row r="38" spans="1:16">
      <c r="A38" s="113" t="s">
        <v>255</v>
      </c>
      <c r="B38" s="838" t="str">
        <f>VLOOKUP(A38,EQUIPOS!A8:D154,3,FALSE)</f>
        <v>Manómetro cable de acero para bajar la celda</v>
      </c>
      <c r="C38" s="839"/>
      <c r="D38" s="839"/>
      <c r="E38" s="839"/>
      <c r="F38" s="839"/>
      <c r="G38" s="839"/>
      <c r="H38" s="840"/>
      <c r="I38" s="421"/>
      <c r="J38" s="422"/>
      <c r="K38" s="269">
        <f>VLOOKUP(A38,EQUIPOS!A8:D165,4,FALSE)</f>
        <v>1112461.1718971306</v>
      </c>
      <c r="L38" s="335"/>
      <c r="M38" s="336">
        <v>1</v>
      </c>
      <c r="N38" s="272">
        <f>K38/M38</f>
        <v>1112461.1718971306</v>
      </c>
    </row>
    <row r="39" spans="1:16">
      <c r="A39" s="113"/>
      <c r="B39" s="838"/>
      <c r="C39" s="839"/>
      <c r="D39" s="839"/>
      <c r="E39" s="839"/>
      <c r="F39" s="839"/>
      <c r="G39" s="839"/>
      <c r="H39" s="840"/>
      <c r="I39" s="421"/>
      <c r="J39" s="422"/>
      <c r="K39" s="269"/>
      <c r="L39" s="335"/>
      <c r="M39" s="336"/>
      <c r="N39" s="272"/>
    </row>
    <row r="40" spans="1:16">
      <c r="A40" s="113"/>
      <c r="B40" s="838"/>
      <c r="C40" s="839"/>
      <c r="D40" s="839"/>
      <c r="E40" s="839"/>
      <c r="F40" s="839"/>
      <c r="G40" s="839"/>
      <c r="H40" s="840"/>
      <c r="I40" s="328"/>
      <c r="J40" s="330"/>
      <c r="K40" s="269"/>
      <c r="L40" s="423"/>
      <c r="M40" s="424"/>
      <c r="N40" s="272"/>
    </row>
    <row r="41" spans="1:16">
      <c r="B41" s="838"/>
      <c r="C41" s="839"/>
      <c r="D41" s="839"/>
      <c r="E41" s="839"/>
      <c r="F41" s="839"/>
      <c r="G41" s="839"/>
      <c r="H41" s="840"/>
      <c r="I41" s="36"/>
      <c r="J41" s="37"/>
      <c r="K41" s="269"/>
      <c r="L41" s="276"/>
      <c r="M41" s="277"/>
      <c r="N41" s="272"/>
    </row>
    <row r="42" spans="1:16">
      <c r="B42" s="320"/>
      <c r="C42" s="321"/>
      <c r="D42" s="321"/>
      <c r="E42" s="321"/>
      <c r="F42" s="323"/>
      <c r="G42" s="323"/>
      <c r="H42" s="125"/>
      <c r="I42" s="36"/>
      <c r="J42" s="37"/>
      <c r="K42" s="438"/>
      <c r="L42" s="276"/>
      <c r="M42" s="277"/>
      <c r="N42" s="273"/>
    </row>
    <row r="43" spans="1:16">
      <c r="B43" s="845" t="s">
        <v>952</v>
      </c>
      <c r="C43" s="846"/>
      <c r="D43" s="846"/>
      <c r="E43" s="38"/>
      <c r="F43" s="39"/>
      <c r="G43" s="39"/>
      <c r="H43" s="40"/>
      <c r="I43" s="36"/>
      <c r="J43" s="37"/>
      <c r="K43" s="279"/>
      <c r="L43" s="276"/>
      <c r="M43" s="401">
        <v>0.01</v>
      </c>
      <c r="N43" s="344">
        <f>N81*M43</f>
        <v>6913.9567913614801</v>
      </c>
    </row>
    <row r="44" spans="1:16" ht="15.75" thickBot="1">
      <c r="B44" s="838"/>
      <c r="C44" s="839"/>
      <c r="D44" s="839"/>
      <c r="E44" s="839"/>
      <c r="F44" s="839"/>
      <c r="G44" s="839"/>
      <c r="H44" s="840"/>
      <c r="I44" s="847"/>
      <c r="J44" s="848"/>
      <c r="K44" s="41"/>
      <c r="L44" s="849"/>
      <c r="M44" s="850"/>
      <c r="N44" s="105"/>
    </row>
    <row r="45" spans="1:16" ht="15.75" thickBot="1">
      <c r="B45" s="825" t="s">
        <v>953</v>
      </c>
      <c r="C45" s="826"/>
      <c r="D45" s="826"/>
      <c r="E45" s="826"/>
      <c r="F45" s="826"/>
      <c r="G45" s="826"/>
      <c r="H45" s="826"/>
      <c r="I45" s="826"/>
      <c r="J45" s="826"/>
      <c r="K45" s="826"/>
      <c r="L45" s="826"/>
      <c r="M45" s="827"/>
      <c r="N45" s="394">
        <f>SUM(N36:N44)</f>
        <v>8250381.4763626531</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6" t="s">
        <v>944</v>
      </c>
      <c r="C49" s="817"/>
      <c r="D49" s="817"/>
      <c r="E49" s="817"/>
      <c r="F49" s="817"/>
      <c r="G49" s="817"/>
      <c r="H49" s="817"/>
      <c r="I49" s="818"/>
      <c r="J49" s="315" t="s">
        <v>945</v>
      </c>
      <c r="K49" s="85" t="s">
        <v>946</v>
      </c>
      <c r="L49" s="819" t="s">
        <v>955</v>
      </c>
      <c r="M49" s="818"/>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13051516.289404988</v>
      </c>
      <c r="N50" s="272">
        <f t="shared" ref="N50:N55" si="0">K50*M50</f>
        <v>13051516.289404988</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78749.608081863684</v>
      </c>
      <c r="N51" s="272">
        <f t="shared" si="0"/>
        <v>2362488.2424559104</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1290508.9933137528</v>
      </c>
      <c r="N52" s="272">
        <f t="shared" si="0"/>
        <v>2581017.9866275056</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791400.3109438729</v>
      </c>
      <c r="N53" s="272">
        <f t="shared" si="0"/>
        <v>3957001.5547193643</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51281.796068666612</v>
      </c>
      <c r="N54" s="272">
        <f t="shared" si="0"/>
        <v>3076907.7641199967</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32886.680118200878</v>
      </c>
      <c r="N55" s="272">
        <f t="shared" si="0"/>
        <v>394640.16141841054</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25423571.998746175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8" t="s">
        <v>961</v>
      </c>
      <c r="M62" s="801"/>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29">
        <f>VLOOKUP(A63,TRANSPORTE!A5:D117,4,FALSE)</f>
        <v>310415.75713858264</v>
      </c>
      <c r="M63" s="830"/>
      <c r="N63" s="287">
        <f>K63*L63</f>
        <v>931247.27141574793</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29">
        <f>VLOOKUP(A64,TRANSPORTE!A6:D117,4,FALSE)</f>
        <v>1136380.3335849273</v>
      </c>
      <c r="M64" s="830"/>
      <c r="N64" s="287">
        <f>K64*L64</f>
        <v>1136380.3335849273</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29">
        <f>VLOOKUP(A65,TRANSPORTE!A6:D118,4,FALSE)</f>
        <v>134720.43859814486</v>
      </c>
      <c r="M65" s="830"/>
      <c r="N65" s="287">
        <f>K65*L65</f>
        <v>1077763.5087851589</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4"/>
      <c r="M67" s="815"/>
      <c r="N67" s="127"/>
    </row>
    <row r="68" spans="1:15" ht="15.75" thickBot="1">
      <c r="B68" s="831" t="s">
        <v>953</v>
      </c>
      <c r="C68" s="832"/>
      <c r="D68" s="832"/>
      <c r="E68" s="832"/>
      <c r="F68" s="832"/>
      <c r="G68" s="832"/>
      <c r="H68" s="832"/>
      <c r="I68" s="832"/>
      <c r="J68" s="832"/>
      <c r="K68" s="832"/>
      <c r="L68" s="832"/>
      <c r="M68" s="833"/>
      <c r="N68" s="104">
        <f>SUM(N63:N67)</f>
        <v>3145391.1137858341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1" t="s">
        <v>963</v>
      </c>
      <c r="C72" s="852"/>
      <c r="D72" s="852"/>
      <c r="E72" s="852"/>
      <c r="F72" s="852"/>
      <c r="G72" s="852"/>
      <c r="H72" s="852"/>
      <c r="I72" s="73" t="s">
        <v>964</v>
      </c>
      <c r="J72" s="75" t="s">
        <v>1410</v>
      </c>
      <c r="K72" s="74" t="s">
        <v>966</v>
      </c>
      <c r="L72" s="853" t="s">
        <v>950</v>
      </c>
      <c r="M72" s="854"/>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2"/>
      <c r="C80" s="813"/>
      <c r="D80" s="813"/>
      <c r="E80" s="813"/>
      <c r="F80" s="813"/>
      <c r="G80" s="813"/>
      <c r="H80" s="813"/>
      <c r="I80" s="44"/>
      <c r="J80" s="44"/>
      <c r="K80" s="44"/>
      <c r="L80" s="978"/>
      <c r="M80" s="979"/>
      <c r="N80" s="45"/>
    </row>
    <row r="81" spans="1:14" ht="15.75" thickBot="1">
      <c r="B81" s="825" t="s">
        <v>953</v>
      </c>
      <c r="C81" s="826"/>
      <c r="D81" s="826"/>
      <c r="E81" s="826"/>
      <c r="F81" s="826"/>
      <c r="G81" s="826"/>
      <c r="H81" s="826"/>
      <c r="I81" s="832"/>
      <c r="J81" s="832"/>
      <c r="K81" s="832"/>
      <c r="L81" s="832"/>
      <c r="M81" s="833"/>
      <c r="N81" s="301">
        <f>SUM(N73:N80)</f>
        <v>691395.67913614796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37510740.268030815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7502148.0536061637</v>
      </c>
      <c r="M88" s="860"/>
      <c r="N88" s="51"/>
    </row>
    <row r="89" spans="1:14">
      <c r="B89" s="89" t="s">
        <v>973</v>
      </c>
      <c r="C89" s="90"/>
      <c r="D89" s="90"/>
      <c r="E89" s="90"/>
      <c r="F89" s="90"/>
      <c r="G89" s="90"/>
      <c r="H89" s="90"/>
      <c r="I89" s="87"/>
      <c r="J89" s="88"/>
      <c r="K89" s="304">
        <v>0.05</v>
      </c>
      <c r="L89" s="859">
        <f>N83*K89</f>
        <v>1875537.0134015409</v>
      </c>
      <c r="M89" s="860"/>
      <c r="N89" s="51"/>
    </row>
    <row r="90" spans="1:14" ht="15.75" thickBot="1">
      <c r="B90" s="91" t="s">
        <v>974</v>
      </c>
      <c r="C90" s="92"/>
      <c r="D90" s="92"/>
      <c r="E90" s="92"/>
      <c r="F90" s="92"/>
      <c r="G90" s="92"/>
      <c r="H90" s="92"/>
      <c r="I90" s="93"/>
      <c r="J90" s="94"/>
      <c r="K90" s="305">
        <v>0.05</v>
      </c>
      <c r="L90" s="861">
        <f>N83*K90</f>
        <v>1875537.0134015409</v>
      </c>
      <c r="M90" s="862"/>
      <c r="N90" s="51"/>
    </row>
    <row r="91" spans="1:14" ht="15.75" thickBot="1">
      <c r="B91" s="825" t="s">
        <v>953</v>
      </c>
      <c r="C91" s="826"/>
      <c r="D91" s="826"/>
      <c r="E91" s="826"/>
      <c r="F91" s="826"/>
      <c r="G91" s="826"/>
      <c r="H91" s="826"/>
      <c r="I91" s="826"/>
      <c r="J91" s="826"/>
      <c r="K91" s="826"/>
      <c r="L91" s="826"/>
      <c r="M91" s="827"/>
      <c r="N91" s="52">
        <f>L88+L89+L90</f>
        <v>11253222.080409247</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48763962.348440066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259</v>
      </c>
      <c r="B36" s="838" t="str">
        <f>VLOOKUP(A36,EQUIPOS!A6:D154,3,FALSE)</f>
        <v>Montacargas</v>
      </c>
      <c r="C36" s="839"/>
      <c r="D36" s="839"/>
      <c r="E36" s="839"/>
      <c r="F36" s="839"/>
      <c r="G36" s="839"/>
      <c r="H36" s="840"/>
      <c r="I36" s="267"/>
      <c r="J36" s="268"/>
      <c r="K36" s="269">
        <f>VLOOKUP(A36,EQUIPOS!A6:D163,4,FALSE)</f>
        <v>88173.891950497244</v>
      </c>
      <c r="L36" s="270"/>
      <c r="M36" s="336">
        <v>1.5</v>
      </c>
      <c r="N36" s="272">
        <f>K36/M36</f>
        <v>58782.594633664827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2693.4186967867336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61476.013330451562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9528.1403189973935</v>
      </c>
      <c r="N48" s="272">
        <f>K48*M48</f>
        <v>2984223.8344867886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2984223.8344867886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53868.373935734664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3099568.2217529751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619913.64435059507</v>
      </c>
      <c r="M84" s="860"/>
      <c r="N84" s="51"/>
    </row>
    <row r="85" spans="1:14">
      <c r="B85" s="89" t="s">
        <v>973</v>
      </c>
      <c r="C85" s="90"/>
      <c r="D85" s="90"/>
      <c r="E85" s="90"/>
      <c r="F85" s="90"/>
      <c r="G85" s="90"/>
      <c r="H85" s="90"/>
      <c r="I85" s="87"/>
      <c r="J85" s="88"/>
      <c r="K85" s="304">
        <v>0.05</v>
      </c>
      <c r="L85" s="859">
        <f>N79*K85</f>
        <v>154978.41108764877</v>
      </c>
      <c r="M85" s="860"/>
      <c r="N85" s="51"/>
    </row>
    <row r="86" spans="1:14" ht="15.75" thickBot="1">
      <c r="B86" s="91" t="s">
        <v>974</v>
      </c>
      <c r="C86" s="92"/>
      <c r="D86" s="92"/>
      <c r="E86" s="92"/>
      <c r="F86" s="92"/>
      <c r="G86" s="92"/>
      <c r="H86" s="92"/>
      <c r="I86" s="93"/>
      <c r="J86" s="94"/>
      <c r="K86" s="305">
        <v>0.05</v>
      </c>
      <c r="L86" s="861">
        <f>N79*K86</f>
        <v>154978.41108764877</v>
      </c>
      <c r="M86" s="862"/>
      <c r="N86" s="51"/>
    </row>
    <row r="87" spans="1:14" ht="15.75" thickBot="1">
      <c r="B87" s="825" t="s">
        <v>953</v>
      </c>
      <c r="C87" s="826"/>
      <c r="D87" s="826"/>
      <c r="E87" s="826"/>
      <c r="F87" s="826"/>
      <c r="G87" s="826"/>
      <c r="H87" s="826"/>
      <c r="I87" s="826"/>
      <c r="J87" s="826"/>
      <c r="K87" s="826"/>
      <c r="L87" s="826"/>
      <c r="M87" s="827"/>
      <c r="N87" s="52">
        <f>L84+L85+L86</f>
        <v>929870.46652589249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4029438.6882788679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267</v>
      </c>
      <c r="B36" s="838" t="str">
        <f>VLOOKUP(A36,EQUIPOS!A6:D154,3,FALSE)</f>
        <v>Motobomba de concreto</v>
      </c>
      <c r="C36" s="839"/>
      <c r="D36" s="839"/>
      <c r="E36" s="839"/>
      <c r="F36" s="839"/>
      <c r="G36" s="839"/>
      <c r="H36" s="840"/>
      <c r="I36" s="267"/>
      <c r="J36" s="268"/>
      <c r="K36" s="269">
        <f>VLOOKUP(A36,EQUIPOS!A6:D163,4,FALSE)</f>
        <v>77276.957307856166</v>
      </c>
      <c r="L36" s="270"/>
      <c r="M36" s="336">
        <v>2.5</v>
      </c>
      <c r="N36" s="272">
        <f>K36/M36</f>
        <v>30910.782923142466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30910.782923142466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4079.5738967421612</v>
      </c>
      <c r="N48" s="272">
        <f>K48*M48</f>
        <v>190755.48897836325</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440823.11240823439</v>
      </c>
      <c r="N49" s="272">
        <f>K49*M49</f>
        <v>294461.52426972234</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485217.01324808563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29">
        <f>VLOOKUP(A60,TRANSPORTE!A2:D117,4,FALSE)</f>
        <v>735.58755139143761</v>
      </c>
      <c r="M60" s="830"/>
      <c r="N60" s="287">
        <f>K60*L60</f>
        <v>638.76619255107425</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638.76619255107425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516766.56236377917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103353.31247275585</v>
      </c>
      <c r="M84" s="860"/>
      <c r="N84" s="51"/>
    </row>
    <row r="85" spans="1:14">
      <c r="B85" s="89" t="s">
        <v>973</v>
      </c>
      <c r="C85" s="90"/>
      <c r="D85" s="90"/>
      <c r="E85" s="90"/>
      <c r="F85" s="90"/>
      <c r="G85" s="90"/>
      <c r="H85" s="90"/>
      <c r="I85" s="87"/>
      <c r="J85" s="88"/>
      <c r="K85" s="304">
        <v>0.05</v>
      </c>
      <c r="L85" s="859">
        <f>N79*K85</f>
        <v>25838.328118188962</v>
      </c>
      <c r="M85" s="860"/>
      <c r="N85" s="51"/>
    </row>
    <row r="86" spans="1:14" ht="15.75" thickBot="1">
      <c r="B86" s="91" t="s">
        <v>974</v>
      </c>
      <c r="C86" s="92"/>
      <c r="D86" s="92"/>
      <c r="E86" s="92"/>
      <c r="F86" s="92"/>
      <c r="G86" s="92"/>
      <c r="H86" s="92"/>
      <c r="I86" s="93"/>
      <c r="J86" s="94"/>
      <c r="K86" s="305">
        <v>0.05</v>
      </c>
      <c r="L86" s="861">
        <f>N79*K86</f>
        <v>25838.328118188962</v>
      </c>
      <c r="M86" s="862"/>
      <c r="N86" s="51"/>
    </row>
    <row r="87" spans="1:14" ht="15.75" thickBot="1">
      <c r="B87" s="825" t="s">
        <v>953</v>
      </c>
      <c r="C87" s="826"/>
      <c r="D87" s="826"/>
      <c r="E87" s="826"/>
      <c r="F87" s="826"/>
      <c r="G87" s="826"/>
      <c r="H87" s="826"/>
      <c r="I87" s="826"/>
      <c r="J87" s="826"/>
      <c r="K87" s="826"/>
      <c r="L87" s="826"/>
      <c r="M87" s="827"/>
      <c r="N87" s="52">
        <f>L84+L85+L86</f>
        <v>155029.96870913377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671796.53107291297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3"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121</v>
      </c>
      <c r="B36" s="838" t="str">
        <f>VLOOKUP(A36,EQUIPOS!A6:D154,3,FALSE)</f>
        <v>Bomba eléctrica para accionar la celda</v>
      </c>
      <c r="C36" s="839"/>
      <c r="D36" s="839"/>
      <c r="E36" s="839"/>
      <c r="F36" s="839"/>
      <c r="G36" s="839"/>
      <c r="H36" s="840"/>
      <c r="I36" s="267"/>
      <c r="J36" s="268"/>
      <c r="K36" s="269">
        <f>VLOOKUP(A36,EQUIPOS!A6:D163,4,FALSE)</f>
        <v>42659.641212603281</v>
      </c>
      <c r="L36" s="270"/>
      <c r="M36" s="271">
        <v>0.01</v>
      </c>
      <c r="N36" s="272">
        <f t="shared" ref="N36:N41" si="0">K36/M36</f>
        <v>4265964.1212603282</v>
      </c>
    </row>
    <row r="37" spans="1:14">
      <c r="A37" s="113" t="s">
        <v>192</v>
      </c>
      <c r="B37" s="838" t="str">
        <f>VLOOKUP(A37,EQUIPOS!A7:D154,3,FALSE)</f>
        <v>Equipo de acarreo interno</v>
      </c>
      <c r="C37" s="839"/>
      <c r="D37" s="839"/>
      <c r="E37" s="839"/>
      <c r="F37" s="839"/>
      <c r="G37" s="839"/>
      <c r="H37" s="840"/>
      <c r="I37" s="421"/>
      <c r="J37" s="422"/>
      <c r="K37" s="269">
        <f>VLOOKUP(A37,EQUIPOS!A7:D164,4,FALSE)</f>
        <v>29954.433297979253</v>
      </c>
      <c r="L37" s="335"/>
      <c r="M37" s="336">
        <v>0.05</v>
      </c>
      <c r="N37" s="272">
        <f t="shared" si="0"/>
        <v>599088.66595958499</v>
      </c>
    </row>
    <row r="38" spans="1:14">
      <c r="A38" s="113" t="s">
        <v>214</v>
      </c>
      <c r="B38" s="838" t="str">
        <f>VLOOKUP(A38,EQUIPOS!A8:D154,3,FALSE)</f>
        <v>Equipo de oxigeno y soldadura</v>
      </c>
      <c r="C38" s="839"/>
      <c r="D38" s="839"/>
      <c r="E38" s="839"/>
      <c r="F38" s="839"/>
      <c r="G38" s="839"/>
      <c r="H38" s="840"/>
      <c r="I38" s="421"/>
      <c r="J38" s="422"/>
      <c r="K38" s="438">
        <f>VLOOKUP(A38,EQUIPOS!A8:D165,4,FALSE)</f>
        <v>8375.0470812301664</v>
      </c>
      <c r="L38" s="335"/>
      <c r="M38" s="336">
        <v>0.01</v>
      </c>
      <c r="N38" s="272">
        <f t="shared" si="0"/>
        <v>837504.70812301664</v>
      </c>
    </row>
    <row r="39" spans="1:14">
      <c r="A39" s="113" t="s">
        <v>248</v>
      </c>
      <c r="B39" s="838" t="str">
        <f>VLOOKUP(A39,EQUIPOS!A9:D154,3,FALSE)</f>
        <v>Grúa telescópica de 50 Ton.</v>
      </c>
      <c r="C39" s="839"/>
      <c r="D39" s="839"/>
      <c r="E39" s="839"/>
      <c r="F39" s="839"/>
      <c r="G39" s="839"/>
      <c r="H39" s="840"/>
      <c r="I39" s="421"/>
      <c r="J39" s="422"/>
      <c r="K39" s="438">
        <f>VLOOKUP(A39,EQUIPOS!A9:D166,4,FALSE)</f>
        <v>302958.32596442493</v>
      </c>
      <c r="L39" s="335"/>
      <c r="M39" s="336">
        <v>0.04</v>
      </c>
      <c r="N39" s="272">
        <f t="shared" si="0"/>
        <v>7573958.1491106236</v>
      </c>
    </row>
    <row r="40" spans="1:14">
      <c r="A40" s="113" t="s">
        <v>255</v>
      </c>
      <c r="B40" s="838" t="str">
        <f>VLOOKUP(A40,EQUIPOS!A10:D154,3,FALSE)</f>
        <v>Manómetro cable de acero para bajar la celda</v>
      </c>
      <c r="C40" s="839"/>
      <c r="D40" s="839"/>
      <c r="E40" s="839"/>
      <c r="F40" s="839"/>
      <c r="G40" s="839"/>
      <c r="H40" s="840"/>
      <c r="I40" s="421"/>
      <c r="J40" s="422"/>
      <c r="K40" s="438">
        <f>VLOOKUP(A40,EQUIPOS!A10:D167,4,FALSE)</f>
        <v>1112461.1718971306</v>
      </c>
      <c r="L40" s="335"/>
      <c r="M40" s="336">
        <v>1</v>
      </c>
      <c r="N40" s="272">
        <f t="shared" si="0"/>
        <v>1112461.1718971306</v>
      </c>
    </row>
    <row r="41" spans="1:14">
      <c r="A41" s="113" t="s">
        <v>322</v>
      </c>
      <c r="B41" s="838" t="str">
        <f>VLOOKUP(A41,EQUIPOS!A11:D155,3,FALSE)</f>
        <v xml:space="preserve">Retroexcavadora sobre llantas JD 410
</v>
      </c>
      <c r="C41" s="839"/>
      <c r="D41" s="839"/>
      <c r="E41" s="839"/>
      <c r="F41" s="839"/>
      <c r="G41" s="839"/>
      <c r="H41" s="840"/>
      <c r="I41" s="421"/>
      <c r="J41" s="422"/>
      <c r="K41" s="438">
        <f>VLOOKUP(A41,EQUIPOS!A11:D168,4,FALSE)</f>
        <v>118555.77978562086</v>
      </c>
      <c r="L41" s="335"/>
      <c r="M41" s="336">
        <v>0.2</v>
      </c>
      <c r="N41" s="272">
        <f t="shared" si="0"/>
        <v>592778.89892810432</v>
      </c>
    </row>
    <row r="42" spans="1:14">
      <c r="A42" s="113"/>
      <c r="B42" s="838"/>
      <c r="C42" s="839"/>
      <c r="D42" s="839"/>
      <c r="E42" s="839"/>
      <c r="F42" s="839"/>
      <c r="G42" s="839"/>
      <c r="H42" s="840"/>
      <c r="I42" s="328"/>
      <c r="J42" s="330"/>
      <c r="K42" s="438"/>
      <c r="L42" s="423"/>
      <c r="M42" s="424"/>
      <c r="N42" s="272"/>
    </row>
    <row r="43" spans="1:14">
      <c r="B43" s="838"/>
      <c r="C43" s="839"/>
      <c r="D43" s="839"/>
      <c r="E43" s="839"/>
      <c r="F43" s="839"/>
      <c r="G43" s="839"/>
      <c r="H43" s="840"/>
      <c r="I43" s="36"/>
      <c r="J43" s="37"/>
      <c r="K43" s="438"/>
      <c r="L43" s="276"/>
      <c r="M43" s="277"/>
      <c r="N43" s="272"/>
    </row>
    <row r="44" spans="1:14">
      <c r="B44" s="320"/>
      <c r="C44" s="321"/>
      <c r="D44" s="321"/>
      <c r="E44" s="321"/>
      <c r="F44" s="323"/>
      <c r="G44" s="323"/>
      <c r="H44" s="125"/>
      <c r="I44" s="36"/>
      <c r="J44" s="37"/>
      <c r="K44" s="438"/>
      <c r="L44" s="276"/>
      <c r="M44" s="277"/>
      <c r="N44" s="273"/>
    </row>
    <row r="45" spans="1:14">
      <c r="B45" s="845" t="s">
        <v>952</v>
      </c>
      <c r="C45" s="846"/>
      <c r="D45" s="846"/>
      <c r="E45" s="38"/>
      <c r="F45" s="39"/>
      <c r="G45" s="39"/>
      <c r="H45" s="40"/>
      <c r="I45" s="36"/>
      <c r="J45" s="37"/>
      <c r="K45" s="279"/>
      <c r="L45" s="276"/>
      <c r="M45" s="401">
        <v>0.1</v>
      </c>
      <c r="N45" s="344">
        <f>N86*M45</f>
        <v>69139.567913614796</v>
      </c>
    </row>
    <row r="46" spans="1:14" ht="15.75" thickBot="1">
      <c r="B46" s="838"/>
      <c r="C46" s="839"/>
      <c r="D46" s="839"/>
      <c r="E46" s="839"/>
      <c r="F46" s="839"/>
      <c r="G46" s="839"/>
      <c r="H46" s="840"/>
      <c r="I46" s="847"/>
      <c r="J46" s="848"/>
      <c r="K46" s="41"/>
      <c r="L46" s="849"/>
      <c r="M46" s="850"/>
      <c r="N46" s="105"/>
    </row>
    <row r="47" spans="1:14" ht="15.75" thickBot="1">
      <c r="B47" s="825" t="s">
        <v>953</v>
      </c>
      <c r="C47" s="826"/>
      <c r="D47" s="826"/>
      <c r="E47" s="826"/>
      <c r="F47" s="826"/>
      <c r="G47" s="826"/>
      <c r="H47" s="826"/>
      <c r="I47" s="826"/>
      <c r="J47" s="826"/>
      <c r="K47" s="826"/>
      <c r="L47" s="826"/>
      <c r="M47" s="827"/>
      <c r="N47" s="411">
        <f>SUM(N36:N45)</f>
        <v>15050895.283192404</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6" t="s">
        <v>944</v>
      </c>
      <c r="C51" s="817"/>
      <c r="D51" s="817"/>
      <c r="E51" s="817"/>
      <c r="F51" s="817"/>
      <c r="G51" s="817"/>
      <c r="H51" s="817"/>
      <c r="I51" s="818"/>
      <c r="J51" s="315" t="s">
        <v>945</v>
      </c>
      <c r="K51" s="85" t="s">
        <v>946</v>
      </c>
      <c r="L51" s="819" t="s">
        <v>955</v>
      </c>
      <c r="M51" s="818"/>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13051516.289404988</v>
      </c>
      <c r="N52" s="272">
        <f t="shared" ref="N52:N57" si="1">K52*M52</f>
        <v>13051516.289404988</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78749.608081863684</v>
      </c>
      <c r="N53" s="272">
        <f t="shared" si="1"/>
        <v>2362488.2424559104</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1290508.9933137528</v>
      </c>
      <c r="N54" s="272">
        <f t="shared" si="1"/>
        <v>2581017.9866275056</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791400.3109438729</v>
      </c>
      <c r="N55" s="272">
        <f t="shared" si="1"/>
        <v>3957001.5547193643</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53027.94922410202</v>
      </c>
      <c r="N56" s="272">
        <f t="shared" si="1"/>
        <v>3181676.953446121</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32886.680118200878</v>
      </c>
      <c r="N57" s="272">
        <f t="shared" si="1"/>
        <v>394640.16141841054</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5" t="s">
        <v>953</v>
      </c>
      <c r="C63" s="826"/>
      <c r="D63" s="826"/>
      <c r="E63" s="826"/>
      <c r="F63" s="826"/>
      <c r="G63" s="826"/>
      <c r="H63" s="826"/>
      <c r="I63" s="826"/>
      <c r="J63" s="826"/>
      <c r="K63" s="826"/>
      <c r="L63" s="826"/>
      <c r="M63" s="827"/>
      <c r="N63" s="394">
        <f>SUM(N52:N62)</f>
        <v>25528341.188072298</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8" t="s">
        <v>961</v>
      </c>
      <c r="M67" s="801"/>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29">
        <f>VLOOKUP(A68,TRANSPORTE!A5:D117,4,FALSE)</f>
        <v>1136380.3335849273</v>
      </c>
      <c r="M68" s="830"/>
      <c r="N68" s="287">
        <f>K68*L68</f>
        <v>1136380.3335849273</v>
      </c>
    </row>
    <row r="69" spans="1:15">
      <c r="A69" t="s">
        <v>1399</v>
      </c>
      <c r="B69" s="46" t="str">
        <f>VLOOKUP(A69,TRANSPORTE!A5:D117,3,FALSE)</f>
        <v>Pasajes aéreos</v>
      </c>
      <c r="C69" s="47"/>
      <c r="D69" s="47"/>
      <c r="E69" s="47"/>
      <c r="F69" s="47"/>
      <c r="G69" s="47"/>
      <c r="H69" s="311" t="s">
        <v>945</v>
      </c>
      <c r="I69" s="279">
        <v>3</v>
      </c>
      <c r="J69" s="286">
        <v>1</v>
      </c>
      <c r="K69" s="279">
        <f>I69*J69</f>
        <v>3</v>
      </c>
      <c r="L69" s="829">
        <f>VLOOKUP(A69,TRANSPORTE!A5:D117,4,FALSE)</f>
        <v>310415.75713858264</v>
      </c>
      <c r="M69" s="830"/>
      <c r="N69" s="287">
        <f>K69*L69</f>
        <v>931247.27141574793</v>
      </c>
    </row>
    <row r="70" spans="1:15">
      <c r="B70" s="46"/>
      <c r="C70" s="47"/>
      <c r="D70" s="47"/>
      <c r="E70" s="47"/>
      <c r="F70" s="47"/>
      <c r="G70" s="47"/>
      <c r="H70" s="311"/>
      <c r="I70" s="279"/>
      <c r="J70" s="286"/>
      <c r="K70" s="279"/>
      <c r="L70" s="829"/>
      <c r="M70" s="830"/>
      <c r="N70" s="287"/>
    </row>
    <row r="71" spans="1:15">
      <c r="B71" s="46"/>
      <c r="C71" s="47"/>
      <c r="D71" s="47"/>
      <c r="E71" s="47"/>
      <c r="F71" s="47"/>
      <c r="G71" s="47"/>
      <c r="H71" s="311"/>
      <c r="I71" s="279"/>
      <c r="J71" s="286"/>
      <c r="K71" s="279"/>
      <c r="L71" s="829"/>
      <c r="M71" s="83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4"/>
      <c r="M73" s="815"/>
      <c r="N73" s="127"/>
    </row>
    <row r="74" spans="1:15" ht="15.75" thickBot="1">
      <c r="B74" s="831" t="s">
        <v>953</v>
      </c>
      <c r="C74" s="832"/>
      <c r="D74" s="832"/>
      <c r="E74" s="832"/>
      <c r="F74" s="832"/>
      <c r="G74" s="832"/>
      <c r="H74" s="832"/>
      <c r="I74" s="832"/>
      <c r="J74" s="832"/>
      <c r="K74" s="832"/>
      <c r="L74" s="832"/>
      <c r="M74" s="833"/>
      <c r="N74" s="104">
        <f>N68+N69+N70+N71+N72</f>
        <v>2067627.6050006752</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1" t="s">
        <v>963</v>
      </c>
      <c r="C78" s="852"/>
      <c r="D78" s="852"/>
      <c r="E78" s="852"/>
      <c r="F78" s="852"/>
      <c r="G78" s="852"/>
      <c r="H78" s="852"/>
      <c r="I78" s="73" t="s">
        <v>964</v>
      </c>
      <c r="J78" s="75" t="s">
        <v>1410</v>
      </c>
      <c r="K78" s="74" t="s">
        <v>966</v>
      </c>
      <c r="L78" s="853" t="s">
        <v>950</v>
      </c>
      <c r="M78" s="854"/>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2"/>
      <c r="C85" s="813" t="e">
        <f>VLOOKUP(B85,'MANO DE OBRA'!B12:E73,3,FALSE)</f>
        <v>#N/A</v>
      </c>
      <c r="D85" s="813" t="e">
        <f>VLOOKUP(C85,'MANO DE OBRA'!C12:F73,3,FALSE)</f>
        <v>#N/A</v>
      </c>
      <c r="E85" s="813" t="e">
        <f>VLOOKUP(D85,'MANO DE OBRA'!D12:G73,3,FALSE)</f>
        <v>#N/A</v>
      </c>
      <c r="F85" s="813" t="e">
        <f>VLOOKUP(E85,'MANO DE OBRA'!E12:H73,3,FALSE)</f>
        <v>#N/A</v>
      </c>
      <c r="G85" s="813" t="e">
        <f>VLOOKUP(F85,'MANO DE OBRA'!F12:I73,3,FALSE)</f>
        <v>#N/A</v>
      </c>
      <c r="H85" s="813" t="e">
        <f>VLOOKUP(G85,'MANO DE OBRA'!G12:J73,3,FALSE)</f>
        <v>#N/A</v>
      </c>
      <c r="I85" s="470"/>
      <c r="J85" s="471"/>
      <c r="K85" s="472"/>
      <c r="L85" s="980"/>
      <c r="M85" s="980"/>
      <c r="N85" s="473"/>
    </row>
    <row r="86" spans="1:14" ht="15.75" thickBot="1">
      <c r="B86" s="831" t="s">
        <v>953</v>
      </c>
      <c r="C86" s="832"/>
      <c r="D86" s="832"/>
      <c r="E86" s="832"/>
      <c r="F86" s="832"/>
      <c r="G86" s="832"/>
      <c r="H86" s="832"/>
      <c r="I86" s="832"/>
      <c r="J86" s="832"/>
      <c r="K86" s="832"/>
      <c r="L86" s="832"/>
      <c r="M86" s="833"/>
      <c r="N86" s="460">
        <f>SUM(N79:N85)</f>
        <v>691395.67913614796</v>
      </c>
    </row>
    <row r="87" spans="1:14" ht="15.75" thickBot="1">
      <c r="B87" s="33"/>
      <c r="C87" s="34"/>
      <c r="D87" s="34"/>
      <c r="E87" s="34"/>
      <c r="F87" s="34"/>
      <c r="G87" s="34"/>
      <c r="H87" s="34"/>
      <c r="I87" s="34"/>
      <c r="J87" s="34"/>
      <c r="K87" s="34"/>
      <c r="L87" s="34"/>
      <c r="M87" s="34"/>
      <c r="N87" s="35"/>
    </row>
    <row r="88" spans="1:14" ht="15.75" thickBot="1">
      <c r="B88" s="825" t="s">
        <v>967</v>
      </c>
      <c r="C88" s="826"/>
      <c r="D88" s="826"/>
      <c r="E88" s="826"/>
      <c r="F88" s="826"/>
      <c r="G88" s="826"/>
      <c r="H88" s="826"/>
      <c r="I88" s="826"/>
      <c r="J88" s="826"/>
      <c r="K88" s="826"/>
      <c r="L88" s="826"/>
      <c r="M88" s="827"/>
      <c r="N88" s="99">
        <f>N86+N74+N63+N47</f>
        <v>43338259.755401522</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6" t="s">
        <v>969</v>
      </c>
      <c r="C92" s="817"/>
      <c r="D92" s="817"/>
      <c r="E92" s="817"/>
      <c r="F92" s="817"/>
      <c r="G92" s="817"/>
      <c r="H92" s="817"/>
      <c r="I92" s="314"/>
      <c r="J92" s="334"/>
      <c r="K92" s="302" t="s">
        <v>970</v>
      </c>
      <c r="L92" s="855" t="s">
        <v>971</v>
      </c>
      <c r="M92" s="856"/>
      <c r="N92" s="303"/>
    </row>
    <row r="93" spans="1:14">
      <c r="B93" s="857" t="s">
        <v>972</v>
      </c>
      <c r="C93" s="858"/>
      <c r="D93" s="858"/>
      <c r="E93" s="858"/>
      <c r="F93" s="858"/>
      <c r="G93" s="858"/>
      <c r="H93" s="858"/>
      <c r="I93" s="87"/>
      <c r="J93" s="88"/>
      <c r="K93" s="304">
        <v>0.2</v>
      </c>
      <c r="L93" s="859">
        <f>N88*K93</f>
        <v>8667651.9510803055</v>
      </c>
      <c r="M93" s="860"/>
      <c r="N93" s="51"/>
    </row>
    <row r="94" spans="1:14">
      <c r="B94" s="89" t="s">
        <v>973</v>
      </c>
      <c r="C94" s="90"/>
      <c r="D94" s="90"/>
      <c r="E94" s="90"/>
      <c r="F94" s="90"/>
      <c r="G94" s="90"/>
      <c r="H94" s="90"/>
      <c r="I94" s="87"/>
      <c r="J94" s="88"/>
      <c r="K94" s="304">
        <v>0.05</v>
      </c>
      <c r="L94" s="859">
        <f>N88*K94</f>
        <v>2166912.9877700764</v>
      </c>
      <c r="M94" s="860"/>
      <c r="N94" s="51"/>
    </row>
    <row r="95" spans="1:14" ht="15.75" thickBot="1">
      <c r="B95" s="91" t="s">
        <v>974</v>
      </c>
      <c r="C95" s="92"/>
      <c r="D95" s="92"/>
      <c r="E95" s="92"/>
      <c r="F95" s="92"/>
      <c r="G95" s="92"/>
      <c r="H95" s="92"/>
      <c r="I95" s="93"/>
      <c r="J95" s="94"/>
      <c r="K95" s="305">
        <v>0.05</v>
      </c>
      <c r="L95" s="861">
        <f>N88*K95</f>
        <v>2166912.9877700764</v>
      </c>
      <c r="M95" s="862"/>
      <c r="N95" s="51"/>
    </row>
    <row r="96" spans="1:14" ht="15.75" thickBot="1">
      <c r="B96" s="825" t="s">
        <v>953</v>
      </c>
      <c r="C96" s="826"/>
      <c r="D96" s="826"/>
      <c r="E96" s="826"/>
      <c r="F96" s="826"/>
      <c r="G96" s="826"/>
      <c r="H96" s="826"/>
      <c r="I96" s="826"/>
      <c r="J96" s="826"/>
      <c r="K96" s="826"/>
      <c r="L96" s="826"/>
      <c r="M96" s="827"/>
      <c r="N96" s="52">
        <f>L93+L94+L95</f>
        <v>13001477.926620459</v>
      </c>
    </row>
    <row r="97" spans="1:14" ht="15.75" thickBot="1">
      <c r="B97" s="33"/>
      <c r="C97" s="34"/>
      <c r="D97" s="34"/>
      <c r="E97" s="34"/>
      <c r="F97" s="34"/>
      <c r="G97" s="34"/>
      <c r="H97" s="34"/>
      <c r="I97" s="34"/>
      <c r="J97" s="34"/>
      <c r="K97" s="34"/>
      <c r="L97" s="34"/>
      <c r="M97" s="34"/>
      <c r="N97" s="35"/>
    </row>
    <row r="98" spans="1:14" ht="15.75" thickBot="1">
      <c r="A98" t="s">
        <v>2016</v>
      </c>
      <c r="B98" s="825" t="s">
        <v>975</v>
      </c>
      <c r="C98" s="826"/>
      <c r="D98" s="826"/>
      <c r="E98" s="826"/>
      <c r="F98" s="826"/>
      <c r="G98" s="826"/>
      <c r="H98" s="826"/>
      <c r="I98" s="826"/>
      <c r="J98" s="826"/>
      <c r="K98" s="826"/>
      <c r="L98" s="826"/>
      <c r="M98" s="827"/>
      <c r="N98" s="188">
        <f>N88+N96</f>
        <v>56339737.682021983</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7" t="s">
        <v>2218</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2219</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3"/>
      <c r="K128" s="973"/>
      <c r="L128" s="973"/>
      <c r="M128" s="973"/>
      <c r="N128" s="974"/>
    </row>
    <row r="129" spans="2:14" ht="15.75" thickBot="1">
      <c r="B129" s="419" t="s">
        <v>2221</v>
      </c>
      <c r="C129" s="420"/>
      <c r="D129" s="420"/>
      <c r="E129" s="259"/>
      <c r="F129" s="259"/>
      <c r="G129" s="259"/>
      <c r="H129" s="259"/>
      <c r="I129" s="259"/>
      <c r="J129" s="975"/>
      <c r="K129" s="975"/>
      <c r="L129" s="975"/>
      <c r="M129" s="975"/>
      <c r="N12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326</v>
      </c>
      <c r="B36" s="838" t="str">
        <f>VLOOKUP(A36,EQUIPOS!A6:D154,3,FALSE)</f>
        <v>Sensor de Impacto para prueba de integridad tipo</v>
      </c>
      <c r="C36" s="839"/>
      <c r="D36" s="839"/>
      <c r="E36" s="839"/>
      <c r="F36" s="839"/>
      <c r="G36" s="839"/>
      <c r="H36" s="840"/>
      <c r="I36" s="267"/>
      <c r="J36" s="268"/>
      <c r="K36" s="269">
        <f>VLOOKUP(A36,EQUIPOS!A6:D163,4,FALSE)</f>
        <v>73908.937550573115</v>
      </c>
      <c r="L36" s="270"/>
      <c r="M36" s="336">
        <v>1</v>
      </c>
      <c r="N36" s="272">
        <f>K36/M36</f>
        <v>73908.937550573115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73908.937550573115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400073.41755476414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473982.35510533722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94796.471021067453</v>
      </c>
      <c r="M84" s="860"/>
      <c r="N84" s="51"/>
    </row>
    <row r="85" spans="1:14">
      <c r="B85" s="89" t="s">
        <v>973</v>
      </c>
      <c r="C85" s="90"/>
      <c r="D85" s="90"/>
      <c r="E85" s="90"/>
      <c r="F85" s="90"/>
      <c r="G85" s="90"/>
      <c r="H85" s="90"/>
      <c r="I85" s="87"/>
      <c r="J85" s="88"/>
      <c r="K85" s="304">
        <v>0.05</v>
      </c>
      <c r="L85" s="859">
        <f>N79*K85</f>
        <v>23699.117755266863</v>
      </c>
      <c r="M85" s="860"/>
      <c r="N85" s="51"/>
    </row>
    <row r="86" spans="1:14" ht="15.75" thickBot="1">
      <c r="B86" s="91" t="s">
        <v>974</v>
      </c>
      <c r="C86" s="92"/>
      <c r="D86" s="92"/>
      <c r="E86" s="92"/>
      <c r="F86" s="92"/>
      <c r="G86" s="92"/>
      <c r="H86" s="92"/>
      <c r="I86" s="93"/>
      <c r="J86" s="94"/>
      <c r="K86" s="305">
        <v>0.05</v>
      </c>
      <c r="L86" s="861">
        <f>N79*K86</f>
        <v>23699.117755266863</v>
      </c>
      <c r="M86" s="862"/>
      <c r="N86" s="51"/>
    </row>
    <row r="87" spans="1:14" ht="15.75" thickBot="1">
      <c r="B87" s="825" t="s">
        <v>953</v>
      </c>
      <c r="C87" s="826"/>
      <c r="D87" s="826"/>
      <c r="E87" s="826"/>
      <c r="F87" s="826"/>
      <c r="G87" s="826"/>
      <c r="H87" s="826"/>
      <c r="I87" s="826"/>
      <c r="J87" s="826"/>
      <c r="K87" s="826"/>
      <c r="L87" s="826"/>
      <c r="M87" s="827"/>
      <c r="N87" s="52">
        <f>L84+L85+L86</f>
        <v>142194.70653160117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616177.06163693836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320</v>
      </c>
      <c r="B36" s="838" t="str">
        <f>VLOOKUP(A36,EQUIPOS!A6:D154,3,FALSE)</f>
        <v>Retroexcavadora sobre llantas, motor 62HP, Profundidad de excavación de 5.41 metros.</v>
      </c>
      <c r="C36" s="839"/>
      <c r="D36" s="839"/>
      <c r="E36" s="839"/>
      <c r="F36" s="839"/>
      <c r="G36" s="839"/>
      <c r="H36" s="840"/>
      <c r="I36" s="267"/>
      <c r="J36" s="268"/>
      <c r="K36" s="269">
        <f>VLOOKUP(A36,EQUIPOS!A6:D163,4,FALSE)</f>
        <v>158713.00551089505</v>
      </c>
      <c r="L36" s="270"/>
      <c r="M36" s="336">
        <v>10</v>
      </c>
      <c r="N36" s="272">
        <f>K36/M36</f>
        <v>15871.300551089505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336.34905451801001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16207.649605607516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40795.738967421617</v>
      </c>
      <c r="N48" s="272">
        <f>K48*M48</f>
        <v>19944.583495183902</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24192.683403431536</v>
      </c>
      <c r="N49" s="272">
        <f>K49*M49</f>
        <v>32256.911204575379</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4908.8330766874142</v>
      </c>
      <c r="N50" s="272">
        <f>K50*M50</f>
        <v>7363.2496150311217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59564.744314790398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3363.4905451800996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79135.884465578012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15827.176893115604</v>
      </c>
      <c r="M84" s="860"/>
      <c r="N84" s="51"/>
    </row>
    <row r="85" spans="1:14">
      <c r="B85" s="89" t="s">
        <v>973</v>
      </c>
      <c r="C85" s="90"/>
      <c r="D85" s="90"/>
      <c r="E85" s="90"/>
      <c r="F85" s="90"/>
      <c r="G85" s="90"/>
      <c r="H85" s="90"/>
      <c r="I85" s="87"/>
      <c r="J85" s="88"/>
      <c r="K85" s="304">
        <v>0.05</v>
      </c>
      <c r="L85" s="859">
        <f>N79*K85</f>
        <v>3956.794223278901</v>
      </c>
      <c r="M85" s="860"/>
      <c r="N85" s="51"/>
    </row>
    <row r="86" spans="1:14" ht="15.75" thickBot="1">
      <c r="B86" s="91" t="s">
        <v>974</v>
      </c>
      <c r="C86" s="92"/>
      <c r="D86" s="92"/>
      <c r="E86" s="92"/>
      <c r="F86" s="92"/>
      <c r="G86" s="92"/>
      <c r="H86" s="92"/>
      <c r="I86" s="93"/>
      <c r="J86" s="94"/>
      <c r="K86" s="305">
        <v>0.05</v>
      </c>
      <c r="L86" s="861">
        <f>N79*K86</f>
        <v>3956.794223278901</v>
      </c>
      <c r="M86" s="862"/>
      <c r="N86" s="51"/>
    </row>
    <row r="87" spans="1:14" ht="15.75" thickBot="1">
      <c r="B87" s="825" t="s">
        <v>953</v>
      </c>
      <c r="C87" s="826"/>
      <c r="D87" s="826"/>
      <c r="E87" s="826"/>
      <c r="F87" s="826"/>
      <c r="G87" s="826"/>
      <c r="H87" s="826"/>
      <c r="I87" s="826"/>
      <c r="J87" s="826"/>
      <c r="K87" s="826"/>
      <c r="L87" s="826"/>
      <c r="M87" s="827"/>
      <c r="N87" s="52">
        <f>L84+L85+L86</f>
        <v>23740.765339673402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102876.64980525142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204</v>
      </c>
      <c r="B36" s="838" t="str">
        <f>VLOOKUP(A36,EQUIPOS!A6:D154,3,FALSE)</f>
        <v xml:space="preserve">Equipo de soldadura 250 AMP
</v>
      </c>
      <c r="C36" s="839"/>
      <c r="D36" s="839"/>
      <c r="E36" s="839"/>
      <c r="F36" s="839"/>
      <c r="G36" s="839"/>
      <c r="H36" s="840"/>
      <c r="I36" s="267"/>
      <c r="J36" s="268"/>
      <c r="K36" s="269">
        <f>VLOOKUP(A36,EQUIPOS!A6:D163,4,FALSE)</f>
        <v>9275.5991223388355</v>
      </c>
      <c r="L36" s="270"/>
      <c r="M36" s="336">
        <v>10</v>
      </c>
      <c r="N36" s="272">
        <f>K36/M36</f>
        <v>927.55991223388355</v>
      </c>
    </row>
    <row r="37" spans="1:14">
      <c r="A37" s="113" t="s">
        <v>320</v>
      </c>
      <c r="B37" s="838" t="str">
        <f>VLOOKUP(A37,EQUIPOS!A7:D154,3,FALSE)</f>
        <v>Retroexcavadora sobre llantas, motor 62HP, Profundidad de excavación de 5.41 metros.</v>
      </c>
      <c r="C37" s="839"/>
      <c r="D37" s="839"/>
      <c r="E37" s="839"/>
      <c r="F37" s="839"/>
      <c r="G37" s="839"/>
      <c r="H37" s="840"/>
      <c r="I37" s="421"/>
      <c r="J37" s="422"/>
      <c r="K37" s="269">
        <f>VLOOKUP(A37,EQUIPOS!A7:D164,4,FALSE)</f>
        <v>158713.00551089505</v>
      </c>
      <c r="L37" s="335"/>
      <c r="M37" s="336">
        <v>10</v>
      </c>
      <c r="N37" s="272">
        <f>K37/M37</f>
        <v>15871.300551089505</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402.04310903601998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17200.90357235941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9597.5070407746098</v>
      </c>
      <c r="N48" s="272">
        <f>K48*M48</f>
        <v>316.71773234556213</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95518.025792441258</v>
      </c>
      <c r="N49" s="272">
        <f>K49*M49</f>
        <v>286554.07737732376</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613.32028460044774</v>
      </c>
      <c r="N50" s="272">
        <f>K50*M50</f>
        <v>6133.2028460044776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293003.99795567378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4020.4310903601995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314225.33261839341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62845.066523678688</v>
      </c>
      <c r="M84" s="860"/>
      <c r="N84" s="51"/>
    </row>
    <row r="85" spans="1:14">
      <c r="B85" s="89" t="s">
        <v>973</v>
      </c>
      <c r="C85" s="90"/>
      <c r="D85" s="90"/>
      <c r="E85" s="90"/>
      <c r="F85" s="90"/>
      <c r="G85" s="90"/>
      <c r="H85" s="90"/>
      <c r="I85" s="87"/>
      <c r="J85" s="88"/>
      <c r="K85" s="304">
        <v>0.05</v>
      </c>
      <c r="L85" s="859">
        <f>N79*K85</f>
        <v>15711.266630919672</v>
      </c>
      <c r="M85" s="860"/>
      <c r="N85" s="51"/>
    </row>
    <row r="86" spans="1:14" ht="15.75" thickBot="1">
      <c r="B86" s="91" t="s">
        <v>974</v>
      </c>
      <c r="C86" s="92"/>
      <c r="D86" s="92"/>
      <c r="E86" s="92"/>
      <c r="F86" s="92"/>
      <c r="G86" s="92"/>
      <c r="H86" s="92"/>
      <c r="I86" s="93"/>
      <c r="J86" s="94"/>
      <c r="K86" s="305">
        <v>0.05</v>
      </c>
      <c r="L86" s="861">
        <f>N79*K86</f>
        <v>15711.266630919672</v>
      </c>
      <c r="M86" s="862"/>
      <c r="N86" s="51"/>
    </row>
    <row r="87" spans="1:14" ht="15.75" thickBot="1">
      <c r="B87" s="825" t="s">
        <v>953</v>
      </c>
      <c r="C87" s="826"/>
      <c r="D87" s="826"/>
      <c r="E87" s="826"/>
      <c r="F87" s="826"/>
      <c r="G87" s="826"/>
      <c r="H87" s="826"/>
      <c r="I87" s="826"/>
      <c r="J87" s="826"/>
      <c r="K87" s="826"/>
      <c r="L87" s="826"/>
      <c r="M87" s="827"/>
      <c r="N87" s="52">
        <f>L84+L85+L86</f>
        <v>94267.599785518047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408492.93240391149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282</v>
      </c>
      <c r="B36" s="838" t="str">
        <f>VLOOKUP(A36,EQUIPOS!A6:D154,3,FALSE)</f>
        <v>Piloteadora potencia 250KW, RPM 1800, fuerza elevadora 200KN</v>
      </c>
      <c r="C36" s="839"/>
      <c r="D36" s="839"/>
      <c r="E36" s="839"/>
      <c r="F36" s="839"/>
      <c r="G36" s="839"/>
      <c r="H36" s="840"/>
      <c r="I36" s="267"/>
      <c r="J36" s="268"/>
      <c r="K36" s="269">
        <f>VLOOKUP(A36,EQUIPOS!A6:D163,4,FALSE)</f>
        <v>534041.32925097307</v>
      </c>
      <c r="L36" s="270"/>
      <c r="M36" s="336">
        <v>2</v>
      </c>
      <c r="N36" s="272">
        <f>K36/M36</f>
        <v>267020.66462548653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4716.7655451800993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271737.43017066666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4079.5738967421612</v>
      </c>
      <c r="N48" s="272">
        <f>K48*M48</f>
        <v>114228.06910878052</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476889.52324140893</v>
      </c>
      <c r="N49" s="272">
        <f>K49*M49</f>
        <v>166911.33313449312</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15991.247198074829</v>
      </c>
      <c r="N50" s="272">
        <f>K50*M50</f>
        <v>47973.741594224484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329113.14383749809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9">
        <f>VLOOKUP(A60,TRANSPORTE!A2:D117,4,FALSE)</f>
        <v>735.58755139143761</v>
      </c>
      <c r="M60" s="830"/>
      <c r="N60" s="287">
        <f>K60*L60</f>
        <v>257.45564298700316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257.45564298700316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47167.655451800994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648275.68510295276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129655.13702059056</v>
      </c>
      <c r="M84" s="860"/>
      <c r="N84" s="51"/>
    </row>
    <row r="85" spans="1:14">
      <c r="B85" s="89" t="s">
        <v>973</v>
      </c>
      <c r="C85" s="90"/>
      <c r="D85" s="90"/>
      <c r="E85" s="90"/>
      <c r="F85" s="90"/>
      <c r="G85" s="90"/>
      <c r="H85" s="90"/>
      <c r="I85" s="87"/>
      <c r="J85" s="88"/>
      <c r="K85" s="304">
        <v>0.05</v>
      </c>
      <c r="L85" s="859">
        <f>N79*K85</f>
        <v>32413.784255147639</v>
      </c>
      <c r="M85" s="860"/>
      <c r="N85" s="51"/>
    </row>
    <row r="86" spans="1:14" ht="15.75" thickBot="1">
      <c r="B86" s="91" t="s">
        <v>974</v>
      </c>
      <c r="C86" s="92"/>
      <c r="D86" s="92"/>
      <c r="E86" s="92"/>
      <c r="F86" s="92"/>
      <c r="G86" s="92"/>
      <c r="H86" s="92"/>
      <c r="I86" s="93"/>
      <c r="J86" s="94"/>
      <c r="K86" s="305">
        <v>0.05</v>
      </c>
      <c r="L86" s="861">
        <f>N79*K86</f>
        <v>32413.784255147639</v>
      </c>
      <c r="M86" s="862"/>
      <c r="N86" s="51"/>
    </row>
    <row r="87" spans="1:14" ht="15.75" thickBot="1">
      <c r="B87" s="825" t="s">
        <v>953</v>
      </c>
      <c r="C87" s="826"/>
      <c r="D87" s="826"/>
      <c r="E87" s="826"/>
      <c r="F87" s="826"/>
      <c r="G87" s="826"/>
      <c r="H87" s="826"/>
      <c r="I87" s="826"/>
      <c r="J87" s="826"/>
      <c r="K87" s="826"/>
      <c r="L87" s="826"/>
      <c r="M87" s="827"/>
      <c r="N87" s="52">
        <f>L84+L85+L86</f>
        <v>194482.70553088584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842758.3906338386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282</v>
      </c>
      <c r="B36" s="838" t="str">
        <f>VLOOKUP(A36,EQUIPOS!A6:D154,3,FALSE)</f>
        <v>Piloteadora potencia 250KW, RPM 1800, fuerza elevadora 200KN</v>
      </c>
      <c r="C36" s="839"/>
      <c r="D36" s="839"/>
      <c r="E36" s="839"/>
      <c r="F36" s="839"/>
      <c r="G36" s="839"/>
      <c r="H36" s="840"/>
      <c r="I36" s="267"/>
      <c r="J36" s="268"/>
      <c r="K36" s="269">
        <f>VLOOKUP(A36,EQUIPOS!A6:D163,4,FALSE)</f>
        <v>534041.32925097307</v>
      </c>
      <c r="L36" s="270"/>
      <c r="M36" s="336">
        <v>2</v>
      </c>
      <c r="N36" s="272">
        <f>K36/M36</f>
        <v>267020.66462548653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4716.7655451800993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271737.43017066666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4079.5738967421612</v>
      </c>
      <c r="N48" s="272">
        <f>K48*M48</f>
        <v>114228.06910878052</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356945.43971458793</v>
      </c>
      <c r="N49" s="272">
        <f>K49*M49</f>
        <v>124930.90390010577</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15991.247198074829</v>
      </c>
      <c r="N50" s="272">
        <f>K50*M50</f>
        <v>31982.494396149657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271141.46740503592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9">
        <f>VLOOKUP(A60,TRANSPORTE!A2:D117,4,FALSE)</f>
        <v>735.58755139143761</v>
      </c>
      <c r="M60" s="830"/>
      <c r="N60" s="287">
        <f>K60*L60</f>
        <v>257.45564298700316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257.45564298700316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47167.655451800994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590304.00867049058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118060.80173409812</v>
      </c>
      <c r="M84" s="860"/>
      <c r="N84" s="51"/>
    </row>
    <row r="85" spans="1:14">
      <c r="B85" s="89" t="s">
        <v>973</v>
      </c>
      <c r="C85" s="90"/>
      <c r="D85" s="90"/>
      <c r="E85" s="90"/>
      <c r="F85" s="90"/>
      <c r="G85" s="90"/>
      <c r="H85" s="90"/>
      <c r="I85" s="87"/>
      <c r="J85" s="88"/>
      <c r="K85" s="304">
        <v>0.05</v>
      </c>
      <c r="L85" s="859">
        <f>N79*K85</f>
        <v>29515.200433524529</v>
      </c>
      <c r="M85" s="860"/>
      <c r="N85" s="51"/>
    </row>
    <row r="86" spans="1:14" ht="15.75" thickBot="1">
      <c r="B86" s="91" t="s">
        <v>974</v>
      </c>
      <c r="C86" s="92"/>
      <c r="D86" s="92"/>
      <c r="E86" s="92"/>
      <c r="F86" s="92"/>
      <c r="G86" s="92"/>
      <c r="H86" s="92"/>
      <c r="I86" s="93"/>
      <c r="J86" s="94"/>
      <c r="K86" s="305">
        <v>0.05</v>
      </c>
      <c r="L86" s="861">
        <f>N79*K86</f>
        <v>29515.200433524529</v>
      </c>
      <c r="M86" s="862"/>
      <c r="N86" s="51"/>
    </row>
    <row r="87" spans="1:14" ht="15.75" thickBot="1">
      <c r="B87" s="825" t="s">
        <v>953</v>
      </c>
      <c r="C87" s="826"/>
      <c r="D87" s="826"/>
      <c r="E87" s="826"/>
      <c r="F87" s="826"/>
      <c r="G87" s="826"/>
      <c r="H87" s="826"/>
      <c r="I87" s="826"/>
      <c r="J87" s="826"/>
      <c r="K87" s="826"/>
      <c r="L87" s="826"/>
      <c r="M87" s="827"/>
      <c r="N87" s="52">
        <f>L84+L85+L86</f>
        <v>177091.20260114718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767395.21127163782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195</v>
      </c>
      <c r="B36" s="838" t="str">
        <f>VLOOKUP(A36,EQUIPOS!A6:D154,3,FALSE)</f>
        <v xml:space="preserve">Equipo de oxicorte, Capacidad de corte: hasta 6´´ (152mm) </v>
      </c>
      <c r="C36" s="839"/>
      <c r="D36" s="839"/>
      <c r="E36" s="839"/>
      <c r="F36" s="839"/>
      <c r="G36" s="839"/>
      <c r="H36" s="840"/>
      <c r="I36" s="267"/>
      <c r="J36" s="268"/>
      <c r="K36" s="269">
        <f>VLOOKUP(A36,EQUIPOS!A6:D163,4,FALSE)</f>
        <v>9309.7152244038971</v>
      </c>
      <c r="L36" s="270"/>
      <c r="M36" s="336">
        <v>1.1299999999999999</v>
      </c>
      <c r="N36" s="272">
        <f>K36/M36</f>
        <v>8238.6860392954841</v>
      </c>
    </row>
    <row r="37" spans="1:14">
      <c r="A37" s="113" t="s">
        <v>332</v>
      </c>
      <c r="B37" s="838" t="str">
        <f>VLOOKUP(A37,EQUIPOS!A7:D154,3,FALSE)</f>
        <v xml:space="preserve">Taladro de 1/2´´, pulidora, lijadora y circular
</v>
      </c>
      <c r="C37" s="839"/>
      <c r="D37" s="839"/>
      <c r="E37" s="839"/>
      <c r="F37" s="839"/>
      <c r="G37" s="839"/>
      <c r="H37" s="840"/>
      <c r="I37" s="421"/>
      <c r="J37" s="422"/>
      <c r="K37" s="269">
        <f>VLOOKUP(A37,EQUIPOS!A7:D164,4,FALSE)</f>
        <v>1615.9551460974794</v>
      </c>
      <c r="L37" s="335"/>
      <c r="M37" s="336">
        <v>0.53</v>
      </c>
      <c r="N37" s="272">
        <f>K37/M37</f>
        <v>3048.9719737688288</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2680.2873935734665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13967.945406637778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42587.676640191574</v>
      </c>
      <c r="N48" s="272">
        <f>K48*M48</f>
        <v>851.75353280383149</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4545.1919618775983</v>
      </c>
      <c r="N49" s="272">
        <f>K49*M49</f>
        <v>2272.5959809387991</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79193.933591055364</v>
      </c>
      <c r="N50" s="272">
        <f>K50*M50</f>
        <v>6335.5146872844289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9459.8642010270596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26802.873935734664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50230.6835433995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10046.1367086799</v>
      </c>
      <c r="M84" s="860"/>
      <c r="N84" s="51"/>
    </row>
    <row r="85" spans="1:14">
      <c r="B85" s="89" t="s">
        <v>973</v>
      </c>
      <c r="C85" s="90"/>
      <c r="D85" s="90"/>
      <c r="E85" s="90"/>
      <c r="F85" s="90"/>
      <c r="G85" s="90"/>
      <c r="H85" s="90"/>
      <c r="I85" s="87"/>
      <c r="J85" s="88"/>
      <c r="K85" s="304">
        <v>0.05</v>
      </c>
      <c r="L85" s="859">
        <f>N79*K85</f>
        <v>2511.534177169975</v>
      </c>
      <c r="M85" s="860"/>
      <c r="N85" s="51"/>
    </row>
    <row r="86" spans="1:14" ht="15.75" thickBot="1">
      <c r="B86" s="91" t="s">
        <v>974</v>
      </c>
      <c r="C86" s="92"/>
      <c r="D86" s="92"/>
      <c r="E86" s="92"/>
      <c r="F86" s="92"/>
      <c r="G86" s="92"/>
      <c r="H86" s="92"/>
      <c r="I86" s="93"/>
      <c r="J86" s="94"/>
      <c r="K86" s="305">
        <v>0.05</v>
      </c>
      <c r="L86" s="861">
        <f>N79*K86</f>
        <v>2511.534177169975</v>
      </c>
      <c r="M86" s="862"/>
      <c r="N86" s="51"/>
    </row>
    <row r="87" spans="1:14" ht="15.75" thickBot="1">
      <c r="B87" s="825" t="s">
        <v>953</v>
      </c>
      <c r="C87" s="826"/>
      <c r="D87" s="826"/>
      <c r="E87" s="826"/>
      <c r="F87" s="826"/>
      <c r="G87" s="826"/>
      <c r="H87" s="826"/>
      <c r="I87" s="826"/>
      <c r="J87" s="826"/>
      <c r="K87" s="826"/>
      <c r="L87" s="826"/>
      <c r="M87" s="827"/>
      <c r="N87" s="52">
        <f>L84+L85+L86</f>
        <v>15069.20506301985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65299.88860641935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VLOOKUP(A36,EQUIPOS!A6:D163,4,FALSE)</f>
        <v>21539.448476794158</v>
      </c>
      <c r="L36" s="270"/>
      <c r="M36" s="336">
        <v>12</v>
      </c>
      <c r="N36" s="272">
        <f t="shared" ref="N36:N42" si="0">K36/M36</f>
        <v>1794.9540397328465</v>
      </c>
    </row>
    <row r="37" spans="1:14">
      <c r="A37" s="113" t="s">
        <v>288</v>
      </c>
      <c r="B37" s="838" t="str">
        <f>VLOOKUP(A37,EQUIPOS!A7:D154,3,FALSE)</f>
        <v xml:space="preserve">Planta eléctrica </v>
      </c>
      <c r="C37" s="839"/>
      <c r="D37" s="839"/>
      <c r="E37" s="839"/>
      <c r="F37" s="839"/>
      <c r="G37" s="839"/>
      <c r="H37" s="840"/>
      <c r="I37" s="267"/>
      <c r="J37" s="268"/>
      <c r="K37" s="269">
        <f>VLOOKUP(A37,EQUIPOS!A7:D164,4,FALSE)</f>
        <v>13543.837276211088</v>
      </c>
      <c r="L37" s="270"/>
      <c r="M37" s="336">
        <v>1.3</v>
      </c>
      <c r="N37" s="272">
        <f t="shared" si="0"/>
        <v>10418.336366316222</v>
      </c>
    </row>
    <row r="38" spans="1:14">
      <c r="A38" s="113" t="s">
        <v>125</v>
      </c>
      <c r="B38" s="838" t="str">
        <f>VLOOKUP(A38,EQUIPOS!A8:D154,3,FALSE)</f>
        <v>Bomba para gato de tensionamiento</v>
      </c>
      <c r="C38" s="839"/>
      <c r="D38" s="839"/>
      <c r="E38" s="839"/>
      <c r="F38" s="839"/>
      <c r="G38" s="839"/>
      <c r="H38" s="840"/>
      <c r="I38" s="267"/>
      <c r="J38" s="268"/>
      <c r="K38" s="269">
        <f>VLOOKUP(A38,EQUIPOS!A8:D165,4,FALSE)</f>
        <v>56431.290848318218</v>
      </c>
      <c r="L38" s="270"/>
      <c r="M38" s="336">
        <v>12</v>
      </c>
      <c r="N38" s="272">
        <f t="shared" si="0"/>
        <v>4702.6075706931852</v>
      </c>
    </row>
    <row r="39" spans="1:14">
      <c r="A39" s="113" t="s">
        <v>180</v>
      </c>
      <c r="B39" s="838" t="str">
        <f>VLOOKUP(A39,EQUIPOS!A9:D154,3,FALSE)</f>
        <v>Compresor 120 HP, con martillo.</v>
      </c>
      <c r="C39" s="839"/>
      <c r="D39" s="839"/>
      <c r="E39" s="839"/>
      <c r="F39" s="839"/>
      <c r="G39" s="839"/>
      <c r="H39" s="840"/>
      <c r="I39" s="267"/>
      <c r="J39" s="268"/>
      <c r="K39" s="269">
        <f>VLOOKUP(A39,EQUIPOS!A9:D166,4,FALSE)</f>
        <v>87516.897833572628</v>
      </c>
      <c r="L39" s="270"/>
      <c r="M39" s="336">
        <v>1.3</v>
      </c>
      <c r="N39" s="272">
        <f t="shared" si="0"/>
        <v>67320.690641209716</v>
      </c>
    </row>
    <row r="40" spans="1:14">
      <c r="A40" s="113" t="s">
        <v>197</v>
      </c>
      <c r="B40" s="838" t="str">
        <f>VLOOKUP(A40,EQUIPOS!A10:D154,3,FALSE)</f>
        <v>Equipo de perforación (TRACKDRILL), potencia 40 HP, 2100 golpes / minuto</v>
      </c>
      <c r="C40" s="839"/>
      <c r="D40" s="839"/>
      <c r="E40" s="839"/>
      <c r="F40" s="839"/>
      <c r="G40" s="839"/>
      <c r="H40" s="840"/>
      <c r="I40" s="267"/>
      <c r="J40" s="268"/>
      <c r="K40" s="269">
        <f>VLOOKUP(A40,EQUIPOS!A10:D167,4,FALSE)</f>
        <v>158713.00551089505</v>
      </c>
      <c r="L40" s="270"/>
      <c r="M40" s="336">
        <v>1.3</v>
      </c>
      <c r="N40" s="272">
        <f t="shared" si="0"/>
        <v>122086.92731607311</v>
      </c>
    </row>
    <row r="41" spans="1:14">
      <c r="A41" s="113" t="s">
        <v>195</v>
      </c>
      <c r="B41" s="838" t="str">
        <f>VLOOKUP(A41,EQUIPOS!A11:D155,3,FALSE)</f>
        <v xml:space="preserve">Equipo de oxicorte, Capacidad de corte: hasta 6´´ (152mm) </v>
      </c>
      <c r="C41" s="839"/>
      <c r="D41" s="839"/>
      <c r="E41" s="839"/>
      <c r="F41" s="839"/>
      <c r="G41" s="839"/>
      <c r="H41" s="840"/>
      <c r="I41" s="267"/>
      <c r="J41" s="268"/>
      <c r="K41" s="269">
        <f>VLOOKUP(A41,EQUIPOS!A11:D168,4,FALSE)</f>
        <v>9309.7152244038971</v>
      </c>
      <c r="L41" s="270"/>
      <c r="M41" s="336">
        <v>15</v>
      </c>
      <c r="N41" s="272">
        <f t="shared" si="0"/>
        <v>620.64768162692644</v>
      </c>
    </row>
    <row r="42" spans="1:14">
      <c r="A42" s="113" t="s">
        <v>240</v>
      </c>
      <c r="B42" s="838" t="str">
        <f>VLOOKUP(A42,EQUIPOS!A12:D156,3,FALSE)</f>
        <v>Gato para tensionamiento, fuerza Max 200 ton, área de tensión 314 cm2.</v>
      </c>
      <c r="C42" s="839"/>
      <c r="D42" s="839"/>
      <c r="E42" s="839"/>
      <c r="F42" s="839"/>
      <c r="G42" s="839"/>
      <c r="H42" s="840"/>
      <c r="I42" s="267"/>
      <c r="J42" s="268"/>
      <c r="K42" s="269">
        <f>VLOOKUP(A42,EQUIPOS!A12:D169,4,FALSE)</f>
        <v>170469.52443762793</v>
      </c>
      <c r="L42" s="270"/>
      <c r="M42" s="336">
        <v>12</v>
      </c>
      <c r="N42" s="272">
        <f t="shared" si="0"/>
        <v>14205.793703135661</v>
      </c>
    </row>
    <row r="43" spans="1:14">
      <c r="A43" s="113"/>
      <c r="B43" s="838"/>
      <c r="C43" s="839"/>
      <c r="D43" s="839"/>
      <c r="E43" s="839"/>
      <c r="F43" s="839"/>
      <c r="G43" s="839"/>
      <c r="H43" s="840"/>
      <c r="I43" s="421"/>
      <c r="J43" s="422"/>
      <c r="K43" s="269"/>
      <c r="L43" s="335"/>
      <c r="M43" s="336"/>
      <c r="N43" s="272"/>
    </row>
    <row r="44" spans="1:14">
      <c r="A44" s="113"/>
      <c r="B44" s="838"/>
      <c r="C44" s="839"/>
      <c r="D44" s="839"/>
      <c r="E44" s="839"/>
      <c r="F44" s="839"/>
      <c r="G44" s="839"/>
      <c r="H44" s="840"/>
      <c r="I44" s="328"/>
      <c r="J44" s="330"/>
      <c r="K44" s="269"/>
      <c r="L44" s="423"/>
      <c r="M44" s="424"/>
      <c r="N44" s="272"/>
    </row>
    <row r="45" spans="1:14">
      <c r="B45" s="838"/>
      <c r="C45" s="839"/>
      <c r="D45" s="839"/>
      <c r="E45" s="839"/>
      <c r="F45" s="839"/>
      <c r="G45" s="839"/>
      <c r="H45" s="840"/>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38"/>
      <c r="C48" s="839"/>
      <c r="D48" s="839"/>
      <c r="E48" s="839"/>
      <c r="F48" s="839"/>
      <c r="G48" s="839"/>
      <c r="H48" s="840"/>
      <c r="I48" s="847"/>
      <c r="J48" s="848"/>
      <c r="K48" s="41"/>
      <c r="L48" s="849"/>
      <c r="M48" s="850"/>
      <c r="N48" s="105"/>
    </row>
    <row r="49" spans="1:14" ht="15.75" thickBot="1">
      <c r="B49" s="825" t="s">
        <v>953</v>
      </c>
      <c r="C49" s="826"/>
      <c r="D49" s="826"/>
      <c r="E49" s="826"/>
      <c r="F49" s="826"/>
      <c r="G49" s="826"/>
      <c r="H49" s="826"/>
      <c r="I49" s="826"/>
      <c r="J49" s="826"/>
      <c r="K49" s="826"/>
      <c r="L49" s="826"/>
      <c r="M49" s="827"/>
      <c r="N49" s="394">
        <f>SUM(N36:N48)</f>
        <v>225283.57738829553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6" t="s">
        <v>944</v>
      </c>
      <c r="C53" s="817"/>
      <c r="D53" s="817"/>
      <c r="E53" s="817"/>
      <c r="F53" s="817"/>
      <c r="G53" s="817"/>
      <c r="H53" s="817"/>
      <c r="I53" s="818"/>
      <c r="J53" s="315" t="s">
        <v>945</v>
      </c>
      <c r="K53" s="85" t="s">
        <v>946</v>
      </c>
      <c r="L53" s="819" t="s">
        <v>955</v>
      </c>
      <c r="M53" s="818"/>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4908.8330766874142</v>
      </c>
      <c r="N54" s="272">
        <f>K54*M54</f>
        <v>981.7666153374829</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4343.1608486248442</v>
      </c>
      <c r="N55" s="272">
        <f t="shared" ref="N55:N67" si="1">K55*M55</f>
        <v>24017.67949289539</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34302.445112851798</v>
      </c>
      <c r="N56" s="272">
        <f t="shared" si="1"/>
        <v>274.4195609028144</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26066.857093230305</v>
      </c>
      <c r="N57" s="272">
        <f t="shared" si="1"/>
        <v>573.47085605106668</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1249.8460916128879</v>
      </c>
      <c r="N58" s="272">
        <f t="shared" si="1"/>
        <v>374.95382748386635</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1839.6209394187783</v>
      </c>
      <c r="N59" s="272">
        <f t="shared" si="1"/>
        <v>183.96209394187784</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11125.372049746762</v>
      </c>
      <c r="N60" s="272">
        <f t="shared" si="1"/>
        <v>5562.686024873381</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49804.935619198324</v>
      </c>
      <c r="N61" s="272">
        <f t="shared" si="1"/>
        <v>4980.4935619198332</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780.80754658633793</v>
      </c>
      <c r="N62" s="272">
        <f t="shared" si="1"/>
        <v>7808.0754658633796</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16014.36640319652</v>
      </c>
      <c r="N63" s="272">
        <f t="shared" si="1"/>
        <v>16014.36640319652</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10383.395308818912</v>
      </c>
      <c r="N64" s="272">
        <f t="shared" si="1"/>
        <v>5191.6976544094559</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7104.6395418686679</v>
      </c>
      <c r="N65" s="272">
        <f t="shared" si="1"/>
        <v>3907.5517480277676</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4908.8330766874142</v>
      </c>
      <c r="N66" s="272">
        <f t="shared" si="1"/>
        <v>245.44165383437073</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3636.9196943052107</v>
      </c>
      <c r="N67" s="272">
        <f t="shared" si="1"/>
        <v>3636.9196943052107</v>
      </c>
    </row>
    <row r="68" spans="1:14" ht="15.75" thickBot="1">
      <c r="B68" s="43"/>
      <c r="C68" s="310"/>
      <c r="D68" s="310"/>
      <c r="E68" s="310"/>
      <c r="F68" s="310"/>
      <c r="G68" s="310"/>
      <c r="H68" s="310"/>
      <c r="I68" s="310"/>
      <c r="J68" s="435"/>
      <c r="K68" s="126"/>
      <c r="L68" s="325"/>
      <c r="M68" s="402"/>
      <c r="N68" s="272"/>
    </row>
    <row r="69" spans="1:14" ht="15.75" thickBot="1">
      <c r="B69" s="825" t="s">
        <v>953</v>
      </c>
      <c r="C69" s="826"/>
      <c r="D69" s="826"/>
      <c r="E69" s="826"/>
      <c r="F69" s="826"/>
      <c r="G69" s="826"/>
      <c r="H69" s="826"/>
      <c r="I69" s="826"/>
      <c r="J69" s="826"/>
      <c r="K69" s="826"/>
      <c r="L69" s="826"/>
      <c r="M69" s="827"/>
      <c r="N69" s="394">
        <f>SUM(N54:N68)</f>
        <v>73753.484653042397</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28" t="s">
        <v>961</v>
      </c>
      <c r="M73" s="801"/>
      <c r="N73" s="76" t="s">
        <v>951</v>
      </c>
    </row>
    <row r="74" spans="1:14">
      <c r="B74" s="46"/>
      <c r="C74" s="317"/>
      <c r="D74" s="317"/>
      <c r="E74" s="317"/>
      <c r="F74" s="317"/>
      <c r="G74" s="317"/>
      <c r="H74" s="311"/>
      <c r="I74" s="279"/>
      <c r="J74" s="286"/>
      <c r="K74" s="279"/>
      <c r="L74" s="829"/>
      <c r="M74" s="830"/>
      <c r="N74" s="287"/>
    </row>
    <row r="75" spans="1:14">
      <c r="B75" s="46"/>
      <c r="C75" s="47"/>
      <c r="D75" s="47"/>
      <c r="E75" s="47"/>
      <c r="F75" s="47"/>
      <c r="G75" s="47"/>
      <c r="H75" s="311"/>
      <c r="I75" s="279"/>
      <c r="J75" s="286"/>
      <c r="K75" s="279"/>
      <c r="L75" s="829"/>
      <c r="M75" s="830"/>
      <c r="N75" s="287"/>
    </row>
    <row r="76" spans="1:14">
      <c r="B76" s="46"/>
      <c r="C76" s="47"/>
      <c r="D76" s="47"/>
      <c r="E76" s="47"/>
      <c r="F76" s="47"/>
      <c r="G76" s="47"/>
      <c r="H76" s="311"/>
      <c r="I76" s="279"/>
      <c r="J76" s="286"/>
      <c r="K76" s="279"/>
      <c r="L76" s="829"/>
      <c r="M76" s="830"/>
      <c r="N76" s="287"/>
    </row>
    <row r="77" spans="1:14">
      <c r="B77" s="46"/>
      <c r="C77" s="47"/>
      <c r="D77" s="47"/>
      <c r="E77" s="47"/>
      <c r="F77" s="47"/>
      <c r="G77" s="47"/>
      <c r="H77" s="311"/>
      <c r="I77" s="279"/>
      <c r="J77" s="286"/>
      <c r="K77" s="279"/>
      <c r="L77" s="829"/>
      <c r="M77" s="830"/>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4"/>
      <c r="M79" s="815"/>
      <c r="N79" s="127"/>
    </row>
    <row r="80" spans="1:14" ht="15.75" thickBot="1">
      <c r="B80" s="831" t="s">
        <v>953</v>
      </c>
      <c r="C80" s="832"/>
      <c r="D80" s="832"/>
      <c r="E80" s="832"/>
      <c r="F80" s="832"/>
      <c r="G80" s="832"/>
      <c r="H80" s="832"/>
      <c r="I80" s="832"/>
      <c r="J80" s="832"/>
      <c r="K80" s="832"/>
      <c r="L80" s="832"/>
      <c r="M80" s="833"/>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1" t="s">
        <v>963</v>
      </c>
      <c r="C84" s="852"/>
      <c r="D84" s="852"/>
      <c r="E84" s="852"/>
      <c r="F84" s="852"/>
      <c r="G84" s="852"/>
      <c r="H84" s="852"/>
      <c r="I84" s="73" t="s">
        <v>964</v>
      </c>
      <c r="J84" s="75" t="s">
        <v>1410</v>
      </c>
      <c r="K84" s="74" t="s">
        <v>966</v>
      </c>
      <c r="L84" s="853" t="s">
        <v>950</v>
      </c>
      <c r="M84" s="854"/>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2"/>
      <c r="C90" s="813"/>
      <c r="D90" s="813"/>
      <c r="E90" s="813"/>
      <c r="F90" s="813"/>
      <c r="G90" s="813"/>
      <c r="H90" s="813"/>
      <c r="I90" s="126"/>
      <c r="J90" s="126"/>
      <c r="K90" s="126"/>
      <c r="L90" s="913"/>
      <c r="M90" s="913"/>
      <c r="N90" s="45"/>
    </row>
    <row r="91" spans="1:15" ht="15.75" thickBot="1">
      <c r="B91" s="831" t="s">
        <v>953</v>
      </c>
      <c r="C91" s="832"/>
      <c r="D91" s="832"/>
      <c r="E91" s="832"/>
      <c r="F91" s="832"/>
      <c r="G91" s="832"/>
      <c r="H91" s="832"/>
      <c r="I91" s="832"/>
      <c r="J91" s="832"/>
      <c r="K91" s="832"/>
      <c r="L91" s="832"/>
      <c r="M91" s="833"/>
      <c r="N91" s="301">
        <f>SUM(N85:N90)</f>
        <v>41336.200695078456</v>
      </c>
    </row>
    <row r="92" spans="1:15" ht="15.75" thickBot="1">
      <c r="B92" s="33"/>
      <c r="C92" s="34"/>
      <c r="D92" s="34"/>
      <c r="E92" s="34"/>
      <c r="F92" s="34"/>
      <c r="G92" s="34"/>
      <c r="H92" s="34"/>
      <c r="I92" s="34"/>
      <c r="J92" s="34"/>
      <c r="K92" s="34"/>
      <c r="L92" s="34"/>
      <c r="M92" s="34"/>
      <c r="N92" s="35"/>
    </row>
    <row r="93" spans="1:15" ht="15.75" thickBot="1">
      <c r="B93" s="825" t="s">
        <v>967</v>
      </c>
      <c r="C93" s="826"/>
      <c r="D93" s="826"/>
      <c r="E93" s="826"/>
      <c r="F93" s="826"/>
      <c r="G93" s="826"/>
      <c r="H93" s="826"/>
      <c r="I93" s="826"/>
      <c r="J93" s="826"/>
      <c r="K93" s="826"/>
      <c r="L93" s="826"/>
      <c r="M93" s="827"/>
      <c r="N93" s="99">
        <f>N49+N69+N80+N91</f>
        <v>340373.26273641642</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6" t="s">
        <v>969</v>
      </c>
      <c r="C97" s="817"/>
      <c r="D97" s="817"/>
      <c r="E97" s="817"/>
      <c r="F97" s="817"/>
      <c r="G97" s="817"/>
      <c r="H97" s="817"/>
      <c r="I97" s="314"/>
      <c r="J97" s="334"/>
      <c r="K97" s="302" t="s">
        <v>970</v>
      </c>
      <c r="L97" s="855" t="s">
        <v>971</v>
      </c>
      <c r="M97" s="856"/>
      <c r="N97" s="303"/>
    </row>
    <row r="98" spans="1:14">
      <c r="B98" s="857" t="s">
        <v>972</v>
      </c>
      <c r="C98" s="858"/>
      <c r="D98" s="858"/>
      <c r="E98" s="858"/>
      <c r="F98" s="858"/>
      <c r="G98" s="858"/>
      <c r="H98" s="858"/>
      <c r="I98" s="87"/>
      <c r="J98" s="88"/>
      <c r="K98" s="304">
        <v>0.2</v>
      </c>
      <c r="L98" s="859">
        <f>N93*K98</f>
        <v>68074.652547283287</v>
      </c>
      <c r="M98" s="860"/>
      <c r="N98" s="51"/>
    </row>
    <row r="99" spans="1:14">
      <c r="B99" s="89" t="s">
        <v>973</v>
      </c>
      <c r="C99" s="90"/>
      <c r="D99" s="90"/>
      <c r="E99" s="90"/>
      <c r="F99" s="90"/>
      <c r="G99" s="90"/>
      <c r="H99" s="90"/>
      <c r="I99" s="87"/>
      <c r="J99" s="88"/>
      <c r="K99" s="304">
        <v>0.05</v>
      </c>
      <c r="L99" s="859">
        <f>N93*K99</f>
        <v>17018.663136820822</v>
      </c>
      <c r="M99" s="860"/>
      <c r="N99" s="51"/>
    </row>
    <row r="100" spans="1:14" ht="15.75" thickBot="1">
      <c r="B100" s="91" t="s">
        <v>974</v>
      </c>
      <c r="C100" s="92"/>
      <c r="D100" s="92"/>
      <c r="E100" s="92"/>
      <c r="F100" s="92"/>
      <c r="G100" s="92"/>
      <c r="H100" s="92"/>
      <c r="I100" s="93"/>
      <c r="J100" s="94"/>
      <c r="K100" s="305">
        <v>0.05</v>
      </c>
      <c r="L100" s="861">
        <f>N93*K100</f>
        <v>17018.663136820822</v>
      </c>
      <c r="M100" s="862"/>
      <c r="N100" s="51"/>
    </row>
    <row r="101" spans="1:14" ht="15.75" thickBot="1">
      <c r="B101" s="825" t="s">
        <v>953</v>
      </c>
      <c r="C101" s="826"/>
      <c r="D101" s="826"/>
      <c r="E101" s="826"/>
      <c r="F101" s="826"/>
      <c r="G101" s="826"/>
      <c r="H101" s="826"/>
      <c r="I101" s="826"/>
      <c r="J101" s="826"/>
      <c r="K101" s="826"/>
      <c r="L101" s="826"/>
      <c r="M101" s="827"/>
      <c r="N101" s="52">
        <f>L98+L99+L100</f>
        <v>102111.97882092492</v>
      </c>
    </row>
    <row r="102" spans="1:14" ht="15.75" thickBot="1">
      <c r="B102" s="33"/>
      <c r="C102" s="34"/>
      <c r="D102" s="34"/>
      <c r="E102" s="34"/>
      <c r="F102" s="34"/>
      <c r="G102" s="34"/>
      <c r="H102" s="34"/>
      <c r="I102" s="34"/>
      <c r="J102" s="34"/>
      <c r="K102" s="34"/>
      <c r="L102" s="34"/>
      <c r="M102" s="34"/>
      <c r="N102" s="35"/>
    </row>
    <row r="103" spans="1:14" ht="15.75" thickBot="1">
      <c r="A103" t="s">
        <v>2016</v>
      </c>
      <c r="B103" s="825" t="s">
        <v>975</v>
      </c>
      <c r="C103" s="826"/>
      <c r="D103" s="826"/>
      <c r="E103" s="826"/>
      <c r="F103" s="826"/>
      <c r="G103" s="826"/>
      <c r="H103" s="826"/>
      <c r="I103" s="826"/>
      <c r="J103" s="826"/>
      <c r="K103" s="826"/>
      <c r="L103" s="826"/>
      <c r="M103" s="827"/>
      <c r="N103" s="188">
        <f>N93+N101</f>
        <v>442485.24155734136</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7" t="s">
        <v>2218</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2219</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3"/>
      <c r="K133" s="973"/>
      <c r="L133" s="973"/>
      <c r="M133" s="973"/>
      <c r="N133" s="974"/>
    </row>
    <row r="134" spans="2:14" ht="15.75" thickBot="1">
      <c r="B134" s="419" t="s">
        <v>2221</v>
      </c>
      <c r="C134" s="420"/>
      <c r="D134" s="420"/>
      <c r="E134" s="259"/>
      <c r="F134" s="259"/>
      <c r="G134" s="259"/>
      <c r="H134" s="259"/>
      <c r="I134" s="259"/>
      <c r="J134" s="975"/>
      <c r="K134" s="975"/>
      <c r="L134" s="975"/>
      <c r="M134" s="975"/>
      <c r="N134"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224</v>
      </c>
      <c r="B36" s="838" t="str">
        <f>VLOOKUP(A36,EQUIPOS!A6:D154,3,FALSE)</f>
        <v>Equipo de Medición (Deformimetros Eléctricos, Mecánicos, Celdas de Carga,  Etc.)</v>
      </c>
      <c r="C36" s="839"/>
      <c r="D36" s="839"/>
      <c r="E36" s="839"/>
      <c r="F36" s="839"/>
      <c r="G36" s="839"/>
      <c r="H36" s="840"/>
      <c r="I36" s="267"/>
      <c r="J36" s="268"/>
      <c r="K36" s="269">
        <f>VLOOKUP(A36,EQUIPOS!A6:D163,4,FALSE)</f>
        <v>116644.04554128382</v>
      </c>
      <c r="L36" s="270"/>
      <c r="M36" s="336">
        <v>3.3333333330000001</v>
      </c>
      <c r="N36" s="272">
        <f>K36/M36</f>
        <v>34993.213665884468</v>
      </c>
    </row>
    <row r="37" spans="1:14">
      <c r="A37" s="113" t="s">
        <v>125</v>
      </c>
      <c r="B37" s="838" t="str">
        <f>VLOOKUP(A37,EQUIPOS!A7:D154,3,FALSE)</f>
        <v>Bomba para gato de tensionamiento</v>
      </c>
      <c r="C37" s="839"/>
      <c r="D37" s="839"/>
      <c r="E37" s="839"/>
      <c r="F37" s="839"/>
      <c r="G37" s="839"/>
      <c r="H37" s="840"/>
      <c r="I37" s="421"/>
      <c r="J37" s="422"/>
      <c r="K37" s="269">
        <f>VLOOKUP(A37,EQUIPOS!A7:D164,4,FALSE)</f>
        <v>56431.290848318218</v>
      </c>
      <c r="L37" s="335"/>
      <c r="M37" s="336">
        <v>0.1</v>
      </c>
      <c r="N37" s="272">
        <f>K37/M37</f>
        <v>564312.9084831822</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VLOOKUP(A38,EQUIPOS!A8:D165,4,FALSE)</f>
        <v>170469.52443762793</v>
      </c>
      <c r="L38" s="423"/>
      <c r="M38" s="424">
        <v>0.1</v>
      </c>
      <c r="N38" s="272">
        <f>K38/M38</f>
        <v>1704695.2443762792</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2304001.3665253459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29">
        <f>VLOOKUP(A60,TRANSPORTE!A2:D117,4,FALSE)</f>
        <v>5612.2288256448928</v>
      </c>
      <c r="M60" s="830"/>
      <c r="N60" s="287">
        <f>K60*L60</f>
        <v>84183.43238467339</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84183.43238467339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6101.0196361652497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2394285.8185461848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478857.16370923701</v>
      </c>
      <c r="M84" s="860"/>
      <c r="N84" s="51"/>
    </row>
    <row r="85" spans="1:14">
      <c r="B85" s="89" t="s">
        <v>973</v>
      </c>
      <c r="C85" s="90"/>
      <c r="D85" s="90"/>
      <c r="E85" s="90"/>
      <c r="F85" s="90"/>
      <c r="G85" s="90"/>
      <c r="H85" s="90"/>
      <c r="I85" s="87"/>
      <c r="J85" s="88"/>
      <c r="K85" s="304">
        <v>0.05</v>
      </c>
      <c r="L85" s="859">
        <f>N79*K85</f>
        <v>119714.29092730925</v>
      </c>
      <c r="M85" s="860"/>
      <c r="N85" s="51"/>
    </row>
    <row r="86" spans="1:14" ht="15.75" thickBot="1">
      <c r="B86" s="91" t="s">
        <v>974</v>
      </c>
      <c r="C86" s="92"/>
      <c r="D86" s="92"/>
      <c r="E86" s="92"/>
      <c r="F86" s="92"/>
      <c r="G86" s="92"/>
      <c r="H86" s="92"/>
      <c r="I86" s="93"/>
      <c r="J86" s="94"/>
      <c r="K86" s="305">
        <v>0.05</v>
      </c>
      <c r="L86" s="861">
        <f>N79*K86</f>
        <v>119714.29092730925</v>
      </c>
      <c r="M86" s="862"/>
      <c r="N86" s="51"/>
    </row>
    <row r="87" spans="1:14" ht="15.75" thickBot="1">
      <c r="B87" s="825" t="s">
        <v>953</v>
      </c>
      <c r="C87" s="826"/>
      <c r="D87" s="826"/>
      <c r="E87" s="826"/>
      <c r="F87" s="826"/>
      <c r="G87" s="826"/>
      <c r="H87" s="826"/>
      <c r="I87" s="826"/>
      <c r="J87" s="826"/>
      <c r="K87" s="826"/>
      <c r="L87" s="826"/>
      <c r="M87" s="827"/>
      <c r="N87" s="52">
        <f>L84+L85+L86</f>
        <v>718285.74556385563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3112571.5641100407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2672.0723649398401</v>
      </c>
      <c r="L36" s="270"/>
      <c r="M36" s="336">
        <v>2</v>
      </c>
      <c r="N36" s="272">
        <f>K36/M36</f>
        <v>1336.03618246992</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7370.039969373086</v>
      </c>
      <c r="L37" s="335"/>
      <c r="M37" s="336">
        <v>2</v>
      </c>
      <c r="N37" s="272">
        <f>K37/M37</f>
        <v>3685.019984686543</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1681.7452725900498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6702.8014397465122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61448.581819678802</v>
      </c>
      <c r="N48" s="272">
        <f>K48*M48</f>
        <v>282663.47637052246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4647.8216035622208</v>
      </c>
      <c r="N49" s="272">
        <f>K49*M49</f>
        <v>4647.8216035622208</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356945.43971458793</v>
      </c>
      <c r="N50" s="272">
        <f>K50*M50</f>
        <v>356945.43971458793</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11127.154151110484</v>
      </c>
      <c r="N51" s="272">
        <f>K51*M51</f>
        <v>51184.909095108225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695441.64678378089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735.58755139143761</v>
      </c>
      <c r="M60" s="830"/>
      <c r="N60" s="287">
        <f>K60*L60</f>
        <v>735.58755139143761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735.58755139143761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33634.905451800994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736514.94122671988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147302.98824534399</v>
      </c>
      <c r="M84" s="860"/>
      <c r="N84" s="51"/>
    </row>
    <row r="85" spans="1:14">
      <c r="B85" s="89" t="s">
        <v>973</v>
      </c>
      <c r="C85" s="90"/>
      <c r="D85" s="90"/>
      <c r="E85" s="90"/>
      <c r="F85" s="90"/>
      <c r="G85" s="90"/>
      <c r="H85" s="90"/>
      <c r="I85" s="87"/>
      <c r="J85" s="88"/>
      <c r="K85" s="304">
        <v>0.05</v>
      </c>
      <c r="L85" s="859">
        <f>N79*K85</f>
        <v>36825.747061335998</v>
      </c>
      <c r="M85" s="860"/>
      <c r="N85" s="51"/>
    </row>
    <row r="86" spans="1:14" ht="15.75" thickBot="1">
      <c r="B86" s="91" t="s">
        <v>974</v>
      </c>
      <c r="C86" s="92"/>
      <c r="D86" s="92"/>
      <c r="E86" s="92"/>
      <c r="F86" s="92"/>
      <c r="G86" s="92"/>
      <c r="H86" s="92"/>
      <c r="I86" s="93"/>
      <c r="J86" s="94"/>
      <c r="K86" s="305">
        <v>0.05</v>
      </c>
      <c r="L86" s="861">
        <f>N79*K86</f>
        <v>36825.747061335998</v>
      </c>
      <c r="M86" s="862"/>
      <c r="N86" s="51"/>
    </row>
    <row r="87" spans="1:14" ht="15.75" thickBot="1">
      <c r="B87" s="825" t="s">
        <v>953</v>
      </c>
      <c r="C87" s="826"/>
      <c r="D87" s="826"/>
      <c r="E87" s="826"/>
      <c r="F87" s="826"/>
      <c r="G87" s="826"/>
      <c r="H87" s="826"/>
      <c r="I87" s="826"/>
      <c r="J87" s="826"/>
      <c r="K87" s="826"/>
      <c r="L87" s="826"/>
      <c r="M87" s="827"/>
      <c r="N87" s="52">
        <f>L84+L85+L86</f>
        <v>220954.482368016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957469.42359473591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2672.0723649398401</v>
      </c>
      <c r="L36" s="270"/>
      <c r="M36" s="336">
        <v>2</v>
      </c>
      <c r="N36" s="272">
        <f>K36/M36</f>
        <v>1336.03618246992</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7370.039969373086</v>
      </c>
      <c r="L37" s="335"/>
      <c r="M37" s="336">
        <v>2</v>
      </c>
      <c r="N37" s="272">
        <f>K37/M37</f>
        <v>3685.019984686543</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1348.350761295025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6369.4069284514881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61448.581819678802</v>
      </c>
      <c r="N48" s="272">
        <f>K48*M48</f>
        <v>282663.47637052246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4647.8216035622208</v>
      </c>
      <c r="N49" s="272">
        <f>K49*M49</f>
        <v>4647.8216035622208</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348762.43337261077</v>
      </c>
      <c r="N50" s="272">
        <f>K50*M50</f>
        <v>348762.43337261077</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11127.154151110484</v>
      </c>
      <c r="N51" s="272">
        <f>K51*M51</f>
        <v>51184.909095108225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687258.64044180373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735.58755139143761</v>
      </c>
      <c r="M60" s="830"/>
      <c r="N60" s="287">
        <f>K60*L60</f>
        <v>735.58755139143761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735.58755139143761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721330.65014754713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144266.13002950943</v>
      </c>
      <c r="M84" s="860"/>
      <c r="N84" s="51"/>
    </row>
    <row r="85" spans="1:14">
      <c r="B85" s="89" t="s">
        <v>973</v>
      </c>
      <c r="C85" s="90"/>
      <c r="D85" s="90"/>
      <c r="E85" s="90"/>
      <c r="F85" s="90"/>
      <c r="G85" s="90"/>
      <c r="H85" s="90"/>
      <c r="I85" s="87"/>
      <c r="J85" s="88"/>
      <c r="K85" s="304">
        <v>0.05</v>
      </c>
      <c r="L85" s="859">
        <f>N79*K85</f>
        <v>36066.532507377357</v>
      </c>
      <c r="M85" s="860"/>
      <c r="N85" s="51"/>
    </row>
    <row r="86" spans="1:14" ht="15.75" thickBot="1">
      <c r="B86" s="91" t="s">
        <v>974</v>
      </c>
      <c r="C86" s="92"/>
      <c r="D86" s="92"/>
      <c r="E86" s="92"/>
      <c r="F86" s="92"/>
      <c r="G86" s="92"/>
      <c r="H86" s="92"/>
      <c r="I86" s="93"/>
      <c r="J86" s="94"/>
      <c r="K86" s="305">
        <v>0.05</v>
      </c>
      <c r="L86" s="861">
        <f>N79*K86</f>
        <v>36066.532507377357</v>
      </c>
      <c r="M86" s="862"/>
      <c r="N86" s="51"/>
    </row>
    <row r="87" spans="1:14" ht="15.75" thickBot="1">
      <c r="B87" s="825" t="s">
        <v>953</v>
      </c>
      <c r="C87" s="826"/>
      <c r="D87" s="826"/>
      <c r="E87" s="826"/>
      <c r="F87" s="826"/>
      <c r="G87" s="826"/>
      <c r="H87" s="826"/>
      <c r="I87" s="826"/>
      <c r="J87" s="826"/>
      <c r="K87" s="826"/>
      <c r="L87" s="826"/>
      <c r="M87" s="827"/>
      <c r="N87" s="52">
        <f>L84+L85+L86</f>
        <v>216399.19504426414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937729.84519181121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2672.0723649398401</v>
      </c>
      <c r="L36" s="270"/>
      <c r="M36" s="336">
        <v>2</v>
      </c>
      <c r="N36" s="272">
        <f>K36/M36</f>
        <v>1336.03618246992</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7370.039969373086</v>
      </c>
      <c r="L37" s="335"/>
      <c r="M37" s="336">
        <v>2</v>
      </c>
      <c r="N37" s="272">
        <f>K37/M37</f>
        <v>3685.019984686543</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1348.350761295025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6369.4069284514881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476889.52324140893</v>
      </c>
      <c r="N48" s="272">
        <f>K48*M48</f>
        <v>476889.52324140893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4647.8216035622208</v>
      </c>
      <c r="N49" s="272">
        <f>K49*M49</f>
        <v>4647.8216035622208</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11127.154151110484</v>
      </c>
      <c r="N50" s="272">
        <f>K50*M50</f>
        <v>51184.909095108225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532722.25394007936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735.58755139143761</v>
      </c>
      <c r="M60" s="830"/>
      <c r="N60" s="287">
        <f>K60*L60</f>
        <v>735.58755139143761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735.58755139143761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566794.26364582276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113358.85272916456</v>
      </c>
      <c r="M84" s="860"/>
      <c r="N84" s="51"/>
    </row>
    <row r="85" spans="1:14">
      <c r="B85" s="89" t="s">
        <v>973</v>
      </c>
      <c r="C85" s="90"/>
      <c r="D85" s="90"/>
      <c r="E85" s="90"/>
      <c r="F85" s="90"/>
      <c r="G85" s="90"/>
      <c r="H85" s="90"/>
      <c r="I85" s="87"/>
      <c r="J85" s="88"/>
      <c r="K85" s="304">
        <v>0.05</v>
      </c>
      <c r="L85" s="859">
        <f>N79*K85</f>
        <v>28339.71318229114</v>
      </c>
      <c r="M85" s="860"/>
      <c r="N85" s="51"/>
    </row>
    <row r="86" spans="1:14" ht="15.75" thickBot="1">
      <c r="B86" s="91" t="s">
        <v>974</v>
      </c>
      <c r="C86" s="92"/>
      <c r="D86" s="92"/>
      <c r="E86" s="92"/>
      <c r="F86" s="92"/>
      <c r="G86" s="92"/>
      <c r="H86" s="92"/>
      <c r="I86" s="93"/>
      <c r="J86" s="94"/>
      <c r="K86" s="305">
        <v>0.05</v>
      </c>
      <c r="L86" s="861">
        <f>N79*K86</f>
        <v>28339.71318229114</v>
      </c>
      <c r="M86" s="862"/>
      <c r="N86" s="51"/>
    </row>
    <row r="87" spans="1:14" ht="15.75" thickBot="1">
      <c r="B87" s="825" t="s">
        <v>953</v>
      </c>
      <c r="C87" s="826"/>
      <c r="D87" s="826"/>
      <c r="E87" s="826"/>
      <c r="F87" s="826"/>
      <c r="G87" s="826"/>
      <c r="H87" s="826"/>
      <c r="I87" s="826"/>
      <c r="J87" s="826"/>
      <c r="K87" s="826"/>
      <c r="L87" s="826"/>
      <c r="M87" s="827"/>
      <c r="N87" s="52">
        <f>L84+L85+L86</f>
        <v>170038.27909374682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736832.54273956956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112</v>
      </c>
      <c r="B36" s="838" t="str">
        <f>VLOOKUP(A36,EQUIPOS!A6:D154,3,FALSE)</f>
        <v xml:space="preserve">Aspersor manual
</v>
      </c>
      <c r="C36" s="839"/>
      <c r="D36" s="839"/>
      <c r="E36" s="839"/>
      <c r="F36" s="839"/>
      <c r="G36" s="839"/>
      <c r="H36" s="840"/>
      <c r="I36" s="267"/>
      <c r="J36" s="268"/>
      <c r="K36" s="269">
        <f>VLOOKUP(A36,EQUIPOS!A6:D163,4,FALSE)</f>
        <v>2672.0723649398401</v>
      </c>
      <c r="L36" s="270"/>
      <c r="M36" s="336">
        <v>2</v>
      </c>
      <c r="N36" s="272">
        <f>K36/M36</f>
        <v>1336.03618246992</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7370.039969373086</v>
      </c>
      <c r="L37" s="335"/>
      <c r="M37" s="336">
        <v>2</v>
      </c>
      <c r="N37" s="272">
        <f>K37/M37</f>
        <v>3685.019984686543</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1348.350761295025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6369.4069284514881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440823.11240823439</v>
      </c>
      <c r="N48" s="272">
        <f>K48*M48</f>
        <v>440823.11240823439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4647.8216035622208</v>
      </c>
      <c r="N49" s="272">
        <f>K49*M49</f>
        <v>4647.8216035622208</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4841.9020276082483</v>
      </c>
      <c r="N50" s="272">
        <f>K50*M50</f>
        <v>22272.749326997942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467743.68333879457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9">
        <f>VLOOKUP(A60,TRANSPORTE!A2:D117,4,FALSE)</f>
        <v>735.58755139143761</v>
      </c>
      <c r="M60" s="830"/>
      <c r="N60" s="287">
        <f>K60*L60</f>
        <v>735.58755139143761</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735.58755139143761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501815.69304453803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100363.13860890761</v>
      </c>
      <c r="M84" s="860"/>
      <c r="N84" s="51"/>
    </row>
    <row r="85" spans="1:14">
      <c r="B85" s="89" t="s">
        <v>973</v>
      </c>
      <c r="C85" s="90"/>
      <c r="D85" s="90"/>
      <c r="E85" s="90"/>
      <c r="F85" s="90"/>
      <c r="G85" s="90"/>
      <c r="H85" s="90"/>
      <c r="I85" s="87"/>
      <c r="J85" s="88"/>
      <c r="K85" s="304">
        <v>0.05</v>
      </c>
      <c r="L85" s="859">
        <f>N79*K85</f>
        <v>25090.784652226903</v>
      </c>
      <c r="M85" s="860"/>
      <c r="N85" s="51"/>
    </row>
    <row r="86" spans="1:14" ht="15.75" thickBot="1">
      <c r="B86" s="91" t="s">
        <v>974</v>
      </c>
      <c r="C86" s="92"/>
      <c r="D86" s="92"/>
      <c r="E86" s="92"/>
      <c r="F86" s="92"/>
      <c r="G86" s="92"/>
      <c r="H86" s="92"/>
      <c r="I86" s="93"/>
      <c r="J86" s="94"/>
      <c r="K86" s="305">
        <v>0.05</v>
      </c>
      <c r="L86" s="861">
        <f>N79*K86</f>
        <v>25090.784652226903</v>
      </c>
      <c r="M86" s="862"/>
      <c r="N86" s="51"/>
    </row>
    <row r="87" spans="1:14" ht="15.75" thickBot="1">
      <c r="B87" s="825" t="s">
        <v>953</v>
      </c>
      <c r="C87" s="826"/>
      <c r="D87" s="826"/>
      <c r="E87" s="826"/>
      <c r="F87" s="826"/>
      <c r="G87" s="826"/>
      <c r="H87" s="826"/>
      <c r="I87" s="826"/>
      <c r="J87" s="826"/>
      <c r="K87" s="826"/>
      <c r="L87" s="826"/>
      <c r="M87" s="827"/>
      <c r="N87" s="52">
        <f>L84+L85+L86</f>
        <v>150544.7079133614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652360.4009578994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5.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4797.0342199713104</v>
      </c>
      <c r="L36" s="270"/>
      <c r="M36" s="336">
        <v>1</v>
      </c>
      <c r="N36" s="272">
        <f>K36/M36</f>
        <v>4797.0342199713104</v>
      </c>
    </row>
    <row r="37" spans="1:14">
      <c r="A37" s="113" t="s">
        <v>363</v>
      </c>
      <c r="B37" s="838" t="str">
        <f>VLOOKUP(A37,EQUIPOS!A7:D154,3,FALSE)</f>
        <v>Vibrador de concreto, Motor de 3 hp a 18.000 rpm Mangueras de 4 mt</v>
      </c>
      <c r="C37" s="839"/>
      <c r="D37" s="839"/>
      <c r="E37" s="839"/>
      <c r="F37" s="839"/>
      <c r="G37" s="839"/>
      <c r="H37" s="840"/>
      <c r="I37" s="421"/>
      <c r="J37" s="422"/>
      <c r="K37" s="269">
        <f>VLOOKUP(A37,EQUIPOS!A7:D164,4,FALSE)</f>
        <v>7370.039969373086</v>
      </c>
      <c r="L37" s="335"/>
      <c r="M37" s="336">
        <v>1</v>
      </c>
      <c r="N37" s="272">
        <f>K37/M37</f>
        <v>7370.039969373086</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3373.3390225900498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15540.413211934445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43775.075051072956</v>
      </c>
      <c r="N48" s="272">
        <f>K48*M48</f>
        <v>41586.321298519309</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40.460415686445522</v>
      </c>
      <c r="N49" s="272">
        <f>K49*M49</f>
        <v>6878.2706666957383</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45698.614722414022</v>
      </c>
      <c r="N50" s="272">
        <f>K50*M50</f>
        <v>25134.238097327714</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548.22694910230189</v>
      </c>
      <c r="N51" s="272">
        <f>K51*M51</f>
        <v>164468.08473069058</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4841.9020276082483</v>
      </c>
      <c r="N52" s="272">
        <f>K52*M52</f>
        <v>15009.89628558557</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253076.81107881889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29">
        <f>VLOOKUP(A64,TRANSPORTE!A2:D117,4,FALSE)</f>
        <v>735.58755139143761</v>
      </c>
      <c r="M64" s="830"/>
      <c r="N64" s="287">
        <f>K64*L64</f>
        <v>404.57315326529073</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29">
        <f>VLOOKUP(A65,TRANSPORTE!A3:D117,4,FALSE)</f>
        <v>735.58755139143761</v>
      </c>
      <c r="M65" s="830"/>
      <c r="N65" s="287">
        <f>K65*L65</f>
        <v>698.80817382186569</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1103.3813270871565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67466.780451800994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337187.38606964156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67437.477213928316</v>
      </c>
      <c r="M88" s="860"/>
      <c r="N88" s="51"/>
    </row>
    <row r="89" spans="1:14">
      <c r="B89" s="89" t="s">
        <v>973</v>
      </c>
      <c r="C89" s="90"/>
      <c r="D89" s="90"/>
      <c r="E89" s="90"/>
      <c r="F89" s="90"/>
      <c r="G89" s="90"/>
      <c r="H89" s="90"/>
      <c r="I89" s="87"/>
      <c r="J89" s="88"/>
      <c r="K89" s="304">
        <v>0.05</v>
      </c>
      <c r="L89" s="859">
        <f>N83*K89</f>
        <v>16859.369303482079</v>
      </c>
      <c r="M89" s="860"/>
      <c r="N89" s="51"/>
    </row>
    <row r="90" spans="1:14" ht="15.75" thickBot="1">
      <c r="B90" s="91" t="s">
        <v>974</v>
      </c>
      <c r="C90" s="92"/>
      <c r="D90" s="92"/>
      <c r="E90" s="92"/>
      <c r="F90" s="92"/>
      <c r="G90" s="92"/>
      <c r="H90" s="92"/>
      <c r="I90" s="93"/>
      <c r="J90" s="94"/>
      <c r="K90" s="305">
        <v>0.05</v>
      </c>
      <c r="L90" s="861">
        <f>N83*K90</f>
        <v>16859.369303482079</v>
      </c>
      <c r="M90" s="862"/>
      <c r="N90" s="51"/>
    </row>
    <row r="91" spans="1:14" ht="15.75" thickBot="1">
      <c r="B91" s="825" t="s">
        <v>953</v>
      </c>
      <c r="C91" s="826"/>
      <c r="D91" s="826"/>
      <c r="E91" s="826"/>
      <c r="F91" s="826"/>
      <c r="G91" s="826"/>
      <c r="H91" s="826"/>
      <c r="I91" s="826"/>
      <c r="J91" s="826"/>
      <c r="K91" s="826"/>
      <c r="L91" s="826"/>
      <c r="M91" s="827"/>
      <c r="N91" s="52">
        <f>L88+L89+L90</f>
        <v>101156.21582089247</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438343.60189053405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4797.0342199713104</v>
      </c>
      <c r="L36" s="270"/>
      <c r="M36" s="336">
        <v>1</v>
      </c>
      <c r="N36" s="272">
        <f>K36/M36</f>
        <v>4797.0342199713104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3373.3390225900498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8170.3732425613598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43775.075051072956</v>
      </c>
      <c r="N48" s="272">
        <f>K48*M48</f>
        <v>36771.063042901282</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40.460415686445522</v>
      </c>
      <c r="N49" s="272">
        <f>K49*M49</f>
        <v>7485.1769019924213</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45698.614722414022</v>
      </c>
      <c r="N50" s="272">
        <f>K50*M50</f>
        <v>28790.127275120834</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548.22694910230189</v>
      </c>
      <c r="N51" s="272">
        <f>K51*M51</f>
        <v>142539.0067665985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215585.37398661303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29">
        <f>VLOOKUP(A64,TRANSPORTE!A2:D117,4,FALSE)</f>
        <v>735.58755139143761</v>
      </c>
      <c r="M64" s="830"/>
      <c r="N64" s="287">
        <f>K64*L64</f>
        <v>463.42015737660569</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29">
        <f>VLOOKUP(A65,TRANSPORTE!A3:D117,4,FALSE)</f>
        <v>735.58755139143761</v>
      </c>
      <c r="M65" s="830"/>
      <c r="N65" s="287">
        <f>K65*L65</f>
        <v>617.89354316880758</v>
      </c>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1081.3137005454132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67466.780451800994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292303.84138152079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58460.768276304159</v>
      </c>
      <c r="M88" s="860"/>
      <c r="N88" s="51"/>
    </row>
    <row r="89" spans="1:14">
      <c r="B89" s="89" t="s">
        <v>973</v>
      </c>
      <c r="C89" s="90"/>
      <c r="D89" s="90"/>
      <c r="E89" s="90"/>
      <c r="F89" s="90"/>
      <c r="G89" s="90"/>
      <c r="H89" s="90"/>
      <c r="I89" s="87"/>
      <c r="J89" s="88"/>
      <c r="K89" s="304">
        <v>0.05</v>
      </c>
      <c r="L89" s="859">
        <f>N83*K89</f>
        <v>14615.19206907604</v>
      </c>
      <c r="M89" s="860"/>
      <c r="N89" s="51"/>
    </row>
    <row r="90" spans="1:14" ht="15.75" thickBot="1">
      <c r="B90" s="91" t="s">
        <v>974</v>
      </c>
      <c r="C90" s="92"/>
      <c r="D90" s="92"/>
      <c r="E90" s="92"/>
      <c r="F90" s="92"/>
      <c r="G90" s="92"/>
      <c r="H90" s="92"/>
      <c r="I90" s="93"/>
      <c r="J90" s="94"/>
      <c r="K90" s="305">
        <v>0.05</v>
      </c>
      <c r="L90" s="861">
        <f>N83*K90</f>
        <v>14615.19206907604</v>
      </c>
      <c r="M90" s="862"/>
      <c r="N90" s="51"/>
    </row>
    <row r="91" spans="1:14" ht="15.75" thickBot="1">
      <c r="B91" s="825" t="s">
        <v>953</v>
      </c>
      <c r="C91" s="826"/>
      <c r="D91" s="826"/>
      <c r="E91" s="826"/>
      <c r="F91" s="826"/>
      <c r="G91" s="826"/>
      <c r="H91" s="826"/>
      <c r="I91" s="826"/>
      <c r="J91" s="826"/>
      <c r="K91" s="826"/>
      <c r="L91" s="826"/>
      <c r="M91" s="827"/>
      <c r="N91" s="52">
        <f>L88+L89+L90</f>
        <v>87691.152414456243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379994.99379597703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4797.0342199713104</v>
      </c>
      <c r="L36" s="270"/>
      <c r="M36" s="336">
        <v>1</v>
      </c>
      <c r="N36" s="272">
        <f>K36/M36</f>
        <v>4797.0342199713104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N81*M41</f>
        <v>2698.6712180720406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7495.705438043351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43775.075051072956</v>
      </c>
      <c r="N48" s="272">
        <f>K48*M48</f>
        <v>22062.63782574077</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40.460415686445522</v>
      </c>
      <c r="N49" s="272">
        <f>K49*M49</f>
        <v>4491.1061411954533</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31528.660571576751</v>
      </c>
      <c r="N50" s="272">
        <f>K50*M50</f>
        <v>12611.464228630701</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45698.614722414022</v>
      </c>
      <c r="N51" s="272">
        <f>K51*M51</f>
        <v>17274.076365072502</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548.22694910230189</v>
      </c>
      <c r="N52" s="272">
        <f>K52*M52</f>
        <v>85523.404059959095</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141962.68862059852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29">
        <f>VLOOKUP(A64,TRANSPORTE!A2:D117,4,FALSE)</f>
        <v>735.58755139143761</v>
      </c>
      <c r="M64" s="830"/>
      <c r="N64" s="287">
        <f>K64*L64</f>
        <v>278.05209442596345</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29">
        <f>VLOOKUP(A65,TRANSPORTE!A3:D117,4,FALSE)</f>
        <v>735.58755139143761</v>
      </c>
      <c r="M65" s="830"/>
      <c r="N65" s="287">
        <f>K65*L65</f>
        <v>370.73612590128454</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29">
        <f>VLOOKUP(A66,TRANSPORTE!A3:D117,4,FALSE)</f>
        <v>735.58755139143761</v>
      </c>
      <c r="M66" s="830"/>
      <c r="N66" s="287">
        <f>K66*L66</f>
        <v>294.23502055657508</v>
      </c>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f>N64+N65+N66+N67+N68</f>
        <v>943.02324088382306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2"/>
      <c r="C80" s="813"/>
      <c r="D80" s="813"/>
      <c r="E80" s="813"/>
      <c r="F80" s="813"/>
      <c r="G80" s="813"/>
      <c r="H80" s="813"/>
      <c r="I80" s="126"/>
      <c r="J80" s="126"/>
      <c r="K80" s="126"/>
      <c r="L80" s="913"/>
      <c r="M80" s="913"/>
      <c r="N80" s="45"/>
    </row>
    <row r="81" spans="1:14" ht="15.75" thickBot="1">
      <c r="B81" s="831" t="s">
        <v>953</v>
      </c>
      <c r="C81" s="832"/>
      <c r="D81" s="832"/>
      <c r="E81" s="832"/>
      <c r="F81" s="832"/>
      <c r="G81" s="832"/>
      <c r="H81" s="832"/>
      <c r="I81" s="832"/>
      <c r="J81" s="832"/>
      <c r="K81" s="832"/>
      <c r="L81" s="832"/>
      <c r="M81" s="833"/>
      <c r="N81" s="301">
        <f>SUM(N75:N80)</f>
        <v>53973.424361440804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204374.84166096651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40874.968332193304</v>
      </c>
      <c r="M88" s="860"/>
      <c r="N88" s="51"/>
    </row>
    <row r="89" spans="1:14">
      <c r="B89" s="89" t="s">
        <v>973</v>
      </c>
      <c r="C89" s="90"/>
      <c r="D89" s="90"/>
      <c r="E89" s="90"/>
      <c r="F89" s="90"/>
      <c r="G89" s="90"/>
      <c r="H89" s="90"/>
      <c r="I89" s="87"/>
      <c r="J89" s="88"/>
      <c r="K89" s="304">
        <v>0.05</v>
      </c>
      <c r="L89" s="859">
        <f>N83*K89</f>
        <v>10218.742083048326</v>
      </c>
      <c r="M89" s="860"/>
      <c r="N89" s="51"/>
    </row>
    <row r="90" spans="1:14" ht="15.75" thickBot="1">
      <c r="B90" s="91" t="s">
        <v>974</v>
      </c>
      <c r="C90" s="92"/>
      <c r="D90" s="92"/>
      <c r="E90" s="92"/>
      <c r="F90" s="92"/>
      <c r="G90" s="92"/>
      <c r="H90" s="92"/>
      <c r="I90" s="93"/>
      <c r="J90" s="94"/>
      <c r="K90" s="305">
        <v>0.05</v>
      </c>
      <c r="L90" s="861">
        <f>N83*K90</f>
        <v>10218.742083048326</v>
      </c>
      <c r="M90" s="862"/>
      <c r="N90" s="51"/>
    </row>
    <row r="91" spans="1:14" ht="15.75" thickBot="1">
      <c r="B91" s="825" t="s">
        <v>953</v>
      </c>
      <c r="C91" s="826"/>
      <c r="D91" s="826"/>
      <c r="E91" s="826"/>
      <c r="F91" s="826"/>
      <c r="G91" s="826"/>
      <c r="H91" s="826"/>
      <c r="I91" s="826"/>
      <c r="J91" s="826"/>
      <c r="K91" s="826"/>
      <c r="L91" s="826"/>
      <c r="M91" s="827"/>
      <c r="N91" s="52">
        <f>L88+L89+L90</f>
        <v>61312.452498289953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265687.29415925645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VLOOKUP(A36,EQUIPOS!A6:D163,4,FALSE)</f>
        <v>7370.039969373086</v>
      </c>
      <c r="L36" s="270"/>
      <c r="M36" s="336">
        <v>1</v>
      </c>
      <c r="N36" s="272">
        <f>K36/M36</f>
        <v>7370.039969373086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1582.8190800847531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8952.8590494578384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4079.5738967421612</v>
      </c>
      <c r="N48" s="272">
        <f>K48*M48</f>
        <v>139162.42476566861</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57369.007922936646</v>
      </c>
      <c r="N49" s="272">
        <f>K49*M49</f>
        <v>8605.3511884404961</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440823.11240823439</v>
      </c>
      <c r="N50" s="272">
        <f>K50*M50</f>
        <v>55543.712163437536</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27482.314290106213</v>
      </c>
      <c r="N51" s="272">
        <f>K51*M51</f>
        <v>27482.314290106213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230793.80240765284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29">
        <f>VLOOKUP(A61,TRANSPORTE!A3:D117,4,FALSE)</f>
        <v>735.58755139143761</v>
      </c>
      <c r="M61" s="830"/>
      <c r="N61" s="287">
        <f>K61*L61</f>
        <v>92.684031475321135</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92.684031475321135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79140.954004237647</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318980.29949282366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63796.059898564738</v>
      </c>
      <c r="M85" s="860"/>
      <c r="N85" s="51"/>
    </row>
    <row r="86" spans="1:14">
      <c r="B86" s="89" t="s">
        <v>973</v>
      </c>
      <c r="C86" s="90"/>
      <c r="D86" s="90"/>
      <c r="E86" s="90"/>
      <c r="F86" s="90"/>
      <c r="G86" s="90"/>
      <c r="H86" s="90"/>
      <c r="I86" s="87"/>
      <c r="J86" s="88"/>
      <c r="K86" s="304">
        <v>0.05</v>
      </c>
      <c r="L86" s="859">
        <f>N80*K86</f>
        <v>15949.014974641184</v>
      </c>
      <c r="M86" s="860"/>
      <c r="N86" s="51"/>
    </row>
    <row r="87" spans="1:14" ht="15.75" thickBot="1">
      <c r="B87" s="91" t="s">
        <v>974</v>
      </c>
      <c r="C87" s="92"/>
      <c r="D87" s="92"/>
      <c r="E87" s="92"/>
      <c r="F87" s="92"/>
      <c r="G87" s="92"/>
      <c r="H87" s="92"/>
      <c r="I87" s="93"/>
      <c r="J87" s="94"/>
      <c r="K87" s="305">
        <v>0.05</v>
      </c>
      <c r="L87" s="861">
        <f>N80*K87</f>
        <v>15949.014974641184</v>
      </c>
      <c r="M87" s="862"/>
      <c r="N87" s="51"/>
    </row>
    <row r="88" spans="1:14" ht="15.75" thickBot="1">
      <c r="B88" s="825" t="s">
        <v>953</v>
      </c>
      <c r="C88" s="826"/>
      <c r="D88" s="826"/>
      <c r="E88" s="826"/>
      <c r="F88" s="826"/>
      <c r="G88" s="826"/>
      <c r="H88" s="826"/>
      <c r="I88" s="826"/>
      <c r="J88" s="826"/>
      <c r="K88" s="826"/>
      <c r="L88" s="826"/>
      <c r="M88" s="827"/>
      <c r="N88" s="52">
        <f>L85+L86+L87</f>
        <v>95694.089847847092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414674.38934067078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VLOOKUP(A36,EQUIPOS!A6:D163,4,FALSE)</f>
        <v>7370.039969373086</v>
      </c>
      <c r="L36" s="270"/>
      <c r="M36" s="336">
        <v>1</v>
      </c>
      <c r="N36" s="272">
        <f>K36/M36</f>
        <v>7370.039969373086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1582.8190800847531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8952.8590494578384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4079.5738967421612</v>
      </c>
      <c r="N48" s="272">
        <f>K48*M48</f>
        <v>139162.42476566861</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57369.007922936646</v>
      </c>
      <c r="N49" s="272">
        <f>K49*M49</f>
        <v>8605.3511884404961</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481956.98073832353</v>
      </c>
      <c r="N50" s="272">
        <f>K50*M50</f>
        <v>60726.579573028765</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27482.314290106213</v>
      </c>
      <c r="N51" s="272">
        <f>K51*M51</f>
        <v>27482.314290106213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235976.66981724408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29">
        <f>VLOOKUP(A61,TRANSPORTE!A3:D117,4,FALSE)</f>
        <v>735.58755139143761</v>
      </c>
      <c r="M61" s="830"/>
      <c r="N61" s="287">
        <f>K61*L61</f>
        <v>92.684031475321135</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92.684031475321135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f>SUM(N72:N77)</f>
        <v>79140.954004237647</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324163.16690241493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64832.633380482992</v>
      </c>
      <c r="M85" s="860"/>
      <c r="N85" s="51"/>
    </row>
    <row r="86" spans="1:14">
      <c r="B86" s="89" t="s">
        <v>973</v>
      </c>
      <c r="C86" s="90"/>
      <c r="D86" s="90"/>
      <c r="E86" s="90"/>
      <c r="F86" s="90"/>
      <c r="G86" s="90"/>
      <c r="H86" s="90"/>
      <c r="I86" s="87"/>
      <c r="J86" s="88"/>
      <c r="K86" s="304">
        <v>0.05</v>
      </c>
      <c r="L86" s="859">
        <f>N80*K86</f>
        <v>16208.158345120748</v>
      </c>
      <c r="M86" s="860"/>
      <c r="N86" s="51"/>
    </row>
    <row r="87" spans="1:14" ht="15.75" thickBot="1">
      <c r="B87" s="91" t="s">
        <v>974</v>
      </c>
      <c r="C87" s="92"/>
      <c r="D87" s="92"/>
      <c r="E87" s="92"/>
      <c r="F87" s="92"/>
      <c r="G87" s="92"/>
      <c r="H87" s="92"/>
      <c r="I87" s="93"/>
      <c r="J87" s="94"/>
      <c r="K87" s="305">
        <v>0.05</v>
      </c>
      <c r="L87" s="861">
        <f>N80*K87</f>
        <v>16208.158345120748</v>
      </c>
      <c r="M87" s="862"/>
      <c r="N87" s="51"/>
    </row>
    <row r="88" spans="1:14" ht="15.75" thickBot="1">
      <c r="B88" s="825" t="s">
        <v>953</v>
      </c>
      <c r="C88" s="826"/>
      <c r="D88" s="826"/>
      <c r="E88" s="826"/>
      <c r="F88" s="826"/>
      <c r="G88" s="826"/>
      <c r="H88" s="826"/>
      <c r="I88" s="826"/>
      <c r="J88" s="826"/>
      <c r="K88" s="826"/>
      <c r="L88" s="826"/>
      <c r="M88" s="827"/>
      <c r="N88" s="52">
        <f>L85+L86+L87</f>
        <v>97248.950070724502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421412.11697313946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156</v>
      </c>
      <c r="B36" s="838" t="str">
        <f>VLOOKUP(A36,EQUIPOS!A6:D154,3,FALSE)</f>
        <v>Cizalla manual de 90 cm.</v>
      </c>
      <c r="C36" s="839"/>
      <c r="D36" s="839"/>
      <c r="E36" s="839"/>
      <c r="F36" s="839"/>
      <c r="G36" s="839"/>
      <c r="H36" s="840"/>
      <c r="I36" s="267"/>
      <c r="J36" s="268"/>
      <c r="K36" s="269">
        <f>VLOOKUP(A36,EQUIPOS!A6:D163,4,FALSE)</f>
        <v>687.33368203619375</v>
      </c>
      <c r="L36" s="270"/>
      <c r="M36" s="336">
        <v>37.5</v>
      </c>
      <c r="N36" s="272">
        <f>K36/M36</f>
        <v>18.328898187631832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16.081724361440799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34.410622549072627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4079.5738967421612</v>
      </c>
      <c r="N48" s="272">
        <f>K48*M48</f>
        <v>4283.5525915792696</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4908.8330766874142</v>
      </c>
      <c r="N49" s="272">
        <f>K49*M49</f>
        <v>147.26499230062242</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4430.8175838798916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9">
        <f>VLOOKUP(A61,TRANSPORTE!A3:D117,4,FALSE)</f>
        <v>0.43893021637472041</v>
      </c>
      <c r="M61" s="830"/>
      <c r="N61" s="287">
        <f>K61*L61</f>
        <v>0.46087672719345646</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0.46087672719345646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804.08621807203986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5269.7753012281973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1053.9550602456395</v>
      </c>
      <c r="M85" s="860"/>
      <c r="N85" s="51"/>
    </row>
    <row r="86" spans="1:14">
      <c r="B86" s="89" t="s">
        <v>973</v>
      </c>
      <c r="C86" s="90"/>
      <c r="D86" s="90"/>
      <c r="E86" s="90"/>
      <c r="F86" s="90"/>
      <c r="G86" s="90"/>
      <c r="H86" s="90"/>
      <c r="I86" s="87"/>
      <c r="J86" s="88"/>
      <c r="K86" s="304">
        <v>0.05</v>
      </c>
      <c r="L86" s="859">
        <f>N80*K86</f>
        <v>263.48876506140988</v>
      </c>
      <c r="M86" s="860"/>
      <c r="N86" s="51"/>
    </row>
    <row r="87" spans="1:14" ht="15.75" thickBot="1">
      <c r="B87" s="91" t="s">
        <v>974</v>
      </c>
      <c r="C87" s="92"/>
      <c r="D87" s="92"/>
      <c r="E87" s="92"/>
      <c r="F87" s="92"/>
      <c r="G87" s="92"/>
      <c r="H87" s="92"/>
      <c r="I87" s="93"/>
      <c r="J87" s="94"/>
      <c r="K87" s="305">
        <v>0.05</v>
      </c>
      <c r="L87" s="861">
        <f>N80*K87</f>
        <v>263.48876506140988</v>
      </c>
      <c r="M87" s="862"/>
      <c r="N87" s="51"/>
    </row>
    <row r="88" spans="1:14" ht="15.75" thickBot="1">
      <c r="B88" s="825" t="s">
        <v>953</v>
      </c>
      <c r="C88" s="826"/>
      <c r="D88" s="826"/>
      <c r="E88" s="826"/>
      <c r="F88" s="826"/>
      <c r="G88" s="826"/>
      <c r="H88" s="826"/>
      <c r="I88" s="826"/>
      <c r="J88" s="826"/>
      <c r="K88" s="826"/>
      <c r="L88" s="826"/>
      <c r="M88" s="827"/>
      <c r="N88" s="52">
        <f>L85+L86+L87</f>
        <v>1580.9325903684592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6850.7078915966567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156</v>
      </c>
      <c r="B36" s="838" t="str">
        <f>VLOOKUP(A36,EQUIPOS!A6:D154,3,FALSE)</f>
        <v>Cizalla manual de 90 cm.</v>
      </c>
      <c r="C36" s="839"/>
      <c r="D36" s="839"/>
      <c r="E36" s="839"/>
      <c r="F36" s="839"/>
      <c r="G36" s="839"/>
      <c r="H36" s="840"/>
      <c r="I36" s="267"/>
      <c r="J36" s="268"/>
      <c r="K36" s="269">
        <f>VLOOKUP(A36,EQUIPOS!A6:D163,4,FALSE)</f>
        <v>687.33368203619375</v>
      </c>
      <c r="L36" s="270"/>
      <c r="M36" s="336">
        <v>37.5</v>
      </c>
      <c r="N36" s="272">
        <f>K36/M36</f>
        <v>18.328898187631832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16.081724361440799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34.410622549072627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2333.7280943053024</v>
      </c>
      <c r="N48" s="272">
        <f>K48*M48</f>
        <v>2450.4144990205677</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4908.8330766874142</v>
      </c>
      <c r="N49" s="272">
        <f>K49*M49</f>
        <v>147.26499230062242</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2597.6794913211902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9">
        <f>VLOOKUP(A61,TRANSPORTE!A3:D117,4,FALSE)</f>
        <v>0.43893021637472041</v>
      </c>
      <c r="M61" s="830"/>
      <c r="N61" s="287">
        <f>K61*L61</f>
        <v>0.46087672719345646</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0.46087672719345646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804.08621807203986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3436.6372086694964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687.32744173389938</v>
      </c>
      <c r="M85" s="860"/>
      <c r="N85" s="51"/>
    </row>
    <row r="86" spans="1:14">
      <c r="B86" s="89" t="s">
        <v>973</v>
      </c>
      <c r="C86" s="90"/>
      <c r="D86" s="90"/>
      <c r="E86" s="90"/>
      <c r="F86" s="90"/>
      <c r="G86" s="90"/>
      <c r="H86" s="90"/>
      <c r="I86" s="87"/>
      <c r="J86" s="88"/>
      <c r="K86" s="304">
        <v>0.05</v>
      </c>
      <c r="L86" s="859">
        <f>N80*K86</f>
        <v>171.83186043347484</v>
      </c>
      <c r="M86" s="860"/>
      <c r="N86" s="51"/>
    </row>
    <row r="87" spans="1:14" ht="15.75" thickBot="1">
      <c r="B87" s="91" t="s">
        <v>974</v>
      </c>
      <c r="C87" s="92"/>
      <c r="D87" s="92"/>
      <c r="E87" s="92"/>
      <c r="F87" s="92"/>
      <c r="G87" s="92"/>
      <c r="H87" s="92"/>
      <c r="I87" s="93"/>
      <c r="J87" s="94"/>
      <c r="K87" s="305">
        <v>0.05</v>
      </c>
      <c r="L87" s="861">
        <f>N80*K87</f>
        <v>171.83186043347484</v>
      </c>
      <c r="M87" s="862"/>
      <c r="N87" s="51"/>
    </row>
    <row r="88" spans="1:14" ht="15.75" thickBot="1">
      <c r="B88" s="825" t="s">
        <v>953</v>
      </c>
      <c r="C88" s="826"/>
      <c r="D88" s="826"/>
      <c r="E88" s="826"/>
      <c r="F88" s="826"/>
      <c r="G88" s="826"/>
      <c r="H88" s="826"/>
      <c r="I88" s="826"/>
      <c r="J88" s="826"/>
      <c r="K88" s="826"/>
      <c r="L88" s="826"/>
      <c r="M88" s="827"/>
      <c r="N88" s="52">
        <f>L85+L86+L87</f>
        <v>1030.9911626008491</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4467.6283712703453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VLOOKUP(A36,EQUIPOS!A6:D163,4,FALSE)</f>
        <v>21539.448476794158</v>
      </c>
      <c r="L36" s="270"/>
      <c r="M36" s="336">
        <v>670</v>
      </c>
      <c r="N36" s="272">
        <f>K36/M36</f>
        <v>32.148430562379339</v>
      </c>
    </row>
    <row r="37" spans="1:14">
      <c r="A37" s="113" t="s">
        <v>125</v>
      </c>
      <c r="B37" s="838" t="str">
        <f>VLOOKUP(A37,EQUIPOS!A7:D154,3,FALSE)</f>
        <v>Bomba para gato de tensionamiento</v>
      </c>
      <c r="C37" s="839"/>
      <c r="D37" s="839"/>
      <c r="E37" s="839"/>
      <c r="F37" s="839"/>
      <c r="G37" s="839"/>
      <c r="H37" s="840"/>
      <c r="I37" s="421"/>
      <c r="J37" s="422"/>
      <c r="K37" s="269">
        <f>VLOOKUP(A37,EQUIPOS!A7:D164,4,FALSE)</f>
        <v>56431.290848318218</v>
      </c>
      <c r="L37" s="335"/>
      <c r="M37" s="336">
        <v>670</v>
      </c>
      <c r="N37" s="272">
        <f>K37/M37</f>
        <v>84.22580723629585</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VLOOKUP(A38,EQUIPOS!A8:D165,4,FALSE)</f>
        <v>170469.52443762793</v>
      </c>
      <c r="L38" s="423"/>
      <c r="M38" s="424">
        <v>670</v>
      </c>
      <c r="N38" s="272">
        <f>K38/M38</f>
        <v>254.43212602631036</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6.4163654810271034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377.22272930601264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11125.372049746762</v>
      </c>
      <c r="N48" s="272">
        <f t="shared" ref="N48:N53" si="0">K48*M48</f>
        <v>44.501488198987047</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16014.36640319652</v>
      </c>
      <c r="N49" s="272">
        <f t="shared" si="0"/>
        <v>64.057465612786075</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799.30053507641969</v>
      </c>
      <c r="N50" s="272">
        <f t="shared" si="0"/>
        <v>15.986010701528395</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4343.1608486248442</v>
      </c>
      <c r="N51" s="272">
        <f t="shared" si="0"/>
        <v>369.16867213311178</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49804.935619198324</v>
      </c>
      <c r="N52" s="272">
        <f t="shared" si="0"/>
        <v>49.804935619198325</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4908.8330766874142</v>
      </c>
      <c r="N53" s="272">
        <f t="shared" si="0"/>
        <v>98.176661533748288</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641.69523379935993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f>SUM(N72:N77)</f>
        <v>320.81827405135516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1339.7362371567278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267.9472474313456</v>
      </c>
      <c r="M85" s="860"/>
      <c r="N85" s="51"/>
    </row>
    <row r="86" spans="1:14">
      <c r="B86" s="89" t="s">
        <v>973</v>
      </c>
      <c r="C86" s="90"/>
      <c r="D86" s="90"/>
      <c r="E86" s="90"/>
      <c r="F86" s="90"/>
      <c r="G86" s="90"/>
      <c r="H86" s="90"/>
      <c r="I86" s="87"/>
      <c r="J86" s="88"/>
      <c r="K86" s="304">
        <v>0.05</v>
      </c>
      <c r="L86" s="859">
        <f>N80*K86</f>
        <v>66.9868118578364</v>
      </c>
      <c r="M86" s="860"/>
      <c r="N86" s="51"/>
    </row>
    <row r="87" spans="1:14" ht="15.75" thickBot="1">
      <c r="B87" s="91" t="s">
        <v>974</v>
      </c>
      <c r="C87" s="92"/>
      <c r="D87" s="92"/>
      <c r="E87" s="92"/>
      <c r="F87" s="92"/>
      <c r="G87" s="92"/>
      <c r="H87" s="92"/>
      <c r="I87" s="93"/>
      <c r="J87" s="94"/>
      <c r="K87" s="305">
        <v>0.05</v>
      </c>
      <c r="L87" s="861">
        <f>N80*K87</f>
        <v>66.9868118578364</v>
      </c>
      <c r="M87" s="862"/>
      <c r="N87" s="51"/>
    </row>
    <row r="88" spans="1:14" ht="15.75" thickBot="1">
      <c r="B88" s="825" t="s">
        <v>953</v>
      </c>
      <c r="C88" s="826"/>
      <c r="D88" s="826"/>
      <c r="E88" s="826"/>
      <c r="F88" s="826"/>
      <c r="G88" s="826"/>
      <c r="H88" s="826"/>
      <c r="I88" s="826"/>
      <c r="J88" s="826"/>
      <c r="K88" s="826"/>
      <c r="L88" s="826"/>
      <c r="M88" s="827"/>
      <c r="N88" s="52">
        <f>L85+L86+L87</f>
        <v>401.92087114701843</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1741.6571083037463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123</v>
      </c>
      <c r="B36" s="838" t="str">
        <f>VLOOKUP(A36,EQUIPOS!A6:D154,3,FALSE)</f>
        <v>Bomba de inyección de lechada</v>
      </c>
      <c r="C36" s="839"/>
      <c r="D36" s="839"/>
      <c r="E36" s="839"/>
      <c r="F36" s="839"/>
      <c r="G36" s="839"/>
      <c r="H36" s="840"/>
      <c r="I36" s="267"/>
      <c r="J36" s="268"/>
      <c r="K36" s="269">
        <f>VLOOKUP(A36,EQUIPOS!A6:D163,4,FALSE)</f>
        <v>21539.448476794158</v>
      </c>
      <c r="L36" s="270"/>
      <c r="M36" s="336">
        <v>670</v>
      </c>
      <c r="N36" s="272">
        <f>K36/M36</f>
        <v>32.148430562379339</v>
      </c>
    </row>
    <row r="37" spans="1:14">
      <c r="A37" s="113" t="s">
        <v>125</v>
      </c>
      <c r="B37" s="838" t="str">
        <f>VLOOKUP(A37,EQUIPOS!A7:D154,3,FALSE)</f>
        <v>Bomba para gato de tensionamiento</v>
      </c>
      <c r="C37" s="839"/>
      <c r="D37" s="839"/>
      <c r="E37" s="839"/>
      <c r="F37" s="839"/>
      <c r="G37" s="839"/>
      <c r="H37" s="840"/>
      <c r="I37" s="421"/>
      <c r="J37" s="422"/>
      <c r="K37" s="269">
        <f>VLOOKUP(A37,EQUIPOS!A7:D164,4,FALSE)</f>
        <v>56431.290848318218</v>
      </c>
      <c r="L37" s="335"/>
      <c r="M37" s="336">
        <v>670</v>
      </c>
      <c r="N37" s="272">
        <f>K37/M37</f>
        <v>84.22580723629585</v>
      </c>
    </row>
    <row r="38" spans="1:14">
      <c r="A38" s="113" t="s">
        <v>240</v>
      </c>
      <c r="B38" s="838" t="str">
        <f>VLOOKUP(A38,EQUIPOS!A8:D154,3,FALSE)</f>
        <v>Gato para tensionamiento, fuerza Max 200 ton, área de tensión 314 cm2.</v>
      </c>
      <c r="C38" s="839"/>
      <c r="D38" s="839"/>
      <c r="E38" s="839"/>
      <c r="F38" s="839"/>
      <c r="G38" s="839"/>
      <c r="H38" s="840"/>
      <c r="I38" s="328"/>
      <c r="J38" s="330"/>
      <c r="K38" s="269">
        <f>VLOOKUP(A38,EQUIPOS!A8:D165,4,FALSE)</f>
        <v>170469.52443762793</v>
      </c>
      <c r="L38" s="423"/>
      <c r="M38" s="424">
        <v>670</v>
      </c>
      <c r="N38" s="272">
        <f>K38/M38</f>
        <v>254.43212602631036</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N78*M41</f>
        <v>6.4163654810271034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377.22272930601264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11125.372049746762</v>
      </c>
      <c r="N48" s="272">
        <f t="shared" ref="N48:N53" si="0">K48*M48</f>
        <v>44.501488198987047</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16014.36640319652</v>
      </c>
      <c r="N49" s="272">
        <f t="shared" si="0"/>
        <v>64.057465612786075</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799.30053507641969</v>
      </c>
      <c r="N50" s="272">
        <f t="shared" si="0"/>
        <v>15.986010701528395</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4343.1608486248442</v>
      </c>
      <c r="N51" s="272">
        <f t="shared" si="0"/>
        <v>24017.67949289539</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49804.935619198324</v>
      </c>
      <c r="N52" s="272">
        <f t="shared" si="0"/>
        <v>49.804935619198325</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4908.8330766874142</v>
      </c>
      <c r="N53" s="272">
        <f t="shared" si="0"/>
        <v>98.176661533748288</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24290.206054561637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320.81827405135516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24988.247057919005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4997.6494115838013</v>
      </c>
      <c r="M85" s="860"/>
      <c r="N85" s="51"/>
    </row>
    <row r="86" spans="1:14">
      <c r="B86" s="89" t="s">
        <v>973</v>
      </c>
      <c r="C86" s="90"/>
      <c r="D86" s="90"/>
      <c r="E86" s="90"/>
      <c r="F86" s="90"/>
      <c r="G86" s="90"/>
      <c r="H86" s="90"/>
      <c r="I86" s="87"/>
      <c r="J86" s="88"/>
      <c r="K86" s="304">
        <v>0.05</v>
      </c>
      <c r="L86" s="859">
        <f>N80*K86</f>
        <v>1249.4123528959503</v>
      </c>
      <c r="M86" s="860"/>
      <c r="N86" s="51"/>
    </row>
    <row r="87" spans="1:14" ht="15.75" thickBot="1">
      <c r="B87" s="91" t="s">
        <v>974</v>
      </c>
      <c r="C87" s="92"/>
      <c r="D87" s="92"/>
      <c r="E87" s="92"/>
      <c r="F87" s="92"/>
      <c r="G87" s="92"/>
      <c r="H87" s="92"/>
      <c r="I87" s="93"/>
      <c r="J87" s="94"/>
      <c r="K87" s="305">
        <v>0.05</v>
      </c>
      <c r="L87" s="861">
        <f>N80*K87</f>
        <v>1249.4123528959503</v>
      </c>
      <c r="M87" s="862"/>
      <c r="N87" s="51"/>
    </row>
    <row r="88" spans="1:14" ht="15.75" thickBot="1">
      <c r="B88" s="825" t="s">
        <v>953</v>
      </c>
      <c r="C88" s="826"/>
      <c r="D88" s="826"/>
      <c r="E88" s="826"/>
      <c r="F88" s="826"/>
      <c r="G88" s="826"/>
      <c r="H88" s="826"/>
      <c r="I88" s="826"/>
      <c r="J88" s="826"/>
      <c r="K88" s="826"/>
      <c r="L88" s="826"/>
      <c r="M88" s="827"/>
      <c r="N88" s="52">
        <f>L85+L86+L87</f>
        <v>7496.4741173757011</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32484.721175294704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4"/>
      <c r="C1" s="926"/>
      <c r="D1" s="927"/>
      <c r="E1" s="927"/>
      <c r="F1" s="927"/>
      <c r="G1" s="927"/>
      <c r="H1" s="927"/>
      <c r="I1" s="927"/>
      <c r="J1" s="928"/>
      <c r="K1" s="985" t="s">
        <v>933</v>
      </c>
      <c r="L1" s="931" t="s">
        <v>2198</v>
      </c>
      <c r="M1" s="932"/>
      <c r="N1" s="933"/>
    </row>
    <row r="2" spans="2:14">
      <c r="B2" s="915"/>
      <c r="C2" s="937" t="s">
        <v>934</v>
      </c>
      <c r="D2" s="938"/>
      <c r="E2" s="938"/>
      <c r="F2" s="938"/>
      <c r="G2" s="938"/>
      <c r="H2" s="938"/>
      <c r="I2" s="938"/>
      <c r="J2" s="939"/>
      <c r="K2" s="984"/>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84"/>
      <c r="L4" s="934"/>
      <c r="M4" s="935"/>
      <c r="N4" s="93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983" t="s">
        <v>945</v>
      </c>
      <c r="M30" s="837"/>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11" t="s">
        <v>948</v>
      </c>
      <c r="J35" s="808"/>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958"/>
      <c r="D41" s="958"/>
      <c r="E41" s="38"/>
      <c r="F41" s="39"/>
      <c r="G41" s="39"/>
      <c r="H41" s="40"/>
      <c r="I41" s="36"/>
      <c r="J41" s="37"/>
      <c r="K41" s="279"/>
      <c r="L41" s="276"/>
      <c r="M41" s="401">
        <v>0.01</v>
      </c>
      <c r="N41" s="344">
        <f>N78*M41</f>
        <v>16.915937500000002</v>
      </c>
    </row>
    <row r="42" spans="1:14" ht="15.75" thickBot="1">
      <c r="B42" s="959"/>
      <c r="C42" s="960"/>
      <c r="D42" s="960"/>
      <c r="E42" s="960"/>
      <c r="F42" s="960"/>
      <c r="G42" s="960"/>
      <c r="H42" s="961"/>
      <c r="I42" s="847"/>
      <c r="J42" s="848"/>
      <c r="K42" s="41"/>
      <c r="L42" s="849"/>
      <c r="M42" s="962"/>
      <c r="N42" s="105"/>
    </row>
    <row r="43" spans="1:14" ht="15.75" thickBot="1">
      <c r="B43" s="825" t="s">
        <v>953</v>
      </c>
      <c r="C43" s="826"/>
      <c r="D43" s="826"/>
      <c r="E43" s="826"/>
      <c r="F43" s="826"/>
      <c r="G43" s="826"/>
      <c r="H43" s="826"/>
      <c r="I43" s="826"/>
      <c r="J43" s="826"/>
      <c r="K43" s="826"/>
      <c r="L43" s="826"/>
      <c r="M43" s="827"/>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407957.38967421616</v>
      </c>
      <c r="N48" s="272">
        <f>K48*M48</f>
        <v>407957.38967421616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407957.38967421616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982"/>
      <c r="I71" s="73" t="s">
        <v>964</v>
      </c>
      <c r="J71" s="75" t="s">
        <v>1410</v>
      </c>
      <c r="K71" s="74" t="s">
        <v>966</v>
      </c>
      <c r="L71" s="853" t="s">
        <v>950</v>
      </c>
      <c r="M71" s="97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48"/>
      <c r="I77" s="126"/>
      <c r="J77" s="126"/>
      <c r="K77" s="126"/>
      <c r="L77" s="981"/>
      <c r="M77" s="850"/>
      <c r="N77" s="127"/>
    </row>
    <row r="78" spans="1:15" ht="15.75" thickBot="1">
      <c r="B78" s="831" t="s">
        <v>953</v>
      </c>
      <c r="C78" s="832"/>
      <c r="D78" s="832"/>
      <c r="E78" s="832"/>
      <c r="F78" s="832"/>
      <c r="G78" s="832"/>
      <c r="H78" s="832"/>
      <c r="I78" s="832"/>
      <c r="J78" s="832"/>
      <c r="K78" s="832"/>
      <c r="L78" s="832"/>
      <c r="M78" s="833"/>
      <c r="N78" s="460">
        <f>SUM(N72:N77)</f>
        <v>1691.59375</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409665.89936171618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81933.179872343244</v>
      </c>
      <c r="M85" s="860"/>
      <c r="N85" s="51"/>
    </row>
    <row r="86" spans="1:14">
      <c r="B86" s="89" t="s">
        <v>973</v>
      </c>
      <c r="C86" s="90"/>
      <c r="D86" s="90"/>
      <c r="E86" s="90"/>
      <c r="F86" s="90"/>
      <c r="G86" s="90"/>
      <c r="H86" s="90"/>
      <c r="I86" s="87"/>
      <c r="J86" s="88"/>
      <c r="K86" s="304">
        <v>0.05</v>
      </c>
      <c r="L86" s="859">
        <f>N80*K86</f>
        <v>20483.294968085811</v>
      </c>
      <c r="M86" s="860"/>
      <c r="N86" s="51"/>
    </row>
    <row r="87" spans="1:14" ht="15.75" thickBot="1">
      <c r="B87" s="91" t="s">
        <v>974</v>
      </c>
      <c r="C87" s="92"/>
      <c r="D87" s="92"/>
      <c r="E87" s="92"/>
      <c r="F87" s="92"/>
      <c r="G87" s="92"/>
      <c r="H87" s="92"/>
      <c r="I87" s="93"/>
      <c r="J87" s="94"/>
      <c r="K87" s="305">
        <v>0.05</v>
      </c>
      <c r="L87" s="861">
        <f>N80*K87</f>
        <v>20483.294968085811</v>
      </c>
      <c r="M87" s="862"/>
      <c r="N87" s="51"/>
    </row>
    <row r="88" spans="1:14" ht="15.75" thickBot="1">
      <c r="B88" s="825" t="s">
        <v>953</v>
      </c>
      <c r="C88" s="826"/>
      <c r="D88" s="826"/>
      <c r="E88" s="826"/>
      <c r="F88" s="826"/>
      <c r="G88" s="826"/>
      <c r="H88" s="826"/>
      <c r="I88" s="826"/>
      <c r="J88" s="826"/>
      <c r="K88" s="826"/>
      <c r="L88" s="826"/>
      <c r="M88" s="827"/>
      <c r="N88" s="52">
        <f>L85+L86+L87</f>
        <v>122899.76980851487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532565.66917023109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N78*M41</f>
        <v>54.131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39278.344955386245</v>
      </c>
      <c r="N48" s="272">
        <f>K48*M48</f>
        <v>41242.262203155558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41242.262203155558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B61" s="46"/>
      <c r="C61" s="317"/>
      <c r="D61" s="317"/>
      <c r="E61" s="317"/>
      <c r="F61" s="317"/>
      <c r="G61" s="31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97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45"/>
    </row>
    <row r="78" spans="1:15" ht="15.75" thickBot="1">
      <c r="B78" s="831" t="s">
        <v>953</v>
      </c>
      <c r="C78" s="832"/>
      <c r="D78" s="832"/>
      <c r="E78" s="832"/>
      <c r="F78" s="832"/>
      <c r="G78" s="832"/>
      <c r="H78" s="832"/>
      <c r="I78" s="832"/>
      <c r="J78" s="832"/>
      <c r="K78" s="832"/>
      <c r="L78" s="832"/>
      <c r="M78" s="833"/>
      <c r="N78" s="301">
        <f>SUM(N72:N77)</f>
        <v>1082.6199999999999</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42379.013203155562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8475.8026406311128</v>
      </c>
      <c r="M85" s="860"/>
      <c r="N85" s="51"/>
    </row>
    <row r="86" spans="1:14">
      <c r="B86" s="89" t="s">
        <v>973</v>
      </c>
      <c r="C86" s="90"/>
      <c r="D86" s="90"/>
      <c r="E86" s="90"/>
      <c r="F86" s="90"/>
      <c r="G86" s="90"/>
      <c r="H86" s="90"/>
      <c r="I86" s="87"/>
      <c r="J86" s="88"/>
      <c r="K86" s="304">
        <v>0.05</v>
      </c>
      <c r="L86" s="859">
        <f>N80*K86</f>
        <v>2118.9506601577782</v>
      </c>
      <c r="M86" s="860"/>
      <c r="N86" s="51"/>
    </row>
    <row r="87" spans="1:14" ht="15.75" thickBot="1">
      <c r="B87" s="91" t="s">
        <v>974</v>
      </c>
      <c r="C87" s="92"/>
      <c r="D87" s="92"/>
      <c r="E87" s="92"/>
      <c r="F87" s="92"/>
      <c r="G87" s="92"/>
      <c r="H87" s="92"/>
      <c r="I87" s="93"/>
      <c r="J87" s="94"/>
      <c r="K87" s="305">
        <v>0.05</v>
      </c>
      <c r="L87" s="861">
        <f>N80*K87</f>
        <v>2118.9506601577782</v>
      </c>
      <c r="M87" s="862"/>
      <c r="N87" s="51"/>
    </row>
    <row r="88" spans="1:14" ht="15.75" thickBot="1">
      <c r="B88" s="825" t="s">
        <v>953</v>
      </c>
      <c r="C88" s="826"/>
      <c r="D88" s="826"/>
      <c r="E88" s="826"/>
      <c r="F88" s="826"/>
      <c r="G88" s="826"/>
      <c r="H88" s="826"/>
      <c r="I88" s="826"/>
      <c r="J88" s="826"/>
      <c r="K88" s="826"/>
      <c r="L88" s="826"/>
      <c r="M88" s="827"/>
      <c r="N88" s="52">
        <f>L85+L86+L87</f>
        <v>12713.703960946668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55092.717164102229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2"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VLOOKUP(A36,EQUIPOS!A6:D163,4,FALSE)</f>
        <v>5224.3287523110666</v>
      </c>
      <c r="L36" s="270"/>
      <c r="M36" s="336">
        <v>40</v>
      </c>
      <c r="N36" s="272">
        <f>K36/M36</f>
        <v>130.60821880777667</v>
      </c>
    </row>
    <row r="37" spans="1:14">
      <c r="A37" s="113" t="s">
        <v>195</v>
      </c>
      <c r="B37" s="838" t="str">
        <f>VLOOKUP(A37,EQUIPOS!A7:D154,3,FALSE)</f>
        <v xml:space="preserve">Equipo de oxicorte, Capacidad de corte: hasta 6´´ (152mm) </v>
      </c>
      <c r="C37" s="839"/>
      <c r="D37" s="839"/>
      <c r="E37" s="839"/>
      <c r="F37" s="839"/>
      <c r="G37" s="839"/>
      <c r="H37" s="840"/>
      <c r="I37" s="421"/>
      <c r="J37" s="422"/>
      <c r="K37" s="269">
        <f>VLOOKUP(A37,EQUIPOS!A7:D164,4,FALSE)</f>
        <v>9309.7152244038971</v>
      </c>
      <c r="L37" s="335"/>
      <c r="M37" s="336">
        <v>40</v>
      </c>
      <c r="N37" s="272">
        <f t="shared" ref="N37:N43" si="0">K37/M37</f>
        <v>232.74288061009742</v>
      </c>
    </row>
    <row r="38" spans="1:14">
      <c r="A38" s="113" t="s">
        <v>204</v>
      </c>
      <c r="B38" s="838" t="str">
        <f>VLOOKUP(A38,EQUIPOS!A8:D154,3,FALSE)</f>
        <v xml:space="preserve">Equipo de soldadura 250 AMP
</v>
      </c>
      <c r="C38" s="839"/>
      <c r="D38" s="839"/>
      <c r="E38" s="839"/>
      <c r="F38" s="839"/>
      <c r="G38" s="839"/>
      <c r="H38" s="840"/>
      <c r="I38" s="421"/>
      <c r="J38" s="422"/>
      <c r="K38" s="269">
        <f>VLOOKUP(A38,EQUIPOS!A8:D165,4,FALSE)</f>
        <v>9275.5991223388355</v>
      </c>
      <c r="L38" s="335"/>
      <c r="M38" s="336">
        <v>40</v>
      </c>
      <c r="N38" s="272">
        <f t="shared" si="0"/>
        <v>231.88997805847089</v>
      </c>
    </row>
    <row r="39" spans="1:14">
      <c r="A39" s="113" t="s">
        <v>208</v>
      </c>
      <c r="B39" s="838" t="str">
        <f>VLOOKUP(A39,EQUIPOS!A9:D154,3,FALSE)</f>
        <v>Equipo de soldadura 400</v>
      </c>
      <c r="C39" s="839"/>
      <c r="D39" s="839"/>
      <c r="E39" s="839"/>
      <c r="F39" s="839"/>
      <c r="G39" s="839"/>
      <c r="H39" s="840"/>
      <c r="I39" s="421"/>
      <c r="J39" s="422"/>
      <c r="K39" s="269">
        <f>VLOOKUP(A39,EQUIPOS!A9:D166,4,FALSE)</f>
        <v>10279.008130151085</v>
      </c>
      <c r="L39" s="335"/>
      <c r="M39" s="336">
        <v>40</v>
      </c>
      <c r="N39" s="272">
        <f t="shared" si="0"/>
        <v>256.97520325377712</v>
      </c>
    </row>
    <row r="40" spans="1:14">
      <c r="A40" s="113" t="s">
        <v>210</v>
      </c>
      <c r="B40" s="838" t="str">
        <f>VLOOKUP(A40,EQUIPOS!A10:D154,3,FALSE)</f>
        <v>Equipo de soldadura 600</v>
      </c>
      <c r="C40" s="839"/>
      <c r="D40" s="839"/>
      <c r="E40" s="839"/>
      <c r="F40" s="839"/>
      <c r="G40" s="839"/>
      <c r="H40" s="840"/>
      <c r="I40" s="421"/>
      <c r="J40" s="422"/>
      <c r="K40" s="269">
        <f>VLOOKUP(A40,EQUIPOS!A10:D167,4,FALSE)</f>
        <v>11871.984541288795</v>
      </c>
      <c r="L40" s="335"/>
      <c r="M40" s="336">
        <v>40</v>
      </c>
      <c r="N40" s="272">
        <f t="shared" si="0"/>
        <v>296.79961353221989</v>
      </c>
    </row>
    <row r="41" spans="1:14">
      <c r="A41" s="113" t="s">
        <v>202</v>
      </c>
      <c r="B41" s="838" t="str">
        <f>VLOOKUP(A41,EQUIPOS!A11:D155,3,FALSE)</f>
        <v xml:space="preserve">Equipo de rayos X y/o ultrasonido
</v>
      </c>
      <c r="C41" s="839"/>
      <c r="D41" s="839"/>
      <c r="E41" s="839"/>
      <c r="F41" s="839"/>
      <c r="G41" s="839"/>
      <c r="H41" s="840"/>
      <c r="I41" s="421"/>
      <c r="J41" s="422"/>
      <c r="K41" s="269">
        <f>VLOOKUP(A41,EQUIPOS!A11:D168,4,FALSE)</f>
        <v>58818.914235697906</v>
      </c>
      <c r="L41" s="335"/>
      <c r="M41" s="336">
        <v>4000</v>
      </c>
      <c r="N41" s="272">
        <f t="shared" si="0"/>
        <v>14.704728558924476</v>
      </c>
    </row>
    <row r="42" spans="1:14">
      <c r="A42" s="113" t="s">
        <v>294</v>
      </c>
      <c r="B42" s="838" t="str">
        <f>VLOOKUP(A42,EQUIPOS!A12:D156,3,FALSE)</f>
        <v>Puente grúa</v>
      </c>
      <c r="C42" s="839"/>
      <c r="D42" s="839"/>
      <c r="E42" s="839"/>
      <c r="F42" s="839"/>
      <c r="G42" s="839"/>
      <c r="H42" s="840"/>
      <c r="I42" s="421"/>
      <c r="J42" s="422"/>
      <c r="K42" s="269">
        <f>VLOOKUP(A42,EQUIPOS!A12:D169,4,FALSE)</f>
        <v>508776.62193164689</v>
      </c>
      <c r="L42" s="335"/>
      <c r="M42" s="336">
        <v>40000</v>
      </c>
      <c r="N42" s="272">
        <f t="shared" si="0"/>
        <v>12.719415548291172</v>
      </c>
    </row>
    <row r="43" spans="1:14">
      <c r="A43" s="113" t="s">
        <v>334</v>
      </c>
      <c r="B43" s="838" t="str">
        <f>VLOOKUP(A43,EQUIPOS!A13:D157,3,FALSE)</f>
        <v>Taladro industrial</v>
      </c>
      <c r="C43" s="839"/>
      <c r="D43" s="839"/>
      <c r="E43" s="839"/>
      <c r="F43" s="839"/>
      <c r="G43" s="839"/>
      <c r="H43" s="840"/>
      <c r="I43" s="421"/>
      <c r="J43" s="422"/>
      <c r="K43" s="269">
        <f>VLOOKUP(A43,EQUIPOS!A13:D170,4,FALSE)</f>
        <v>3106.9209234165869</v>
      </c>
      <c r="L43" s="335"/>
      <c r="M43" s="336">
        <v>40</v>
      </c>
      <c r="N43" s="272">
        <f t="shared" si="0"/>
        <v>77.67302308541467</v>
      </c>
    </row>
    <row r="44" spans="1:14">
      <c r="B44" s="838"/>
      <c r="C44" s="839"/>
      <c r="D44" s="839"/>
      <c r="E44" s="839"/>
      <c r="F44" s="839"/>
      <c r="G44" s="839"/>
      <c r="H44" s="840"/>
      <c r="I44" s="36"/>
      <c r="J44" s="37"/>
      <c r="K44" s="269"/>
      <c r="L44" s="276"/>
      <c r="M44" s="336"/>
      <c r="N44" s="272"/>
    </row>
    <row r="45" spans="1:14">
      <c r="B45" s="320"/>
      <c r="C45" s="321"/>
      <c r="D45" s="321"/>
      <c r="E45" s="321"/>
      <c r="F45" s="323"/>
      <c r="G45" s="323"/>
      <c r="H45" s="125"/>
      <c r="I45" s="36"/>
      <c r="J45" s="37"/>
      <c r="K45" s="269"/>
      <c r="L45" s="276"/>
      <c r="M45" s="277"/>
      <c r="N45" s="273"/>
    </row>
    <row r="46" spans="1:14">
      <c r="B46" s="845" t="s">
        <v>952</v>
      </c>
      <c r="C46" s="846"/>
      <c r="D46" s="846"/>
      <c r="E46" s="38"/>
      <c r="F46" s="39"/>
      <c r="G46" s="39"/>
      <c r="H46" s="40"/>
      <c r="I46" s="36"/>
      <c r="J46" s="37"/>
      <c r="K46" s="279"/>
      <c r="L46" s="276"/>
      <c r="M46" s="401">
        <v>0.1</v>
      </c>
      <c r="N46" s="344">
        <f>N83*M46</f>
        <v>201.60799618480041</v>
      </c>
    </row>
    <row r="47" spans="1:14" ht="15.75" thickBot="1">
      <c r="B47" s="838"/>
      <c r="C47" s="839"/>
      <c r="D47" s="839"/>
      <c r="E47" s="839"/>
      <c r="F47" s="839"/>
      <c r="G47" s="839"/>
      <c r="H47" s="840"/>
      <c r="I47" s="847"/>
      <c r="J47" s="848"/>
      <c r="K47" s="41"/>
      <c r="L47" s="849"/>
      <c r="M47" s="850"/>
      <c r="N47" s="105"/>
    </row>
    <row r="48" spans="1:14" ht="15.75" thickBot="1">
      <c r="B48" s="825" t="s">
        <v>953</v>
      </c>
      <c r="C48" s="826"/>
      <c r="D48" s="826"/>
      <c r="E48" s="826"/>
      <c r="F48" s="826"/>
      <c r="G48" s="826"/>
      <c r="H48" s="826"/>
      <c r="I48" s="826"/>
      <c r="J48" s="826"/>
      <c r="K48" s="826"/>
      <c r="L48" s="826"/>
      <c r="M48" s="827"/>
      <c r="N48" s="394">
        <f>SUM(N36:N46)</f>
        <v>1455.7210576397727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6" t="s">
        <v>944</v>
      </c>
      <c r="C52" s="817"/>
      <c r="D52" s="817"/>
      <c r="E52" s="817"/>
      <c r="F52" s="817"/>
      <c r="G52" s="817"/>
      <c r="H52" s="817"/>
      <c r="I52" s="818"/>
      <c r="J52" s="315" t="s">
        <v>945</v>
      </c>
      <c r="K52" s="85" t="s">
        <v>946</v>
      </c>
      <c r="L52" s="819" t="s">
        <v>955</v>
      </c>
      <c r="M52" s="818"/>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23329.14385829914</v>
      </c>
      <c r="N53" s="272">
        <f t="shared" ref="N53:N58" si="1">K53*M53</f>
        <v>116.64571929149569</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3775.7113668954612</v>
      </c>
      <c r="N54" s="272">
        <f t="shared" si="1"/>
        <v>18.878556834477305</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10383.395308818912</v>
      </c>
      <c r="N55" s="272">
        <f t="shared" si="1"/>
        <v>51.91697654409456</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9597.5070407746098</v>
      </c>
      <c r="N56" s="272">
        <f t="shared" si="1"/>
        <v>95.975070407746102</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13159.435408123185</v>
      </c>
      <c r="N57" s="272">
        <f t="shared" si="1"/>
        <v>131.59435408123184</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2550.8966495303939</v>
      </c>
      <c r="N58" s="272">
        <f t="shared" si="1"/>
        <v>2550.8966495303939</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5" t="s">
        <v>953</v>
      </c>
      <c r="C61" s="826"/>
      <c r="D61" s="826"/>
      <c r="E61" s="826"/>
      <c r="F61" s="826"/>
      <c r="G61" s="826"/>
      <c r="H61" s="826"/>
      <c r="I61" s="826"/>
      <c r="J61" s="826"/>
      <c r="K61" s="826"/>
      <c r="L61" s="826"/>
      <c r="M61" s="827"/>
      <c r="N61" s="394">
        <f>SUM(N53:N60)</f>
        <v>2965.9073266894393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8" t="s">
        <v>961</v>
      </c>
      <c r="M65" s="801"/>
      <c r="N65" s="76" t="s">
        <v>951</v>
      </c>
    </row>
    <row r="66" spans="1:15">
      <c r="B66" s="46"/>
      <c r="C66" s="317"/>
      <c r="D66" s="317"/>
      <c r="E66" s="317"/>
      <c r="F66" s="317"/>
      <c r="G66" s="31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311"/>
      <c r="I68" s="279"/>
      <c r="J68" s="286"/>
      <c r="K68" s="279"/>
      <c r="L68" s="829"/>
      <c r="M68" s="830"/>
      <c r="N68" s="287"/>
    </row>
    <row r="69" spans="1:15">
      <c r="B69" s="46"/>
      <c r="C69" s="47"/>
      <c r="D69" s="47"/>
      <c r="E69" s="47"/>
      <c r="F69" s="47"/>
      <c r="G69" s="47"/>
      <c r="H69" s="311"/>
      <c r="I69" s="279"/>
      <c r="J69" s="286"/>
      <c r="K69" s="279"/>
      <c r="L69" s="829"/>
      <c r="M69" s="830"/>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4"/>
      <c r="M71" s="815"/>
      <c r="N71" s="127"/>
    </row>
    <row r="72" spans="1:15" ht="15.75" thickBot="1">
      <c r="B72" s="831" t="s">
        <v>953</v>
      </c>
      <c r="C72" s="832"/>
      <c r="D72" s="832"/>
      <c r="E72" s="832"/>
      <c r="F72" s="832"/>
      <c r="G72" s="832"/>
      <c r="H72" s="832"/>
      <c r="I72" s="832"/>
      <c r="J72" s="832"/>
      <c r="K72" s="832"/>
      <c r="L72" s="832"/>
      <c r="M72" s="833"/>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1" t="s">
        <v>963</v>
      </c>
      <c r="C76" s="852"/>
      <c r="D76" s="852"/>
      <c r="E76" s="852"/>
      <c r="F76" s="852"/>
      <c r="G76" s="852"/>
      <c r="H76" s="852"/>
      <c r="I76" s="73" t="s">
        <v>964</v>
      </c>
      <c r="J76" s="75" t="s">
        <v>1410</v>
      </c>
      <c r="K76" s="74" t="s">
        <v>966</v>
      </c>
      <c r="L76" s="853" t="s">
        <v>950</v>
      </c>
      <c r="M76" s="854"/>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2"/>
      <c r="C82" s="813" t="e">
        <f>VLOOKUP(B82,'MANO DE OBRA'!B12:E73,3,FALSE)</f>
        <v>#N/A</v>
      </c>
      <c r="D82" s="813" t="e">
        <f>VLOOKUP(C82,'MANO DE OBRA'!C12:F73,3,FALSE)</f>
        <v>#N/A</v>
      </c>
      <c r="E82" s="813" t="e">
        <f>VLOOKUP(D82,'MANO DE OBRA'!D12:G73,3,FALSE)</f>
        <v>#N/A</v>
      </c>
      <c r="F82" s="813" t="e">
        <f>VLOOKUP(E82,'MANO DE OBRA'!E12:H73,3,FALSE)</f>
        <v>#N/A</v>
      </c>
      <c r="G82" s="813" t="e">
        <f>VLOOKUP(F82,'MANO DE OBRA'!F12:I73,3,FALSE)</f>
        <v>#N/A</v>
      </c>
      <c r="H82" s="813" t="e">
        <f>VLOOKUP(G82,'MANO DE OBRA'!G12:J73,3,FALSE)</f>
        <v>#N/A</v>
      </c>
      <c r="I82" s="470"/>
      <c r="J82" s="471"/>
      <c r="K82" s="474"/>
      <c r="L82" s="475"/>
      <c r="M82" s="476"/>
      <c r="N82" s="440"/>
    </row>
    <row r="83" spans="1:14" ht="15.75" thickBot="1">
      <c r="B83" s="831" t="s">
        <v>953</v>
      </c>
      <c r="C83" s="832"/>
      <c r="D83" s="832"/>
      <c r="E83" s="832"/>
      <c r="F83" s="832"/>
      <c r="G83" s="832"/>
      <c r="H83" s="832"/>
      <c r="I83" s="832"/>
      <c r="J83" s="832"/>
      <c r="K83" s="832"/>
      <c r="L83" s="832"/>
      <c r="M83" s="833"/>
      <c r="N83" s="460">
        <f>SUM(N77:N82)</f>
        <v>2016.0799618480041</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6437.7083461772163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6" t="s">
        <v>969</v>
      </c>
      <c r="C89" s="817"/>
      <c r="D89" s="817"/>
      <c r="E89" s="817"/>
      <c r="F89" s="817"/>
      <c r="G89" s="817"/>
      <c r="H89" s="817"/>
      <c r="I89" s="314"/>
      <c r="J89" s="334"/>
      <c r="K89" s="302" t="s">
        <v>970</v>
      </c>
      <c r="L89" s="855" t="s">
        <v>971</v>
      </c>
      <c r="M89" s="856"/>
      <c r="N89" s="303"/>
    </row>
    <row r="90" spans="1:14">
      <c r="B90" s="857" t="s">
        <v>972</v>
      </c>
      <c r="C90" s="858"/>
      <c r="D90" s="858"/>
      <c r="E90" s="858"/>
      <c r="F90" s="858"/>
      <c r="G90" s="858"/>
      <c r="H90" s="858"/>
      <c r="I90" s="87"/>
      <c r="J90" s="88"/>
      <c r="K90" s="304">
        <v>0.2</v>
      </c>
      <c r="L90" s="859">
        <f>N85*K90</f>
        <v>1287.5416692354434</v>
      </c>
      <c r="M90" s="860"/>
      <c r="N90" s="51"/>
    </row>
    <row r="91" spans="1:14">
      <c r="B91" s="89" t="s">
        <v>973</v>
      </c>
      <c r="C91" s="90"/>
      <c r="D91" s="90"/>
      <c r="E91" s="90"/>
      <c r="F91" s="90"/>
      <c r="G91" s="90"/>
      <c r="H91" s="90"/>
      <c r="I91" s="87"/>
      <c r="J91" s="88"/>
      <c r="K91" s="304">
        <v>0.05</v>
      </c>
      <c r="L91" s="859">
        <f>N85*K91</f>
        <v>321.88541730886084</v>
      </c>
      <c r="M91" s="860"/>
      <c r="N91" s="51"/>
    </row>
    <row r="92" spans="1:14" ht="15.75" thickBot="1">
      <c r="B92" s="91" t="s">
        <v>974</v>
      </c>
      <c r="C92" s="92"/>
      <c r="D92" s="92"/>
      <c r="E92" s="92"/>
      <c r="F92" s="92"/>
      <c r="G92" s="92"/>
      <c r="H92" s="92"/>
      <c r="I92" s="93"/>
      <c r="J92" s="94"/>
      <c r="K92" s="305">
        <v>0.05</v>
      </c>
      <c r="L92" s="861">
        <f>N85*K92</f>
        <v>321.88541730886084</v>
      </c>
      <c r="M92" s="862"/>
      <c r="N92" s="51"/>
    </row>
    <row r="93" spans="1:14" ht="15.75" thickBot="1">
      <c r="B93" s="825" t="s">
        <v>953</v>
      </c>
      <c r="C93" s="826"/>
      <c r="D93" s="826"/>
      <c r="E93" s="826"/>
      <c r="F93" s="826"/>
      <c r="G93" s="826"/>
      <c r="H93" s="826"/>
      <c r="I93" s="826"/>
      <c r="J93" s="826"/>
      <c r="K93" s="826"/>
      <c r="L93" s="826"/>
      <c r="M93" s="827"/>
      <c r="N93" s="52">
        <f>L90+L91+L92</f>
        <v>1931.3125038531648</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8369.0208500303816</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VLOOKUP(A36,EQUIPOS!A6:D163,4,FALSE)</f>
        <v>5224.3287523110666</v>
      </c>
      <c r="L36" s="270"/>
      <c r="M36" s="336">
        <v>40</v>
      </c>
      <c r="N36" s="272">
        <f t="shared" ref="N36:N41" si="0">K36/M36</f>
        <v>130.60821880777667</v>
      </c>
    </row>
    <row r="37" spans="1:14">
      <c r="A37" s="113" t="s">
        <v>334</v>
      </c>
      <c r="B37" s="838" t="str">
        <f>VLOOKUP(A37,EQUIPOS!A7:D154,3,FALSE)</f>
        <v>Taladro industrial</v>
      </c>
      <c r="C37" s="839"/>
      <c r="D37" s="839"/>
      <c r="E37" s="839"/>
      <c r="F37" s="839"/>
      <c r="G37" s="839"/>
      <c r="H37" s="840"/>
      <c r="I37" s="421"/>
      <c r="J37" s="422"/>
      <c r="K37" s="269">
        <f>VLOOKUP(A37,EQUIPOS!A7:D164,4,FALSE)</f>
        <v>3106.9209234165869</v>
      </c>
      <c r="L37" s="335"/>
      <c r="M37" s="336">
        <v>40</v>
      </c>
      <c r="N37" s="272">
        <f t="shared" si="0"/>
        <v>77.67302308541467</v>
      </c>
    </row>
    <row r="38" spans="1:14">
      <c r="A38" s="113" t="s">
        <v>195</v>
      </c>
      <c r="B38" s="838" t="str">
        <f>VLOOKUP(A38,EQUIPOS!A8:D154,3,FALSE)</f>
        <v xml:space="preserve">Equipo de oxicorte, Capacidad de corte: hasta 6´´ (152mm) </v>
      </c>
      <c r="C38" s="839"/>
      <c r="D38" s="839"/>
      <c r="E38" s="839"/>
      <c r="F38" s="839"/>
      <c r="G38" s="839"/>
      <c r="H38" s="840"/>
      <c r="I38" s="421"/>
      <c r="J38" s="422"/>
      <c r="K38" s="269">
        <f>VLOOKUP(A38,EQUIPOS!A8:D165,4,FALSE)</f>
        <v>9309.7152244038971</v>
      </c>
      <c r="L38" s="335"/>
      <c r="M38" s="336">
        <v>40</v>
      </c>
      <c r="N38" s="272">
        <f t="shared" si="0"/>
        <v>232.74288061009742</v>
      </c>
    </row>
    <row r="39" spans="1:14">
      <c r="A39" s="113" t="s">
        <v>204</v>
      </c>
      <c r="B39" s="838" t="str">
        <f>VLOOKUP(A39,EQUIPOS!A9:D154,3,FALSE)</f>
        <v xml:space="preserve">Equipo de soldadura 250 AMP
</v>
      </c>
      <c r="C39" s="839"/>
      <c r="D39" s="839"/>
      <c r="E39" s="839"/>
      <c r="F39" s="839"/>
      <c r="G39" s="839"/>
      <c r="H39" s="840"/>
      <c r="I39" s="421"/>
      <c r="J39" s="422"/>
      <c r="K39" s="269">
        <f>VLOOKUP(A39,EQUIPOS!A9:D166,4,FALSE)</f>
        <v>9275.5991223388355</v>
      </c>
      <c r="L39" s="335"/>
      <c r="M39" s="336">
        <v>40</v>
      </c>
      <c r="N39" s="272">
        <f t="shared" si="0"/>
        <v>231.88997805847089</v>
      </c>
    </row>
    <row r="40" spans="1:14">
      <c r="A40" s="113" t="s">
        <v>208</v>
      </c>
      <c r="B40" s="838" t="str">
        <f>VLOOKUP(A40,EQUIPOS!A10:D154,3,FALSE)</f>
        <v>Equipo de soldadura 400</v>
      </c>
      <c r="C40" s="839"/>
      <c r="D40" s="839"/>
      <c r="E40" s="839"/>
      <c r="F40" s="839"/>
      <c r="G40" s="839"/>
      <c r="H40" s="840"/>
      <c r="I40" s="421"/>
      <c r="J40" s="422"/>
      <c r="K40" s="269">
        <f>VLOOKUP(A40,EQUIPOS!A10:D167,4,FALSE)</f>
        <v>10279.008130151085</v>
      </c>
      <c r="L40" s="335"/>
      <c r="M40" s="336">
        <v>40</v>
      </c>
      <c r="N40" s="272">
        <f t="shared" si="0"/>
        <v>256.97520325377712</v>
      </c>
    </row>
    <row r="41" spans="1:14">
      <c r="A41" s="113" t="s">
        <v>210</v>
      </c>
      <c r="B41" s="838" t="str">
        <f>VLOOKUP(A41,EQUIPOS!A11:D155,3,FALSE)</f>
        <v>Equipo de soldadura 600</v>
      </c>
      <c r="C41" s="839"/>
      <c r="D41" s="839"/>
      <c r="E41" s="839"/>
      <c r="F41" s="839"/>
      <c r="G41" s="839"/>
      <c r="H41" s="840"/>
      <c r="I41" s="421"/>
      <c r="J41" s="422"/>
      <c r="K41" s="269">
        <f>VLOOKUP(A41,EQUIPOS!A11:D168,4,FALSE)</f>
        <v>11871.984541288795</v>
      </c>
      <c r="L41" s="335"/>
      <c r="M41" s="336">
        <v>40</v>
      </c>
      <c r="N41" s="272">
        <f t="shared" si="0"/>
        <v>296.79961353221989</v>
      </c>
    </row>
    <row r="42" spans="1:14">
      <c r="B42" s="838"/>
      <c r="C42" s="839"/>
      <c r="D42" s="839"/>
      <c r="E42" s="839"/>
      <c r="F42" s="839"/>
      <c r="G42" s="839"/>
      <c r="H42" s="840"/>
      <c r="I42" s="36"/>
      <c r="J42" s="37"/>
      <c r="K42" s="269"/>
      <c r="L42" s="276"/>
      <c r="M42" s="336"/>
      <c r="N42" s="272"/>
    </row>
    <row r="43" spans="1:14">
      <c r="B43" s="320"/>
      <c r="C43" s="321"/>
      <c r="D43" s="321"/>
      <c r="E43" s="321"/>
      <c r="F43" s="323"/>
      <c r="G43" s="323"/>
      <c r="H43" s="125"/>
      <c r="I43" s="36"/>
      <c r="J43" s="37"/>
      <c r="K43" s="269"/>
      <c r="L43" s="276"/>
      <c r="M43" s="277"/>
      <c r="N43" s="273"/>
    </row>
    <row r="44" spans="1:14">
      <c r="B44" s="845" t="s">
        <v>952</v>
      </c>
      <c r="C44" s="846"/>
      <c r="D44" s="846"/>
      <c r="E44" s="38"/>
      <c r="F44" s="39"/>
      <c r="G44" s="39"/>
      <c r="H44" s="40"/>
      <c r="I44" s="36"/>
      <c r="J44" s="37"/>
      <c r="K44" s="279"/>
      <c r="L44" s="276"/>
      <c r="M44" s="401">
        <v>0.05</v>
      </c>
      <c r="N44" s="344">
        <f>N81*M44</f>
        <v>100.80399809240021</v>
      </c>
    </row>
    <row r="45" spans="1:14" ht="15.75" thickBot="1">
      <c r="B45" s="838"/>
      <c r="C45" s="839"/>
      <c r="D45" s="839"/>
      <c r="E45" s="839"/>
      <c r="F45" s="839"/>
      <c r="G45" s="839"/>
      <c r="H45" s="840"/>
      <c r="I45" s="847"/>
      <c r="J45" s="848"/>
      <c r="K45" s="41"/>
      <c r="L45" s="849"/>
      <c r="M45" s="850"/>
      <c r="N45" s="105"/>
    </row>
    <row r="46" spans="1:14" ht="15.75" thickBot="1">
      <c r="B46" s="825" t="s">
        <v>953</v>
      </c>
      <c r="C46" s="826"/>
      <c r="D46" s="826"/>
      <c r="E46" s="826"/>
      <c r="F46" s="826"/>
      <c r="G46" s="826"/>
      <c r="H46" s="826"/>
      <c r="I46" s="826"/>
      <c r="J46" s="826"/>
      <c r="K46" s="826"/>
      <c r="L46" s="826"/>
      <c r="M46" s="827"/>
      <c r="N46" s="394">
        <f>SUM(N36:N44)</f>
        <v>1327.4929154401568</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6" t="s">
        <v>944</v>
      </c>
      <c r="C50" s="817"/>
      <c r="D50" s="817"/>
      <c r="E50" s="817"/>
      <c r="F50" s="817"/>
      <c r="G50" s="817"/>
      <c r="H50" s="817"/>
      <c r="I50" s="818"/>
      <c r="J50" s="315" t="s">
        <v>945</v>
      </c>
      <c r="K50" s="85" t="s">
        <v>946</v>
      </c>
      <c r="L50" s="819" t="s">
        <v>955</v>
      </c>
      <c r="M50" s="818"/>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23329.14385829914</v>
      </c>
      <c r="N51" s="272">
        <f t="shared" ref="N51:N56" si="1">K51*M51</f>
        <v>116.64571929149569</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3775.7113668954612</v>
      </c>
      <c r="N52" s="272">
        <f t="shared" si="1"/>
        <v>18.878556834477305</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10383.395308818912</v>
      </c>
      <c r="N53" s="272">
        <f t="shared" si="1"/>
        <v>51.91697654409456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9597.5070407746098</v>
      </c>
      <c r="N54" s="272">
        <f t="shared" si="1"/>
        <v>95.975070407746102</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13159.435408123185</v>
      </c>
      <c r="N55" s="272">
        <f t="shared" si="1"/>
        <v>131.59435408123184</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2550.8966495303939</v>
      </c>
      <c r="N56" s="272">
        <f t="shared" si="1"/>
        <v>2550.8966495303939</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SUM(N51:N58)</f>
        <v>2965.9073266894393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B64" s="46"/>
      <c r="C64" s="317"/>
      <c r="D64" s="317"/>
      <c r="E64" s="317"/>
      <c r="F64" s="317"/>
      <c r="G64" s="31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2"/>
      <c r="C80" s="813"/>
      <c r="D80" s="813"/>
      <c r="E80" s="813"/>
      <c r="F80" s="813"/>
      <c r="G80" s="813"/>
      <c r="H80" s="813"/>
      <c r="I80" s="470"/>
      <c r="J80" s="471"/>
      <c r="K80" s="472"/>
      <c r="L80" s="475"/>
      <c r="M80" s="476"/>
      <c r="N80" s="440"/>
    </row>
    <row r="81" spans="1:14" ht="15.75" thickBot="1">
      <c r="B81" s="831" t="s">
        <v>953</v>
      </c>
      <c r="C81" s="832"/>
      <c r="D81" s="832"/>
      <c r="E81" s="832"/>
      <c r="F81" s="832"/>
      <c r="G81" s="832"/>
      <c r="H81" s="832"/>
      <c r="I81" s="832"/>
      <c r="J81" s="832"/>
      <c r="K81" s="832"/>
      <c r="L81" s="832"/>
      <c r="M81" s="833"/>
      <c r="N81" s="301">
        <f>SUM(N75:N80)</f>
        <v>2016.0799618480041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6309.4802039776005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1261.8960407955201</v>
      </c>
      <c r="M88" s="860"/>
      <c r="N88" s="51"/>
    </row>
    <row r="89" spans="1:14">
      <c r="B89" s="89" t="s">
        <v>973</v>
      </c>
      <c r="C89" s="90"/>
      <c r="D89" s="90"/>
      <c r="E89" s="90"/>
      <c r="F89" s="90"/>
      <c r="G89" s="90"/>
      <c r="H89" s="90"/>
      <c r="I89" s="87"/>
      <c r="J89" s="88"/>
      <c r="K89" s="304">
        <v>0.05</v>
      </c>
      <c r="L89" s="859">
        <f>N83*K89</f>
        <v>315.47401019888002</v>
      </c>
      <c r="M89" s="860"/>
      <c r="N89" s="51"/>
    </row>
    <row r="90" spans="1:14" ht="15.75" thickBot="1">
      <c r="B90" s="91" t="s">
        <v>974</v>
      </c>
      <c r="C90" s="92"/>
      <c r="D90" s="92"/>
      <c r="E90" s="92"/>
      <c r="F90" s="92"/>
      <c r="G90" s="92"/>
      <c r="H90" s="92"/>
      <c r="I90" s="93"/>
      <c r="J90" s="94"/>
      <c r="K90" s="305">
        <v>0.05</v>
      </c>
      <c r="L90" s="861">
        <f>N83*K90</f>
        <v>315.47401019888002</v>
      </c>
      <c r="M90" s="862"/>
      <c r="N90" s="51"/>
    </row>
    <row r="91" spans="1:14" ht="15.75" thickBot="1">
      <c r="B91" s="825" t="s">
        <v>953</v>
      </c>
      <c r="C91" s="826"/>
      <c r="D91" s="826"/>
      <c r="E91" s="826"/>
      <c r="F91" s="826"/>
      <c r="G91" s="826"/>
      <c r="H91" s="826"/>
      <c r="I91" s="826"/>
      <c r="J91" s="826"/>
      <c r="K91" s="826"/>
      <c r="L91" s="826"/>
      <c r="M91" s="827"/>
      <c r="N91" s="52">
        <f>L88+L89+L90</f>
        <v>1892.8440611932801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8202.3242651708806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8" t="s">
        <v>961</v>
      </c>
      <c r="M60" s="801"/>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29">
        <f>VLOOKUP(A61,TRANSPORTE!A3:D117,4,FALSE)</f>
        <v>0.43893021637472041</v>
      </c>
      <c r="M61" s="830"/>
      <c r="N61" s="287">
        <f>K61*L61</f>
        <v>0.43893021637472041</v>
      </c>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311"/>
      <c r="I64" s="279"/>
      <c r="J64" s="286"/>
      <c r="K64" s="279"/>
      <c r="L64" s="829"/>
      <c r="M64" s="83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4"/>
      <c r="M66" s="815"/>
      <c r="N66" s="127"/>
    </row>
    <row r="67" spans="1:15" ht="15.75" thickBot="1">
      <c r="B67" s="831" t="s">
        <v>953</v>
      </c>
      <c r="C67" s="832"/>
      <c r="D67" s="832"/>
      <c r="E67" s="832"/>
      <c r="F67" s="832"/>
      <c r="G67" s="832"/>
      <c r="H67" s="832"/>
      <c r="I67" s="832"/>
      <c r="J67" s="832"/>
      <c r="K67" s="832"/>
      <c r="L67" s="832"/>
      <c r="M67" s="833"/>
      <c r="N67" s="104">
        <f>N61+N62+N63+N64+N65</f>
        <v>0.43893021637472041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1" t="s">
        <v>963</v>
      </c>
      <c r="C71" s="852"/>
      <c r="D71" s="852"/>
      <c r="E71" s="852"/>
      <c r="F71" s="852"/>
      <c r="G71" s="852"/>
      <c r="H71" s="852"/>
      <c r="I71" s="73" t="s">
        <v>964</v>
      </c>
      <c r="J71" s="75" t="s">
        <v>1410</v>
      </c>
      <c r="K71" s="74" t="s">
        <v>966</v>
      </c>
      <c r="L71" s="853" t="s">
        <v>950</v>
      </c>
      <c r="M71" s="854"/>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2"/>
      <c r="C77" s="813"/>
      <c r="D77" s="813"/>
      <c r="E77" s="813"/>
      <c r="F77" s="813"/>
      <c r="G77" s="813"/>
      <c r="H77" s="813"/>
      <c r="I77" s="126"/>
      <c r="J77" s="126"/>
      <c r="K77" s="126"/>
      <c r="L77" s="913"/>
      <c r="M77" s="913"/>
      <c r="N77" s="127"/>
    </row>
    <row r="78" spans="1:15" ht="15.75" thickBot="1">
      <c r="B78" s="831" t="s">
        <v>953</v>
      </c>
      <c r="C78" s="832"/>
      <c r="D78" s="832"/>
      <c r="E78" s="832"/>
      <c r="F78" s="832"/>
      <c r="G78" s="832"/>
      <c r="H78" s="832"/>
      <c r="I78" s="832"/>
      <c r="J78" s="832"/>
      <c r="K78" s="832"/>
      <c r="L78" s="832"/>
      <c r="M78" s="833"/>
      <c r="N78" s="460"/>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0.43893021637472041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6" t="s">
        <v>969</v>
      </c>
      <c r="C84" s="817"/>
      <c r="D84" s="817"/>
      <c r="E84" s="817"/>
      <c r="F84" s="817"/>
      <c r="G84" s="817"/>
      <c r="H84" s="817"/>
      <c r="I84" s="314"/>
      <c r="J84" s="334"/>
      <c r="K84" s="302" t="s">
        <v>970</v>
      </c>
      <c r="L84" s="855" t="s">
        <v>971</v>
      </c>
      <c r="M84" s="856"/>
      <c r="N84" s="303"/>
    </row>
    <row r="85" spans="1:14">
      <c r="B85" s="857" t="s">
        <v>972</v>
      </c>
      <c r="C85" s="858"/>
      <c r="D85" s="858"/>
      <c r="E85" s="858"/>
      <c r="F85" s="858"/>
      <c r="G85" s="858"/>
      <c r="H85" s="858"/>
      <c r="I85" s="87"/>
      <c r="J85" s="88"/>
      <c r="K85" s="304">
        <v>0.2</v>
      </c>
      <c r="L85" s="859">
        <f>N80*K85</f>
        <v>8.7786043274944089E-2</v>
      </c>
      <c r="M85" s="860"/>
      <c r="N85" s="51"/>
    </row>
    <row r="86" spans="1:14">
      <c r="B86" s="89" t="s">
        <v>973</v>
      </c>
      <c r="C86" s="90"/>
      <c r="D86" s="90"/>
      <c r="E86" s="90"/>
      <c r="F86" s="90"/>
      <c r="G86" s="90"/>
      <c r="H86" s="90"/>
      <c r="I86" s="87"/>
      <c r="J86" s="88"/>
      <c r="K86" s="304">
        <v>0.05</v>
      </c>
      <c r="L86" s="859">
        <f>N80*K86</f>
        <v>2.1946510818736022E-2</v>
      </c>
      <c r="M86" s="860"/>
      <c r="N86" s="51"/>
    </row>
    <row r="87" spans="1:14" ht="15.75" thickBot="1">
      <c r="B87" s="91" t="s">
        <v>974</v>
      </c>
      <c r="C87" s="92"/>
      <c r="D87" s="92"/>
      <c r="E87" s="92"/>
      <c r="F87" s="92"/>
      <c r="G87" s="92"/>
      <c r="H87" s="92"/>
      <c r="I87" s="93"/>
      <c r="J87" s="94"/>
      <c r="K87" s="305">
        <v>0.05</v>
      </c>
      <c r="L87" s="861">
        <f>N80*K87</f>
        <v>2.1946510818736022E-2</v>
      </c>
      <c r="M87" s="862"/>
      <c r="N87" s="51"/>
    </row>
    <row r="88" spans="1:14" ht="15.75" thickBot="1">
      <c r="B88" s="825" t="s">
        <v>953</v>
      </c>
      <c r="C88" s="826"/>
      <c r="D88" s="826"/>
      <c r="E88" s="826"/>
      <c r="F88" s="826"/>
      <c r="G88" s="826"/>
      <c r="H88" s="826"/>
      <c r="I88" s="826"/>
      <c r="J88" s="826"/>
      <c r="K88" s="826"/>
      <c r="L88" s="826"/>
      <c r="M88" s="827"/>
      <c r="N88" s="52">
        <f>L85+L86+L87</f>
        <v>0.13167906491241613</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52">
        <f>N80+N88</f>
        <v>0.5706092812871365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190</v>
      </c>
      <c r="B36" s="838" t="str">
        <f>VLOOKUP(A36,EQUIPOS!A6:D154,3,FALSE)</f>
        <v>Diferencial de 3 ton</v>
      </c>
      <c r="C36" s="839"/>
      <c r="D36" s="839"/>
      <c r="E36" s="839"/>
      <c r="F36" s="839"/>
      <c r="G36" s="839"/>
      <c r="H36" s="840"/>
      <c r="I36" s="267"/>
      <c r="J36" s="268"/>
      <c r="K36" s="269">
        <f>VLOOKUP(A36,EQUIPOS!A6:D163,4,FALSE)</f>
        <v>5224.3287523110666</v>
      </c>
      <c r="L36" s="270"/>
      <c r="M36" s="336">
        <v>40</v>
      </c>
      <c r="N36" s="272">
        <f t="shared" ref="N36:N41" si="0">K36/M36</f>
        <v>130.60821880777667</v>
      </c>
    </row>
    <row r="37" spans="1:14">
      <c r="A37" s="113" t="s">
        <v>195</v>
      </c>
      <c r="B37" s="838" t="str">
        <f>VLOOKUP(A37,EQUIPOS!A7:D154,3,FALSE)</f>
        <v xml:space="preserve">Equipo de oxicorte, Capacidad de corte: hasta 6´´ (152mm) </v>
      </c>
      <c r="C37" s="839"/>
      <c r="D37" s="839"/>
      <c r="E37" s="839"/>
      <c r="F37" s="839"/>
      <c r="G37" s="839"/>
      <c r="H37" s="840"/>
      <c r="I37" s="421"/>
      <c r="J37" s="422"/>
      <c r="K37" s="269">
        <f>VLOOKUP(A37,EQUIPOS!A7:D164,4,FALSE)</f>
        <v>9309.7152244038971</v>
      </c>
      <c r="L37" s="335"/>
      <c r="M37" s="336">
        <v>400</v>
      </c>
      <c r="N37" s="272">
        <f t="shared" si="0"/>
        <v>23.274288061009742</v>
      </c>
    </row>
    <row r="38" spans="1:14">
      <c r="A38" s="113" t="s">
        <v>204</v>
      </c>
      <c r="B38" s="838" t="str">
        <f>VLOOKUP(A38,EQUIPOS!A8:D154,3,FALSE)</f>
        <v xml:space="preserve">Equipo de soldadura 250 AMP
</v>
      </c>
      <c r="C38" s="839"/>
      <c r="D38" s="839"/>
      <c r="E38" s="839"/>
      <c r="F38" s="839"/>
      <c r="G38" s="839"/>
      <c r="H38" s="840"/>
      <c r="I38" s="421"/>
      <c r="J38" s="422"/>
      <c r="K38" s="269">
        <f>VLOOKUP(A38,EQUIPOS!A8:D165,4,FALSE)</f>
        <v>9275.5991223388355</v>
      </c>
      <c r="L38" s="335"/>
      <c r="M38" s="336">
        <v>400</v>
      </c>
      <c r="N38" s="272">
        <f t="shared" si="0"/>
        <v>23.188997805847087</v>
      </c>
    </row>
    <row r="39" spans="1:14">
      <c r="A39" s="113" t="s">
        <v>208</v>
      </c>
      <c r="B39" s="838" t="str">
        <f>VLOOKUP(A39,EQUIPOS!A9:D154,3,FALSE)</f>
        <v>Equipo de soldadura 400</v>
      </c>
      <c r="C39" s="839"/>
      <c r="D39" s="839"/>
      <c r="E39" s="839"/>
      <c r="F39" s="839"/>
      <c r="G39" s="839"/>
      <c r="H39" s="840"/>
      <c r="I39" s="421"/>
      <c r="J39" s="422"/>
      <c r="K39" s="269">
        <f>VLOOKUP(A39,EQUIPOS!A9:D166,4,FALSE)</f>
        <v>10279.008130151085</v>
      </c>
      <c r="L39" s="335"/>
      <c r="M39" s="336">
        <v>400</v>
      </c>
      <c r="N39" s="272">
        <f t="shared" si="0"/>
        <v>25.697520325377713</v>
      </c>
    </row>
    <row r="40" spans="1:14">
      <c r="A40" s="113" t="s">
        <v>210</v>
      </c>
      <c r="B40" s="838" t="str">
        <f>VLOOKUP(A40,EQUIPOS!A10:D154,3,FALSE)</f>
        <v>Equipo de soldadura 600</v>
      </c>
      <c r="C40" s="839"/>
      <c r="D40" s="839"/>
      <c r="E40" s="839"/>
      <c r="F40" s="839"/>
      <c r="G40" s="839"/>
      <c r="H40" s="840"/>
      <c r="I40" s="421"/>
      <c r="J40" s="422"/>
      <c r="K40" s="269">
        <f>VLOOKUP(A40,EQUIPOS!A10:D167,4,FALSE)</f>
        <v>11871.984541288795</v>
      </c>
      <c r="L40" s="335"/>
      <c r="M40" s="336">
        <v>400</v>
      </c>
      <c r="N40" s="272">
        <f t="shared" si="0"/>
        <v>29.679961353221987</v>
      </c>
    </row>
    <row r="41" spans="1:14">
      <c r="A41" s="113" t="s">
        <v>243</v>
      </c>
      <c r="B41" s="838" t="str">
        <f>VLOOKUP(A41,EQUIPOS!A11:D155,3,FALSE)</f>
        <v>Grúa 10 ton</v>
      </c>
      <c r="C41" s="839"/>
      <c r="D41" s="839"/>
      <c r="E41" s="839"/>
      <c r="F41" s="839"/>
      <c r="G41" s="839"/>
      <c r="H41" s="840"/>
      <c r="I41" s="421"/>
      <c r="J41" s="422"/>
      <c r="K41" s="269">
        <f>VLOOKUP(A41,EQUIPOS!A11:D168,4,FALSE)</f>
        <v>174311.47693320006</v>
      </c>
      <c r="L41" s="335"/>
      <c r="M41" s="336">
        <v>400</v>
      </c>
      <c r="N41" s="272">
        <f t="shared" si="0"/>
        <v>435.77869233300015</v>
      </c>
    </row>
    <row r="42" spans="1:14">
      <c r="B42" s="838"/>
      <c r="C42" s="839"/>
      <c r="D42" s="839"/>
      <c r="E42" s="839"/>
      <c r="F42" s="839"/>
      <c r="G42" s="839"/>
      <c r="H42" s="840"/>
      <c r="I42" s="36"/>
      <c r="J42" s="37"/>
      <c r="K42" s="269"/>
      <c r="L42" s="276"/>
      <c r="M42" s="336"/>
      <c r="N42" s="272"/>
    </row>
    <row r="43" spans="1:14">
      <c r="B43" s="320"/>
      <c r="C43" s="321"/>
      <c r="D43" s="321"/>
      <c r="E43" s="321"/>
      <c r="F43" s="323"/>
      <c r="G43" s="323"/>
      <c r="H43" s="125"/>
      <c r="I43" s="36"/>
      <c r="J43" s="37"/>
      <c r="K43" s="269"/>
      <c r="L43" s="276"/>
      <c r="M43" s="277"/>
      <c r="N43" s="273"/>
    </row>
    <row r="44" spans="1:14">
      <c r="B44" s="845" t="s">
        <v>952</v>
      </c>
      <c r="C44" s="846"/>
      <c r="D44" s="846"/>
      <c r="E44" s="38"/>
      <c r="F44" s="39"/>
      <c r="G44" s="39"/>
      <c r="H44" s="40"/>
      <c r="I44" s="36"/>
      <c r="J44" s="37"/>
      <c r="K44" s="279"/>
      <c r="L44" s="276"/>
      <c r="M44" s="401">
        <v>0.05</v>
      </c>
      <c r="N44" s="344">
        <f>N81*M44</f>
        <v>100.80399809240021</v>
      </c>
    </row>
    <row r="45" spans="1:14" ht="15.75" thickBot="1">
      <c r="B45" s="838"/>
      <c r="C45" s="839"/>
      <c r="D45" s="839"/>
      <c r="E45" s="839"/>
      <c r="F45" s="839"/>
      <c r="G45" s="839"/>
      <c r="H45" s="840"/>
      <c r="I45" s="847"/>
      <c r="J45" s="848"/>
      <c r="K45" s="41"/>
      <c r="L45" s="849"/>
      <c r="M45" s="850"/>
      <c r="N45" s="105"/>
    </row>
    <row r="46" spans="1:14" ht="15.75" thickBot="1">
      <c r="B46" s="825" t="s">
        <v>953</v>
      </c>
      <c r="C46" s="826"/>
      <c r="D46" s="826"/>
      <c r="E46" s="826"/>
      <c r="F46" s="826"/>
      <c r="G46" s="826"/>
      <c r="H46" s="826"/>
      <c r="I46" s="826"/>
      <c r="J46" s="826"/>
      <c r="K46" s="826"/>
      <c r="L46" s="826"/>
      <c r="M46" s="827"/>
      <c r="N46" s="394">
        <f>SUM(N36:N44)</f>
        <v>769.0316767786336</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6" t="s">
        <v>944</v>
      </c>
      <c r="C50" s="817"/>
      <c r="D50" s="817"/>
      <c r="E50" s="817"/>
      <c r="F50" s="817"/>
      <c r="G50" s="817"/>
      <c r="H50" s="817"/>
      <c r="I50" s="818"/>
      <c r="J50" s="315" t="s">
        <v>945</v>
      </c>
      <c r="K50" s="85" t="s">
        <v>946</v>
      </c>
      <c r="L50" s="819" t="s">
        <v>955</v>
      </c>
      <c r="M50" s="818"/>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23329.14385829914</v>
      </c>
      <c r="N51" s="272">
        <f>K51*M51</f>
        <v>116.64571929149569</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3775.7113668954612</v>
      </c>
      <c r="N52" s="272">
        <f t="shared" ref="N52:N58" si="1">K52*M52</f>
        <v>18.878556834477305</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10383.395308818912</v>
      </c>
      <c r="N53" s="272">
        <f t="shared" si="1"/>
        <v>51.91697654409456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9597.5070407746098</v>
      </c>
      <c r="N54" s="272">
        <f t="shared" si="1"/>
        <v>95.975070407746102</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13159.435408123185</v>
      </c>
      <c r="N55" s="272">
        <f t="shared" si="1"/>
        <v>131.59435408123184</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57369.007922936646</v>
      </c>
      <c r="N56" s="272">
        <f t="shared" si="1"/>
        <v>28.684503961468323</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73942.276878451667</v>
      </c>
      <c r="N57" s="272">
        <f t="shared" si="1"/>
        <v>73.942276878451665</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20526.112751847912</v>
      </c>
      <c r="N58" s="272">
        <f t="shared" si="1"/>
        <v>20.526112751847911</v>
      </c>
    </row>
    <row r="59" spans="1:14" ht="15.75" thickBot="1">
      <c r="B59" s="825" t="s">
        <v>953</v>
      </c>
      <c r="C59" s="826"/>
      <c r="D59" s="826"/>
      <c r="E59" s="826"/>
      <c r="F59" s="826"/>
      <c r="G59" s="826"/>
      <c r="H59" s="826"/>
      <c r="I59" s="826"/>
      <c r="J59" s="826"/>
      <c r="K59" s="826"/>
      <c r="L59" s="826"/>
      <c r="M59" s="827"/>
      <c r="N59" s="394">
        <f>SUM(N51:N58)</f>
        <v>538.16357075081339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8" t="s">
        <v>961</v>
      </c>
      <c r="M63" s="801"/>
      <c r="N63" s="76" t="s">
        <v>951</v>
      </c>
    </row>
    <row r="64" spans="1:14">
      <c r="B64" s="46"/>
      <c r="C64" s="317"/>
      <c r="D64" s="317"/>
      <c r="E64" s="317"/>
      <c r="F64" s="317"/>
      <c r="G64" s="317"/>
      <c r="H64" s="311"/>
      <c r="I64" s="279"/>
      <c r="J64" s="286"/>
      <c r="K64" s="279"/>
      <c r="L64" s="829"/>
      <c r="M64" s="830"/>
      <c r="N64" s="287"/>
    </row>
    <row r="65" spans="1:15">
      <c r="B65" s="46"/>
      <c r="C65" s="47"/>
      <c r="D65" s="47"/>
      <c r="E65" s="47"/>
      <c r="F65" s="47"/>
      <c r="G65" s="47"/>
      <c r="H65" s="311"/>
      <c r="I65" s="279"/>
      <c r="J65" s="286"/>
      <c r="K65" s="279"/>
      <c r="L65" s="829"/>
      <c r="M65" s="830"/>
      <c r="N65" s="287"/>
    </row>
    <row r="66" spans="1:15">
      <c r="B66" s="46"/>
      <c r="C66" s="47"/>
      <c r="D66" s="47"/>
      <c r="E66" s="47"/>
      <c r="F66" s="47"/>
      <c r="G66" s="47"/>
      <c r="H66" s="311"/>
      <c r="I66" s="279"/>
      <c r="J66" s="286"/>
      <c r="K66" s="279"/>
      <c r="L66" s="829"/>
      <c r="M66" s="830"/>
      <c r="N66" s="287"/>
    </row>
    <row r="67" spans="1:15">
      <c r="B67" s="46"/>
      <c r="C67" s="47"/>
      <c r="D67" s="47"/>
      <c r="E67" s="47"/>
      <c r="F67" s="47"/>
      <c r="G67" s="47"/>
      <c r="H67" s="311"/>
      <c r="I67" s="279"/>
      <c r="J67" s="286"/>
      <c r="K67" s="279"/>
      <c r="L67" s="829"/>
      <c r="M67" s="83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4"/>
      <c r="M69" s="815"/>
      <c r="N69" s="127"/>
    </row>
    <row r="70" spans="1:15" ht="15.75" thickBot="1">
      <c r="B70" s="831" t="s">
        <v>953</v>
      </c>
      <c r="C70" s="832"/>
      <c r="D70" s="832"/>
      <c r="E70" s="832"/>
      <c r="F70" s="832"/>
      <c r="G70" s="832"/>
      <c r="H70" s="832"/>
      <c r="I70" s="832"/>
      <c r="J70" s="832"/>
      <c r="K70" s="832"/>
      <c r="L70" s="832"/>
      <c r="M70" s="833"/>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1" t="s">
        <v>963</v>
      </c>
      <c r="C74" s="852"/>
      <c r="D74" s="852"/>
      <c r="E74" s="852"/>
      <c r="F74" s="852"/>
      <c r="G74" s="852"/>
      <c r="H74" s="852"/>
      <c r="I74" s="73" t="s">
        <v>964</v>
      </c>
      <c r="J74" s="75" t="s">
        <v>1410</v>
      </c>
      <c r="K74" s="74" t="s">
        <v>966</v>
      </c>
      <c r="L74" s="853" t="s">
        <v>950</v>
      </c>
      <c r="M74" s="85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2"/>
      <c r="C80" s="813"/>
      <c r="D80" s="813"/>
      <c r="E80" s="813"/>
      <c r="F80" s="813"/>
      <c r="G80" s="813"/>
      <c r="H80" s="813"/>
      <c r="I80" s="470"/>
      <c r="J80" s="471"/>
      <c r="K80" s="474"/>
      <c r="L80" s="475"/>
      <c r="M80" s="476"/>
      <c r="N80" s="395"/>
    </row>
    <row r="81" spans="1:14" ht="15.75" thickBot="1">
      <c r="B81" s="831" t="s">
        <v>953</v>
      </c>
      <c r="C81" s="832"/>
      <c r="D81" s="832"/>
      <c r="E81" s="832"/>
      <c r="F81" s="832"/>
      <c r="G81" s="832"/>
      <c r="H81" s="832"/>
      <c r="I81" s="832"/>
      <c r="J81" s="832"/>
      <c r="K81" s="832"/>
      <c r="L81" s="832"/>
      <c r="M81" s="833"/>
      <c r="N81" s="301">
        <f>SUM(N75:N80)</f>
        <v>2016.0799618480041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3323.2752093774511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6" t="s">
        <v>969</v>
      </c>
      <c r="C87" s="817"/>
      <c r="D87" s="817"/>
      <c r="E87" s="817"/>
      <c r="F87" s="817"/>
      <c r="G87" s="817"/>
      <c r="H87" s="817"/>
      <c r="I87" s="314"/>
      <c r="J87" s="334"/>
      <c r="K87" s="302" t="s">
        <v>970</v>
      </c>
      <c r="L87" s="855" t="s">
        <v>971</v>
      </c>
      <c r="M87" s="856"/>
      <c r="N87" s="303"/>
    </row>
    <row r="88" spans="1:14">
      <c r="B88" s="857" t="s">
        <v>972</v>
      </c>
      <c r="C88" s="858"/>
      <c r="D88" s="858"/>
      <c r="E88" s="858"/>
      <c r="F88" s="858"/>
      <c r="G88" s="858"/>
      <c r="H88" s="858"/>
      <c r="I88" s="87"/>
      <c r="J88" s="88"/>
      <c r="K88" s="304">
        <v>0.2</v>
      </c>
      <c r="L88" s="859">
        <f>N83*K88</f>
        <v>664.65504187549027</v>
      </c>
      <c r="M88" s="860"/>
      <c r="N88" s="51"/>
    </row>
    <row r="89" spans="1:14">
      <c r="B89" s="89" t="s">
        <v>973</v>
      </c>
      <c r="C89" s="90"/>
      <c r="D89" s="90"/>
      <c r="E89" s="90"/>
      <c r="F89" s="90"/>
      <c r="G89" s="90"/>
      <c r="H89" s="90"/>
      <c r="I89" s="87"/>
      <c r="J89" s="88"/>
      <c r="K89" s="304">
        <v>0.05</v>
      </c>
      <c r="L89" s="859">
        <f>N83*K89</f>
        <v>166.16376046887257</v>
      </c>
      <c r="M89" s="860"/>
      <c r="N89" s="51"/>
    </row>
    <row r="90" spans="1:14" ht="15.75" thickBot="1">
      <c r="B90" s="91" t="s">
        <v>974</v>
      </c>
      <c r="C90" s="92"/>
      <c r="D90" s="92"/>
      <c r="E90" s="92"/>
      <c r="F90" s="92"/>
      <c r="G90" s="92"/>
      <c r="H90" s="92"/>
      <c r="I90" s="93"/>
      <c r="J90" s="94"/>
      <c r="K90" s="305">
        <v>0.05</v>
      </c>
      <c r="L90" s="861">
        <f>N83*K90</f>
        <v>166.16376046887257</v>
      </c>
      <c r="M90" s="862"/>
      <c r="N90" s="51"/>
    </row>
    <row r="91" spans="1:14" ht="15.75" thickBot="1">
      <c r="B91" s="825" t="s">
        <v>953</v>
      </c>
      <c r="C91" s="826"/>
      <c r="D91" s="826"/>
      <c r="E91" s="826"/>
      <c r="F91" s="826"/>
      <c r="G91" s="826"/>
      <c r="H91" s="826"/>
      <c r="I91" s="826"/>
      <c r="J91" s="826"/>
      <c r="K91" s="826"/>
      <c r="L91" s="826"/>
      <c r="M91" s="827"/>
      <c r="N91" s="52">
        <f>L88+L89+L90</f>
        <v>996.98256281323552</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4320.2577721906864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42.75" customHeight="1" thickBot="1">
      <c r="A31" t="s">
        <v>1845</v>
      </c>
      <c r="B31" s="80" t="s">
        <v>1128</v>
      </c>
      <c r="C31" s="965" t="s">
        <v>2132</v>
      </c>
      <c r="D31" s="966"/>
      <c r="E31" s="966"/>
      <c r="F31" s="966"/>
      <c r="G31" s="966"/>
      <c r="H31" s="966"/>
      <c r="I31" s="966"/>
      <c r="J31" s="966"/>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188</v>
      </c>
      <c r="B36" s="838" t="str">
        <f>VLOOKUP(A36,EQUIPOS!A6:D154,3,FALSE)</f>
        <v>Diferencial</v>
      </c>
      <c r="C36" s="839"/>
      <c r="D36" s="839"/>
      <c r="E36" s="839"/>
      <c r="F36" s="839"/>
      <c r="G36" s="839"/>
      <c r="H36" s="840"/>
      <c r="I36" s="267"/>
      <c r="J36" s="268"/>
      <c r="K36" s="269">
        <f>VLOOKUP(A36,EQUIPOS!A6:D163,4,FALSE)</f>
        <v>2332.4904176623177</v>
      </c>
      <c r="L36" s="270"/>
      <c r="M36" s="336">
        <v>4</v>
      </c>
      <c r="N36" s="272">
        <f>K36/M36</f>
        <v>583.12260441557942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1010.0320112950249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1593.1546157106043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271187.79521661106</v>
      </c>
      <c r="N48" s="272">
        <f>K48*M48</f>
        <v>2711.8779521661108</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85762.767619631035</v>
      </c>
      <c r="N49" s="272">
        <f>K49*M49</f>
        <v>85762.767619631035</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402759.47870081913</v>
      </c>
      <c r="N50" s="272">
        <f>K50*M50</f>
        <v>147007.20972579898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235481.85529759614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2.9658449774472002</v>
      </c>
      <c r="M58" s="830"/>
      <c r="N58" s="287">
        <f>K58*L58</f>
        <v>0.83043659368521616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f>
        <v>0.83043659368521616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247176.16046285068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49435.232092570135</v>
      </c>
      <c r="M82" s="860"/>
      <c r="N82" s="51"/>
    </row>
    <row r="83" spans="1:14">
      <c r="B83" s="89" t="s">
        <v>973</v>
      </c>
      <c r="C83" s="90"/>
      <c r="D83" s="90"/>
      <c r="E83" s="90"/>
      <c r="F83" s="90"/>
      <c r="G83" s="90"/>
      <c r="H83" s="90"/>
      <c r="I83" s="87"/>
      <c r="J83" s="88"/>
      <c r="K83" s="304">
        <v>0.05</v>
      </c>
      <c r="L83" s="859">
        <f>N77*K83</f>
        <v>12358.808023142534</v>
      </c>
      <c r="M83" s="860"/>
      <c r="N83" s="51"/>
    </row>
    <row r="84" spans="1:14" ht="15.75" thickBot="1">
      <c r="B84" s="91" t="s">
        <v>974</v>
      </c>
      <c r="C84" s="92"/>
      <c r="D84" s="92"/>
      <c r="E84" s="92"/>
      <c r="F84" s="92"/>
      <c r="G84" s="92"/>
      <c r="H84" s="92"/>
      <c r="I84" s="93"/>
      <c r="J84" s="94"/>
      <c r="K84" s="305">
        <v>0.05</v>
      </c>
      <c r="L84" s="861">
        <f>N77*K84</f>
        <v>12358.808023142534</v>
      </c>
      <c r="M84" s="862"/>
      <c r="N84" s="51"/>
    </row>
    <row r="85" spans="1:14" ht="15.75" thickBot="1">
      <c r="B85" s="825" t="s">
        <v>953</v>
      </c>
      <c r="C85" s="826"/>
      <c r="D85" s="826"/>
      <c r="E85" s="826"/>
      <c r="F85" s="826"/>
      <c r="G85" s="826"/>
      <c r="H85" s="826"/>
      <c r="I85" s="826"/>
      <c r="J85" s="826"/>
      <c r="K85" s="826"/>
      <c r="L85" s="826"/>
      <c r="M85" s="827"/>
      <c r="N85" s="52">
        <f>L82+L83+L84</f>
        <v>74152.848138855203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321329.00860170589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45" customHeight="1" thickBot="1">
      <c r="A31" t="s">
        <v>1845</v>
      </c>
      <c r="B31" s="80" t="s">
        <v>1129</v>
      </c>
      <c r="C31" s="986" t="s">
        <v>2133</v>
      </c>
      <c r="D31" s="987"/>
      <c r="E31" s="987"/>
      <c r="F31" s="987"/>
      <c r="G31" s="987"/>
      <c r="H31" s="987"/>
      <c r="I31" s="987"/>
      <c r="J31" s="987"/>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188</v>
      </c>
      <c r="B36" s="838" t="str">
        <f>VLOOKUP(A36,EQUIPOS!A6:D154,3,FALSE)</f>
        <v>Diferencial</v>
      </c>
      <c r="C36" s="839"/>
      <c r="D36" s="839"/>
      <c r="E36" s="839"/>
      <c r="F36" s="839"/>
      <c r="G36" s="839"/>
      <c r="H36" s="840"/>
      <c r="I36" s="267"/>
      <c r="J36" s="268"/>
      <c r="K36" s="269">
        <f>VLOOKUP(A36,EQUIPOS!A6:D163,4,FALSE)</f>
        <v>2332.4904176623177</v>
      </c>
      <c r="L36" s="270"/>
      <c r="M36" s="441">
        <v>4</v>
      </c>
      <c r="N36" s="272">
        <f>K36/M36</f>
        <v>583.12260441557942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1010.0320112950249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1593.1546157106043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271187.79521661106</v>
      </c>
      <c r="N48" s="272">
        <f>K48*M48</f>
        <v>5423.7559043322217</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85762.767619631035</v>
      </c>
      <c r="N49" s="272">
        <f>K49*M49</f>
        <v>85762.767619631035</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402759.47870081913</v>
      </c>
      <c r="N50" s="272">
        <f>K50*M50</f>
        <v>185269.36020237682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276455.88372634008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2.9658449774472002</v>
      </c>
      <c r="M58" s="830"/>
      <c r="N58" s="287">
        <f>K58*L58</f>
        <v>0.83043659368521616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f>
        <v>0.83043659368521616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288150.18889159459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57630.037778318918</v>
      </c>
      <c r="M82" s="860"/>
      <c r="N82" s="51"/>
    </row>
    <row r="83" spans="1:14">
      <c r="B83" s="89" t="s">
        <v>973</v>
      </c>
      <c r="C83" s="90"/>
      <c r="D83" s="90"/>
      <c r="E83" s="90"/>
      <c r="F83" s="90"/>
      <c r="G83" s="90"/>
      <c r="H83" s="90"/>
      <c r="I83" s="87"/>
      <c r="J83" s="88"/>
      <c r="K83" s="304">
        <v>0.05</v>
      </c>
      <c r="L83" s="859">
        <f>N77*K83</f>
        <v>14407.509444579729</v>
      </c>
      <c r="M83" s="860"/>
      <c r="N83" s="51"/>
    </row>
    <row r="84" spans="1:14" ht="15.75" thickBot="1">
      <c r="B84" s="91" t="s">
        <v>974</v>
      </c>
      <c r="C84" s="92"/>
      <c r="D84" s="92"/>
      <c r="E84" s="92"/>
      <c r="F84" s="92"/>
      <c r="G84" s="92"/>
      <c r="H84" s="92"/>
      <c r="I84" s="93"/>
      <c r="J84" s="94"/>
      <c r="K84" s="305">
        <v>0.05</v>
      </c>
      <c r="L84" s="861">
        <f>N77*K84</f>
        <v>14407.509444579729</v>
      </c>
      <c r="M84" s="862"/>
      <c r="N84" s="51"/>
    </row>
    <row r="85" spans="1:14" ht="15.75" thickBot="1">
      <c r="B85" s="825" t="s">
        <v>953</v>
      </c>
      <c r="C85" s="826"/>
      <c r="D85" s="826"/>
      <c r="E85" s="826"/>
      <c r="F85" s="826"/>
      <c r="G85" s="826"/>
      <c r="H85" s="826"/>
      <c r="I85" s="826"/>
      <c r="J85" s="826"/>
      <c r="K85" s="826"/>
      <c r="L85" s="826"/>
      <c r="M85" s="827"/>
      <c r="N85" s="52">
        <f>L82+L83+L84</f>
        <v>86445.056667478377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374595.24555907294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310</v>
      </c>
      <c r="B36" s="838" t="str">
        <f>VLOOKUP(A36,EQUIPOS!A6:D154,3,FALSE)</f>
        <v>Retroexcavadora A25C</v>
      </c>
      <c r="C36" s="839"/>
      <c r="D36" s="839"/>
      <c r="E36" s="839"/>
      <c r="F36" s="839"/>
      <c r="G36" s="839"/>
      <c r="H36" s="840"/>
      <c r="I36" s="267"/>
      <c r="J36" s="268"/>
      <c r="K36" s="269">
        <f>VLOOKUP(A36,EQUIPOS!A6:D163,4,FALSE)</f>
        <v>158713.00551089505</v>
      </c>
      <c r="L36" s="270"/>
      <c r="M36" s="336">
        <v>3</v>
      </c>
      <c r="N36" s="272">
        <f>K36/M36</f>
        <v>52904.335170298349</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1346.7093483933668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54251.044518691713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271187.79521661106</v>
      </c>
      <c r="N48" s="272">
        <f>K48*M48</f>
        <v>5423.7559043322217</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24392.082767555301</v>
      </c>
      <c r="N49" s="272">
        <f>K49*M49</f>
        <v>11220.358073075438</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271085.33024265314</v>
      </c>
      <c r="N50" s="272">
        <f>K50*M50</f>
        <v>271085.33024265314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287729.44422006083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9">
        <f>VLOOKUP(A58,TRANSPORTE!A1:D117,4,FALSE)</f>
        <v>2.9658449774472002</v>
      </c>
      <c r="M58" s="830"/>
      <c r="N58" s="287">
        <f>K58*L58</f>
        <v>0.83043659368521616</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29">
        <f>VLOOKUP(A59,TRANSPORTE!A1:D117,4,FALSE)</f>
        <v>735.58755139143761</v>
      </c>
      <c r="M59" s="830"/>
      <c r="N59" s="287">
        <f>K59*L59</f>
        <v>338.37027364006133</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339.20071023374652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13467.093483933666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355786.78293291997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71157.356586583992</v>
      </c>
      <c r="M82" s="860"/>
      <c r="N82" s="51"/>
    </row>
    <row r="83" spans="1:14">
      <c r="B83" s="89" t="s">
        <v>973</v>
      </c>
      <c r="C83" s="90"/>
      <c r="D83" s="90"/>
      <c r="E83" s="90"/>
      <c r="F83" s="90"/>
      <c r="G83" s="90"/>
      <c r="H83" s="90"/>
      <c r="I83" s="87"/>
      <c r="J83" s="88"/>
      <c r="K83" s="304">
        <v>0.05</v>
      </c>
      <c r="L83" s="859">
        <f>N77*K83</f>
        <v>17789.339146645998</v>
      </c>
      <c r="M83" s="860"/>
      <c r="N83" s="51"/>
    </row>
    <row r="84" spans="1:14" ht="15.75" thickBot="1">
      <c r="B84" s="91" t="s">
        <v>974</v>
      </c>
      <c r="C84" s="92"/>
      <c r="D84" s="92"/>
      <c r="E84" s="92"/>
      <c r="F84" s="92"/>
      <c r="G84" s="92"/>
      <c r="H84" s="92"/>
      <c r="I84" s="93"/>
      <c r="J84" s="94"/>
      <c r="K84" s="305">
        <v>0.05</v>
      </c>
      <c r="L84" s="861">
        <f>N77*K84</f>
        <v>17789.339146645998</v>
      </c>
      <c r="M84" s="862"/>
      <c r="N84" s="51"/>
    </row>
    <row r="85" spans="1:14" ht="15.75" thickBot="1">
      <c r="B85" s="825" t="s">
        <v>953</v>
      </c>
      <c r="C85" s="826"/>
      <c r="D85" s="826"/>
      <c r="E85" s="826"/>
      <c r="F85" s="826"/>
      <c r="G85" s="826"/>
      <c r="H85" s="826"/>
      <c r="I85" s="826"/>
      <c r="J85" s="826"/>
      <c r="K85" s="826"/>
      <c r="L85" s="826"/>
      <c r="M85" s="827"/>
      <c r="N85" s="52">
        <f>L82+L83+L84</f>
        <v>106736.034879876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462522.81781279598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7792.2331519223835</v>
      </c>
      <c r="L36" s="270"/>
      <c r="M36" s="336">
        <v>0.5</v>
      </c>
      <c r="N36" s="272">
        <f>K36/M36</f>
        <v>15584.466303844767</v>
      </c>
    </row>
    <row r="37" spans="1:14">
      <c r="A37" s="113" t="s">
        <v>320</v>
      </c>
      <c r="B37" s="838" t="str">
        <f>VLOOKUP(A37,EQUIPOS!A7:D154,3,FALSE)</f>
        <v>Retroexcavadora sobre llantas, motor 62HP, Profundidad de excavación de 5.41 metros.</v>
      </c>
      <c r="C37" s="839"/>
      <c r="D37" s="839"/>
      <c r="E37" s="839"/>
      <c r="F37" s="839"/>
      <c r="G37" s="839"/>
      <c r="H37" s="840"/>
      <c r="I37" s="421"/>
      <c r="J37" s="422"/>
      <c r="K37" s="269">
        <f>VLOOKUP(A37,EQUIPOS!A7:D164,4,FALSE)</f>
        <v>158713.00551089505</v>
      </c>
      <c r="L37" s="335"/>
      <c r="M37" s="336">
        <v>1.5</v>
      </c>
      <c r="N37" s="272">
        <f>K37/M37</f>
        <v>105808.6703405967</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2693.4186967867336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124086.55534122819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24392.082767555301</v>
      </c>
      <c r="N48" s="272">
        <f>K48*M48</f>
        <v>14147.408005182073</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125653.42422938289</v>
      </c>
      <c r="N49" s="272">
        <f>K49*M49</f>
        <v>125653.42422938289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139800.83223456496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9">
        <f>VLOOKUP(A58,TRANSPORTE!A1:D117,4,FALSE)</f>
        <v>883.59669341451138</v>
      </c>
      <c r="M58" s="830"/>
      <c r="N58" s="287">
        <f>K58*L58</f>
        <v>883.59669341451138</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9">
        <f>VLOOKUP(A59,TRANSPORTE!A1:D117,4,FALSE)</f>
        <v>735.58755139143761</v>
      </c>
      <c r="M59" s="830"/>
      <c r="N59" s="287">
        <f>K59*L59</f>
        <v>426.64077980703377</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f>
        <v>1310.2374732215451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26934.186967867332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292131.812016882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58426.362403376406</v>
      </c>
      <c r="M82" s="860"/>
      <c r="N82" s="51"/>
    </row>
    <row r="83" spans="1:14">
      <c r="B83" s="89" t="s">
        <v>973</v>
      </c>
      <c r="C83" s="90"/>
      <c r="D83" s="90"/>
      <c r="E83" s="90"/>
      <c r="F83" s="90"/>
      <c r="G83" s="90"/>
      <c r="H83" s="90"/>
      <c r="I83" s="87"/>
      <c r="J83" s="88"/>
      <c r="K83" s="304">
        <v>0.05</v>
      </c>
      <c r="L83" s="859">
        <f>N77*K83</f>
        <v>14606.590600844102</v>
      </c>
      <c r="M83" s="860"/>
      <c r="N83" s="51"/>
    </row>
    <row r="84" spans="1:14" ht="15.75" thickBot="1">
      <c r="B84" s="91" t="s">
        <v>974</v>
      </c>
      <c r="C84" s="92"/>
      <c r="D84" s="92"/>
      <c r="E84" s="92"/>
      <c r="F84" s="92"/>
      <c r="G84" s="92"/>
      <c r="H84" s="92"/>
      <c r="I84" s="93"/>
      <c r="J84" s="94"/>
      <c r="K84" s="305">
        <v>0.05</v>
      </c>
      <c r="L84" s="861">
        <f>N77*K84</f>
        <v>14606.590600844102</v>
      </c>
      <c r="M84" s="862"/>
      <c r="N84" s="51"/>
    </row>
    <row r="85" spans="1:14" ht="15.75" thickBot="1">
      <c r="B85" s="825" t="s">
        <v>953</v>
      </c>
      <c r="C85" s="826"/>
      <c r="D85" s="826"/>
      <c r="E85" s="826"/>
      <c r="F85" s="826"/>
      <c r="G85" s="826"/>
      <c r="H85" s="826"/>
      <c r="I85" s="826"/>
      <c r="J85" s="826"/>
      <c r="K85" s="826"/>
      <c r="L85" s="826"/>
      <c r="M85" s="827"/>
      <c r="N85" s="52">
        <f>L82+L83+L84</f>
        <v>87639.543605064595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379771.35562194663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7792.2331519223835</v>
      </c>
      <c r="L36" s="270"/>
      <c r="M36" s="336">
        <v>0.5</v>
      </c>
      <c r="N36" s="272">
        <f>K36/M36</f>
        <v>15584.466303844767</v>
      </c>
    </row>
    <row r="37" spans="1:14">
      <c r="A37" s="113" t="s">
        <v>303</v>
      </c>
      <c r="B37" s="838" t="str">
        <f>VLOOKUP(A37,EQUIPOS!A7:D154,3,FALSE)</f>
        <v>Retrocargador, pala de 1,1 m3 de capacidad, profundidad de excavación de 4.400 mm y una altura de 5.680 mm</v>
      </c>
      <c r="C37" s="839"/>
      <c r="D37" s="839"/>
      <c r="E37" s="839"/>
      <c r="F37" s="839"/>
      <c r="G37" s="839"/>
      <c r="H37" s="840"/>
      <c r="I37" s="421"/>
      <c r="J37" s="422"/>
      <c r="K37" s="269">
        <f>VLOOKUP(A37,EQUIPOS!A7:D164,4,FALSE)</f>
        <v>117309.05772643763</v>
      </c>
      <c r="L37" s="335"/>
      <c r="M37" s="336">
        <v>1.5</v>
      </c>
      <c r="N37" s="272">
        <f>K37/M37</f>
        <v>78206.038484291756</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2693.4186967867336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96483.923484923245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24392.082767555301</v>
      </c>
      <c r="N48" s="272">
        <f>K48*M48</f>
        <v>14147.408005182073</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125653.42422938289</v>
      </c>
      <c r="N49" s="272">
        <f>K49*M49</f>
        <v>125653.42422938289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139800.83223456496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9">
        <f>VLOOKUP(A58,TRANSPORTE!A1:D117,4,FALSE)</f>
        <v>883.59669341451138</v>
      </c>
      <c r="M58" s="830"/>
      <c r="N58" s="287">
        <f>K58*L58</f>
        <v>883.59669341451138</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9">
        <f>VLOOKUP(A59,TRANSPORTE!A1:D117,4,FALSE)</f>
        <v>735.58755139143761</v>
      </c>
      <c r="M59" s="830"/>
      <c r="N59" s="287">
        <f>K59*L59</f>
        <v>426.64077980703377</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1310.2374732215451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26934.186967867332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264529.18016057706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52905.836032115418</v>
      </c>
      <c r="M82" s="860"/>
      <c r="N82" s="51"/>
    </row>
    <row r="83" spans="1:14">
      <c r="B83" s="89" t="s">
        <v>973</v>
      </c>
      <c r="C83" s="90"/>
      <c r="D83" s="90"/>
      <c r="E83" s="90"/>
      <c r="F83" s="90"/>
      <c r="G83" s="90"/>
      <c r="H83" s="90"/>
      <c r="I83" s="87"/>
      <c r="J83" s="88"/>
      <c r="K83" s="304">
        <v>0.05</v>
      </c>
      <c r="L83" s="859">
        <f>N77*K83</f>
        <v>13226.459008028854</v>
      </c>
      <c r="M83" s="860"/>
      <c r="N83" s="51"/>
    </row>
    <row r="84" spans="1:14" ht="15.75" thickBot="1">
      <c r="B84" s="91" t="s">
        <v>974</v>
      </c>
      <c r="C84" s="92"/>
      <c r="D84" s="92"/>
      <c r="E84" s="92"/>
      <c r="F84" s="92"/>
      <c r="G84" s="92"/>
      <c r="H84" s="92"/>
      <c r="I84" s="93"/>
      <c r="J84" s="94"/>
      <c r="K84" s="305">
        <v>0.05</v>
      </c>
      <c r="L84" s="861">
        <f>N77*K84</f>
        <v>13226.459008028854</v>
      </c>
      <c r="M84" s="862"/>
      <c r="N84" s="51"/>
    </row>
    <row r="85" spans="1:14" ht="15.75" thickBot="1">
      <c r="B85" s="825" t="s">
        <v>953</v>
      </c>
      <c r="C85" s="826"/>
      <c r="D85" s="826"/>
      <c r="E85" s="826"/>
      <c r="F85" s="826"/>
      <c r="G85" s="826"/>
      <c r="H85" s="826"/>
      <c r="I85" s="826"/>
      <c r="J85" s="826"/>
      <c r="K85" s="826"/>
      <c r="L85" s="826"/>
      <c r="M85" s="827"/>
      <c r="N85" s="52">
        <f>L82+L83+L84</f>
        <v>79358.754048173112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343887.93420875014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134.53962180720401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10931.690780379933</v>
      </c>
      <c r="N48" s="272">
        <f>K48*M48</f>
        <v>10931.690780379933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10931.690780379933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2690.7924361440801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13757.022838331217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2751.4045676662436</v>
      </c>
      <c r="M82" s="860"/>
      <c r="N82" s="51"/>
    </row>
    <row r="83" spans="1:14">
      <c r="B83" s="89" t="s">
        <v>973</v>
      </c>
      <c r="C83" s="90"/>
      <c r="D83" s="90"/>
      <c r="E83" s="90"/>
      <c r="F83" s="90"/>
      <c r="G83" s="90"/>
      <c r="H83" s="90"/>
      <c r="I83" s="87"/>
      <c r="J83" s="88"/>
      <c r="K83" s="304">
        <v>0.05</v>
      </c>
      <c r="L83" s="859">
        <f>N77*K83</f>
        <v>687.85114191656089</v>
      </c>
      <c r="M83" s="860"/>
      <c r="N83" s="51"/>
    </row>
    <row r="84" spans="1:14" ht="15.75" thickBot="1">
      <c r="B84" s="91" t="s">
        <v>974</v>
      </c>
      <c r="C84" s="92"/>
      <c r="D84" s="92"/>
      <c r="E84" s="92"/>
      <c r="F84" s="92"/>
      <c r="G84" s="92"/>
      <c r="H84" s="92"/>
      <c r="I84" s="93"/>
      <c r="J84" s="94"/>
      <c r="K84" s="305">
        <v>0.05</v>
      </c>
      <c r="L84" s="861">
        <f>N77*K84</f>
        <v>687.85114191656089</v>
      </c>
      <c r="M84" s="862"/>
      <c r="N84" s="51"/>
    </row>
    <row r="85" spans="1:14" ht="15.75" thickBot="1">
      <c r="B85" s="825" t="s">
        <v>953</v>
      </c>
      <c r="C85" s="826"/>
      <c r="D85" s="826"/>
      <c r="E85" s="826"/>
      <c r="F85" s="826"/>
      <c r="G85" s="826"/>
      <c r="H85" s="826"/>
      <c r="I85" s="826"/>
      <c r="J85" s="826"/>
      <c r="K85" s="826"/>
      <c r="L85" s="826"/>
      <c r="M85" s="827"/>
      <c r="N85" s="52">
        <f>L82+L83+L84</f>
        <v>4127.1068514993649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17884.129689830581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30" customHeight="1" thickBot="1">
      <c r="A31" t="s">
        <v>1845</v>
      </c>
      <c r="B31" s="80" t="s">
        <v>1132</v>
      </c>
      <c r="C31" s="988" t="s">
        <v>2137</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2020.0640225900497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32253.447228294095</v>
      </c>
      <c r="N48" s="272">
        <f>K48*M48</f>
        <v>35478.791951123509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3932.7658457339076</v>
      </c>
      <c r="N49" s="272">
        <f>K49*M49</f>
        <v>4522.6807225939938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265942.29788402369</v>
      </c>
      <c r="N50" s="272">
        <f>K50*M50</f>
        <v>31913.075746082843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4841.9020276082483</v>
      </c>
      <c r="N51" s="272">
        <f>K51*M51</f>
        <v>9683.8040552164966</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68643.474909523022</v>
      </c>
      <c r="N52" s="272">
        <f>K52*M52</f>
        <v>34321.737454761511</v>
      </c>
    </row>
    <row r="53" spans="1:14" ht="15.75" thickBot="1">
      <c r="B53" s="825" t="s">
        <v>953</v>
      </c>
      <c r="C53" s="826"/>
      <c r="D53" s="826"/>
      <c r="E53" s="826"/>
      <c r="F53" s="826"/>
      <c r="G53" s="826"/>
      <c r="H53" s="826"/>
      <c r="I53" s="826"/>
      <c r="J53" s="826"/>
      <c r="K53" s="826"/>
      <c r="L53" s="826"/>
      <c r="M53" s="827"/>
      <c r="N53" s="394">
        <f>SUM(N48:N52)</f>
        <v>115920.08992977836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735.58755139143761</v>
      </c>
      <c r="M58" s="830"/>
      <c r="N58" s="287">
        <f>K58*L58</f>
        <v>809.14630653058146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809.14630653058146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159150.58071070001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31830.116142140003</v>
      </c>
      <c r="M82" s="860"/>
      <c r="N82" s="51"/>
    </row>
    <row r="83" spans="1:14">
      <c r="B83" s="89" t="s">
        <v>973</v>
      </c>
      <c r="C83" s="90"/>
      <c r="D83" s="90"/>
      <c r="E83" s="90"/>
      <c r="F83" s="90"/>
      <c r="G83" s="90"/>
      <c r="H83" s="90"/>
      <c r="I83" s="87"/>
      <c r="J83" s="88"/>
      <c r="K83" s="304">
        <v>0.05</v>
      </c>
      <c r="L83" s="859">
        <f>N77*K83</f>
        <v>7957.5290355350007</v>
      </c>
      <c r="M83" s="860"/>
      <c r="N83" s="51"/>
    </row>
    <row r="84" spans="1:14" ht="15.75" thickBot="1">
      <c r="B84" s="91" t="s">
        <v>974</v>
      </c>
      <c r="C84" s="92"/>
      <c r="D84" s="92"/>
      <c r="E84" s="92"/>
      <c r="F84" s="92"/>
      <c r="G84" s="92"/>
      <c r="H84" s="92"/>
      <c r="I84" s="93"/>
      <c r="J84" s="94"/>
      <c r="K84" s="305">
        <v>0.05</v>
      </c>
      <c r="L84" s="861">
        <f>N77*K84</f>
        <v>7957.5290355350007</v>
      </c>
      <c r="M84" s="862"/>
      <c r="N84" s="51"/>
    </row>
    <row r="85" spans="1:14" ht="15.75" thickBot="1">
      <c r="B85" s="825" t="s">
        <v>953</v>
      </c>
      <c r="C85" s="826"/>
      <c r="D85" s="826"/>
      <c r="E85" s="826"/>
      <c r="F85" s="826"/>
      <c r="G85" s="826"/>
      <c r="H85" s="826"/>
      <c r="I85" s="826"/>
      <c r="J85" s="826"/>
      <c r="K85" s="826"/>
      <c r="L85" s="826"/>
      <c r="M85" s="827"/>
      <c r="N85" s="52">
        <f>L82+L83+L84</f>
        <v>47745.174213210004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206895.75492391002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7" customHeight="1" thickBot="1">
      <c r="A31" t="s">
        <v>1845</v>
      </c>
      <c r="B31" s="80" t="s">
        <v>1133</v>
      </c>
      <c r="C31" s="988" t="s">
        <v>2138</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2020.0640225900497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32253.447228294095</v>
      </c>
      <c r="N48" s="272">
        <f>K48*M48</f>
        <v>35478.791951123509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3932.7658457339076</v>
      </c>
      <c r="N49" s="272">
        <f>K49*M49</f>
        <v>4522.6807225939938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265942.29788402369</v>
      </c>
      <c r="N50" s="272">
        <f>K50*M50</f>
        <v>31913.075746082843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4841.9020276082483</v>
      </c>
      <c r="N51" s="272">
        <f>K51*M51</f>
        <v>9683.8040552164966</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95437.228643934679</v>
      </c>
      <c r="N52" s="272">
        <f>K52*M52</f>
        <v>47718.614321967339</v>
      </c>
    </row>
    <row r="53" spans="1:14" ht="15.75" thickBot="1">
      <c r="B53" s="825" t="s">
        <v>953</v>
      </c>
      <c r="C53" s="826"/>
      <c r="D53" s="826"/>
      <c r="E53" s="826"/>
      <c r="F53" s="826"/>
      <c r="G53" s="826"/>
      <c r="H53" s="826"/>
      <c r="I53" s="826"/>
      <c r="J53" s="826"/>
      <c r="K53" s="826"/>
      <c r="L53" s="826"/>
      <c r="M53" s="827"/>
      <c r="N53" s="394">
        <f>SUM(N48:N52)</f>
        <v>129316.96679698418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735.58755139143761</v>
      </c>
      <c r="M58" s="830"/>
      <c r="N58" s="287">
        <f>K58*L58</f>
        <v>809.14630653058146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809.14630653058146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172547.45757790579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34509.491515581161</v>
      </c>
      <c r="M82" s="860"/>
      <c r="N82" s="51"/>
    </row>
    <row r="83" spans="1:14">
      <c r="B83" s="89" t="s">
        <v>973</v>
      </c>
      <c r="C83" s="90"/>
      <c r="D83" s="90"/>
      <c r="E83" s="90"/>
      <c r="F83" s="90"/>
      <c r="G83" s="90"/>
      <c r="H83" s="90"/>
      <c r="I83" s="87"/>
      <c r="J83" s="88"/>
      <c r="K83" s="304">
        <v>0.05</v>
      </c>
      <c r="L83" s="859">
        <f>N77*K83</f>
        <v>8627.3728788952903</v>
      </c>
      <c r="M83" s="860"/>
      <c r="N83" s="51"/>
    </row>
    <row r="84" spans="1:14" ht="15.75" thickBot="1">
      <c r="B84" s="91" t="s">
        <v>974</v>
      </c>
      <c r="C84" s="92"/>
      <c r="D84" s="92"/>
      <c r="E84" s="92"/>
      <c r="F84" s="92"/>
      <c r="G84" s="92"/>
      <c r="H84" s="92"/>
      <c r="I84" s="93"/>
      <c r="J84" s="94"/>
      <c r="K84" s="305">
        <v>0.05</v>
      </c>
      <c r="L84" s="861">
        <f>N77*K84</f>
        <v>8627.3728788952903</v>
      </c>
      <c r="M84" s="862"/>
      <c r="N84" s="51"/>
    </row>
    <row r="85" spans="1:14" ht="15.75" thickBot="1">
      <c r="B85" s="825" t="s">
        <v>953</v>
      </c>
      <c r="C85" s="826"/>
      <c r="D85" s="826"/>
      <c r="E85" s="826"/>
      <c r="F85" s="826"/>
      <c r="G85" s="826"/>
      <c r="H85" s="826"/>
      <c r="I85" s="826"/>
      <c r="J85" s="826"/>
      <c r="K85" s="826"/>
      <c r="L85" s="826"/>
      <c r="M85" s="827"/>
      <c r="N85" s="52">
        <f>L82+L83+L84</f>
        <v>51764.237273371735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224311.69485127751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7" customHeight="1" thickBot="1">
      <c r="A31" t="s">
        <v>1845</v>
      </c>
      <c r="B31" s="80" t="s">
        <v>1680</v>
      </c>
      <c r="C31" s="988" t="s">
        <v>2139</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2020.0640225900497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32253.447228294095</v>
      </c>
      <c r="N48" s="272">
        <f>K48*M48</f>
        <v>35478.791951123509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3932.7658457339076</v>
      </c>
      <c r="N49" s="272">
        <f>K49*M49</f>
        <v>4522.6807225939938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265942.29788402369</v>
      </c>
      <c r="N50" s="272">
        <f>K50*M50</f>
        <v>31913.075746082843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4841.9020276082483</v>
      </c>
      <c r="N51" s="272">
        <f>K51*M51</f>
        <v>9683.8040552164966</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106981.25104640967</v>
      </c>
      <c r="N52" s="272">
        <f>K52*M52</f>
        <v>53490.625523204835</v>
      </c>
    </row>
    <row r="53" spans="1:14" ht="15.75" thickBot="1">
      <c r="B53" s="825" t="s">
        <v>953</v>
      </c>
      <c r="C53" s="826"/>
      <c r="D53" s="826"/>
      <c r="E53" s="826"/>
      <c r="F53" s="826"/>
      <c r="G53" s="826"/>
      <c r="H53" s="826"/>
      <c r="I53" s="826"/>
      <c r="J53" s="826"/>
      <c r="K53" s="826"/>
      <c r="L53" s="826"/>
      <c r="M53" s="827"/>
      <c r="N53" s="394">
        <f>SUM(N48:N52)</f>
        <v>135088.97799822167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735.58755139143761</v>
      </c>
      <c r="M58" s="830"/>
      <c r="N58" s="287">
        <f>K58*L58</f>
        <v>809.14630653058146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809.14630653058146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178319.4687791433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35663.893755828663</v>
      </c>
      <c r="M82" s="860"/>
      <c r="N82" s="51"/>
    </row>
    <row r="83" spans="1:14">
      <c r="B83" s="89" t="s">
        <v>973</v>
      </c>
      <c r="C83" s="90"/>
      <c r="D83" s="90"/>
      <c r="E83" s="90"/>
      <c r="F83" s="90"/>
      <c r="G83" s="90"/>
      <c r="H83" s="90"/>
      <c r="I83" s="87"/>
      <c r="J83" s="88"/>
      <c r="K83" s="304">
        <v>0.05</v>
      </c>
      <c r="L83" s="859">
        <f>N77*K83</f>
        <v>8915.9734389571659</v>
      </c>
      <c r="M83" s="860"/>
      <c r="N83" s="51"/>
    </row>
    <row r="84" spans="1:14" ht="15.75" thickBot="1">
      <c r="B84" s="91" t="s">
        <v>974</v>
      </c>
      <c r="C84" s="92"/>
      <c r="D84" s="92"/>
      <c r="E84" s="92"/>
      <c r="F84" s="92"/>
      <c r="G84" s="92"/>
      <c r="H84" s="92"/>
      <c r="I84" s="93"/>
      <c r="J84" s="94"/>
      <c r="K84" s="305">
        <v>0.05</v>
      </c>
      <c r="L84" s="861">
        <f>N77*K84</f>
        <v>8915.9734389571659</v>
      </c>
      <c r="M84" s="862"/>
      <c r="N84" s="51"/>
    </row>
    <row r="85" spans="1:14" ht="15.75" thickBot="1">
      <c r="B85" s="825" t="s">
        <v>953</v>
      </c>
      <c r="C85" s="826"/>
      <c r="D85" s="826"/>
      <c r="E85" s="826"/>
      <c r="F85" s="826"/>
      <c r="G85" s="826"/>
      <c r="H85" s="826"/>
      <c r="I85" s="826"/>
      <c r="J85" s="826"/>
      <c r="K85" s="826"/>
      <c r="L85" s="826"/>
      <c r="M85" s="827"/>
      <c r="N85" s="52">
        <f>L82+L83+L84</f>
        <v>53495.840633742999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231815.3094128863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990" t="s">
        <v>944</v>
      </c>
      <c r="D30" s="991"/>
      <c r="E30" s="991"/>
      <c r="F30" s="991"/>
      <c r="G30" s="991"/>
      <c r="H30" s="991"/>
      <c r="I30" s="991"/>
      <c r="J30" s="454"/>
      <c r="K30" s="307"/>
      <c r="L30" s="836" t="s">
        <v>945</v>
      </c>
      <c r="M30" s="837"/>
      <c r="N30" s="71" t="s">
        <v>946</v>
      </c>
    </row>
    <row r="31" spans="1:14" ht="28.5" customHeight="1" thickBot="1">
      <c r="A31" t="s">
        <v>1845</v>
      </c>
      <c r="B31" s="80" t="s">
        <v>1681</v>
      </c>
      <c r="C31" s="988" t="s">
        <v>2140</v>
      </c>
      <c r="D31" s="989"/>
      <c r="E31" s="989"/>
      <c r="F31" s="989"/>
      <c r="G31" s="989"/>
      <c r="H31" s="989"/>
      <c r="I31" s="989"/>
      <c r="J31" s="989"/>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2020.0640225900497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32253.447228294095</v>
      </c>
      <c r="N48" s="272">
        <f>K48*M48</f>
        <v>35478.791951123509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3932.7658457339076</v>
      </c>
      <c r="N49" s="272">
        <f>K49*M49</f>
        <v>4522.6807225939938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265942.29788402369</v>
      </c>
      <c r="N50" s="272">
        <f>K50*M50</f>
        <v>31913.075746082843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4841.9020276082483</v>
      </c>
      <c r="N51" s="272">
        <f>K51*M51</f>
        <v>9683.8040552164966</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108593.19564507189</v>
      </c>
      <c r="N52" s="272">
        <f>K52*M52</f>
        <v>54296.597822535943</v>
      </c>
    </row>
    <row r="53" spans="1:14" ht="15.75" thickBot="1">
      <c r="B53" s="825" t="s">
        <v>953</v>
      </c>
      <c r="C53" s="826"/>
      <c r="D53" s="826"/>
      <c r="E53" s="826"/>
      <c r="F53" s="826"/>
      <c r="G53" s="826"/>
      <c r="H53" s="826"/>
      <c r="I53" s="826"/>
      <c r="J53" s="826"/>
      <c r="K53" s="826"/>
      <c r="L53" s="826"/>
      <c r="M53" s="827"/>
      <c r="N53" s="394">
        <f>SUM(N48:N52)</f>
        <v>135894.9502975528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9">
        <f>VLOOKUP(A58,TRANSPORTE!A1:D117,4,FALSE)</f>
        <v>735.58755139143761</v>
      </c>
      <c r="M58" s="830"/>
      <c r="N58" s="287">
        <f>K58*L58</f>
        <v>809.14630653058146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809.14630653058146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179125.44107847443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35825.088215694886</v>
      </c>
      <c r="M82" s="860"/>
      <c r="N82" s="51"/>
    </row>
    <row r="83" spans="1:14">
      <c r="B83" s="89" t="s">
        <v>973</v>
      </c>
      <c r="C83" s="90"/>
      <c r="D83" s="90"/>
      <c r="E83" s="90"/>
      <c r="F83" s="90"/>
      <c r="G83" s="90"/>
      <c r="H83" s="90"/>
      <c r="I83" s="87"/>
      <c r="J83" s="88"/>
      <c r="K83" s="304">
        <v>0.05</v>
      </c>
      <c r="L83" s="859">
        <f>N77*K83</f>
        <v>8956.2720539237216</v>
      </c>
      <c r="M83" s="860"/>
      <c r="N83" s="51"/>
    </row>
    <row r="84" spans="1:14" ht="15.75" thickBot="1">
      <c r="B84" s="91" t="s">
        <v>974</v>
      </c>
      <c r="C84" s="92"/>
      <c r="D84" s="92"/>
      <c r="E84" s="92"/>
      <c r="F84" s="92"/>
      <c r="G84" s="92"/>
      <c r="H84" s="92"/>
      <c r="I84" s="93"/>
      <c r="J84" s="94"/>
      <c r="K84" s="305">
        <v>0.05</v>
      </c>
      <c r="L84" s="861">
        <f>N77*K84</f>
        <v>8956.2720539237216</v>
      </c>
      <c r="M84" s="862"/>
      <c r="N84" s="51"/>
    </row>
    <row r="85" spans="1:14" ht="15.75" thickBot="1">
      <c r="B85" s="825" t="s">
        <v>953</v>
      </c>
      <c r="C85" s="826"/>
      <c r="D85" s="826"/>
      <c r="E85" s="826"/>
      <c r="F85" s="826"/>
      <c r="G85" s="826"/>
      <c r="H85" s="826"/>
      <c r="I85" s="826"/>
      <c r="J85" s="826"/>
      <c r="K85" s="826"/>
      <c r="L85" s="826"/>
      <c r="M85" s="827"/>
      <c r="N85" s="52">
        <f>L82+L83+L84</f>
        <v>53737.632323542326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232863.07340201674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257</v>
      </c>
      <c r="B36" s="838" t="str">
        <f>VLOOKUP(A36,EQUIPOS!A6:D154,3,FALSE)</f>
        <v>Mezcladora de concreto 1 bulto</v>
      </c>
      <c r="C36" s="839"/>
      <c r="D36" s="839"/>
      <c r="E36" s="839"/>
      <c r="F36" s="839"/>
      <c r="G36" s="839"/>
      <c r="H36" s="840"/>
      <c r="I36" s="267"/>
      <c r="J36" s="268"/>
      <c r="K36" s="269">
        <f>VLOOKUP(A36,EQUIPOS!A6:D163,4,FALSE)</f>
        <v>4797.0342199713104</v>
      </c>
      <c r="L36" s="270"/>
      <c r="M36" s="336">
        <v>1</v>
      </c>
      <c r="N36" s="272">
        <f>K36*M36</f>
        <v>4797.0342199713104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3373.3390225900498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8170.3732425613598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43775.075051072956</v>
      </c>
      <c r="N48" s="272">
        <f t="shared" ref="N48:N53" si="0">K48*M48</f>
        <v>22062.63782574077</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4841.9020276082483</v>
      </c>
      <c r="N49" s="272">
        <f t="shared" si="0"/>
        <v>9683.8040552164966</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40.460415686445522</v>
      </c>
      <c r="N50" s="272">
        <f t="shared" si="0"/>
        <v>4491.1061411954533</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31528.660571576751</v>
      </c>
      <c r="N51" s="272">
        <f t="shared" si="0"/>
        <v>12611.464228630701</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45698.614722414022</v>
      </c>
      <c r="N52" s="273">
        <f t="shared" si="0"/>
        <v>17274.076365072502</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548.22694910230189</v>
      </c>
      <c r="N53" s="273">
        <f t="shared" si="0"/>
        <v>85523.404059959095</v>
      </c>
    </row>
    <row r="54" spans="1:14">
      <c r="B54" s="320"/>
      <c r="C54" s="317"/>
      <c r="D54" s="317"/>
      <c r="E54" s="317"/>
      <c r="F54" s="317"/>
      <c r="G54" s="317"/>
      <c r="H54" s="317"/>
      <c r="I54" s="317"/>
      <c r="J54" s="311"/>
      <c r="K54" s="44"/>
      <c r="L54" s="318"/>
      <c r="M54" s="426"/>
      <c r="N54" s="273"/>
    </row>
    <row r="55" spans="1:14" ht="15.75" thickBot="1">
      <c r="B55" s="831" t="s">
        <v>953</v>
      </c>
      <c r="C55" s="832"/>
      <c r="D55" s="832"/>
      <c r="E55" s="832"/>
      <c r="F55" s="832"/>
      <c r="G55" s="832"/>
      <c r="H55" s="832"/>
      <c r="I55" s="832"/>
      <c r="J55" s="832"/>
      <c r="K55" s="832"/>
      <c r="L55" s="832"/>
      <c r="M55" s="833"/>
      <c r="N55" s="104">
        <f>SUM(N48:N54)</f>
        <v>151646.49267581501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29">
        <f>VLOOKUP(A60,TRANSPORTE!A1:D117,4,FALSE)</f>
        <v>735.58755139143761</v>
      </c>
      <c r="M60" s="830"/>
      <c r="N60" s="287">
        <f>K60*L60</f>
        <v>294.23502055657508</v>
      </c>
    </row>
    <row r="61" spans="1:14">
      <c r="A61" t="s">
        <v>1229</v>
      </c>
      <c r="B61" s="46" t="str">
        <f>VLOOKUP(A61,TRANSPORTE!A1:D117,3,FALSE)</f>
        <v>Transporte de arena</v>
      </c>
      <c r="C61" s="47"/>
      <c r="D61" s="47"/>
      <c r="E61" s="47"/>
      <c r="F61" s="47"/>
      <c r="G61" s="47"/>
      <c r="H61" s="311" t="s">
        <v>339</v>
      </c>
      <c r="I61" s="279">
        <v>0.378</v>
      </c>
      <c r="J61" s="286">
        <v>1</v>
      </c>
      <c r="K61" s="279">
        <f>I61*J61</f>
        <v>0.378</v>
      </c>
      <c r="L61" s="829">
        <f>VLOOKUP(A61,TRANSPORTE!A1:D117,4,FALSE)</f>
        <v>735.58755139143761</v>
      </c>
      <c r="M61" s="830"/>
      <c r="N61" s="287">
        <f t="shared" ref="N61:N62" si="1">K61*L61</f>
        <v>278.05209442596345</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29">
        <f>VLOOKUP(A62,TRANSPORTE!A1:D117,4,FALSE)</f>
        <v>735.58755139143761</v>
      </c>
      <c r="M62" s="830"/>
      <c r="N62" s="287">
        <f t="shared" si="1"/>
        <v>370.73612590128454</v>
      </c>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943.02324088382306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67466.780451800994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228226.6696110612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45645.333922212245</v>
      </c>
      <c r="M84" s="860"/>
      <c r="N84" s="51"/>
    </row>
    <row r="85" spans="1:14">
      <c r="B85" s="89" t="s">
        <v>973</v>
      </c>
      <c r="C85" s="90"/>
      <c r="D85" s="90"/>
      <c r="E85" s="90"/>
      <c r="F85" s="90"/>
      <c r="G85" s="90"/>
      <c r="H85" s="90"/>
      <c r="I85" s="87"/>
      <c r="J85" s="88"/>
      <c r="K85" s="304">
        <v>0.05</v>
      </c>
      <c r="L85" s="859">
        <f>N79*K85</f>
        <v>11411.333480553061</v>
      </c>
      <c r="M85" s="860"/>
      <c r="N85" s="51"/>
    </row>
    <row r="86" spans="1:14" ht="15.75" thickBot="1">
      <c r="B86" s="91" t="s">
        <v>974</v>
      </c>
      <c r="C86" s="92"/>
      <c r="D86" s="92"/>
      <c r="E86" s="92"/>
      <c r="F86" s="92"/>
      <c r="G86" s="92"/>
      <c r="H86" s="92"/>
      <c r="I86" s="93"/>
      <c r="J86" s="94"/>
      <c r="K86" s="305">
        <v>0.05</v>
      </c>
      <c r="L86" s="861">
        <f>N79*K86</f>
        <v>11411.333480553061</v>
      </c>
      <c r="M86" s="862"/>
      <c r="N86" s="51"/>
    </row>
    <row r="87" spans="1:14" ht="15.75" thickBot="1">
      <c r="B87" s="825" t="s">
        <v>953</v>
      </c>
      <c r="C87" s="826"/>
      <c r="D87" s="826"/>
      <c r="E87" s="826"/>
      <c r="F87" s="826"/>
      <c r="G87" s="826"/>
      <c r="H87" s="826"/>
      <c r="I87" s="826"/>
      <c r="J87" s="826"/>
      <c r="K87" s="826"/>
      <c r="L87" s="826"/>
      <c r="M87" s="827"/>
      <c r="N87" s="52">
        <f>L84+L85+L86</f>
        <v>68468.000883318367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296694.67049437959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1345.39621807204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1650.3503937886499</v>
      </c>
      <c r="N48" s="272">
        <f>K48*M48</f>
        <v>825.17519689432493</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402759.47870081913</v>
      </c>
      <c r="N49" s="272">
        <f>K49*M49</f>
        <v>406787.07348782732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4841.9020276082483</v>
      </c>
      <c r="N50" s="272">
        <f>K50*M50</f>
        <v>1452.5706082824745</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1" t="s">
        <v>953</v>
      </c>
      <c r="C55" s="832"/>
      <c r="D55" s="832"/>
      <c r="E55" s="832"/>
      <c r="F55" s="832"/>
      <c r="G55" s="832"/>
      <c r="H55" s="832"/>
      <c r="I55" s="832"/>
      <c r="J55" s="832"/>
      <c r="K55" s="832"/>
      <c r="L55" s="832"/>
      <c r="M55" s="833"/>
      <c r="N55" s="104">
        <f>SUM(N48:N54)</f>
        <v>409064.81929300411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29">
        <f>VLOOKUP(A60,TRANSPORTE!A1:D117,4,FALSE)</f>
        <v>735.58755139143761</v>
      </c>
      <c r="M60" s="830"/>
      <c r="N60" s="287">
        <f>K60*L60</f>
        <v>742.943426905352</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742.943426905352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26907.924361440797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438061.08329942235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87612.216659884478</v>
      </c>
      <c r="M84" s="860"/>
      <c r="N84" s="51"/>
    </row>
    <row r="85" spans="1:14">
      <c r="B85" s="89" t="s">
        <v>973</v>
      </c>
      <c r="C85" s="90"/>
      <c r="D85" s="90"/>
      <c r="E85" s="90"/>
      <c r="F85" s="90"/>
      <c r="G85" s="90"/>
      <c r="H85" s="90"/>
      <c r="I85" s="87"/>
      <c r="J85" s="88"/>
      <c r="K85" s="304">
        <v>0.05</v>
      </c>
      <c r="L85" s="859">
        <f>N79*K85</f>
        <v>21903.054164971119</v>
      </c>
      <c r="M85" s="860"/>
      <c r="N85" s="51"/>
    </row>
    <row r="86" spans="1:14" ht="15.75" thickBot="1">
      <c r="B86" s="91" t="s">
        <v>974</v>
      </c>
      <c r="C86" s="92"/>
      <c r="D86" s="92"/>
      <c r="E86" s="92"/>
      <c r="F86" s="92"/>
      <c r="G86" s="92"/>
      <c r="H86" s="92"/>
      <c r="I86" s="93"/>
      <c r="J86" s="94"/>
      <c r="K86" s="305">
        <v>0.05</v>
      </c>
      <c r="L86" s="861">
        <f>N79*K86</f>
        <v>21903.054164971119</v>
      </c>
      <c r="M86" s="862"/>
      <c r="N86" s="51"/>
    </row>
    <row r="87" spans="1:14" ht="15.75" thickBot="1">
      <c r="B87" s="825" t="s">
        <v>953</v>
      </c>
      <c r="C87" s="826"/>
      <c r="D87" s="826"/>
      <c r="E87" s="826"/>
      <c r="F87" s="826"/>
      <c r="G87" s="826"/>
      <c r="H87" s="826"/>
      <c r="I87" s="826"/>
      <c r="J87" s="826"/>
      <c r="K87" s="826"/>
      <c r="L87" s="826"/>
      <c r="M87" s="827"/>
      <c r="N87" s="52">
        <f>L84+L85+L86</f>
        <v>131418.32498982671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569479.40828924906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1135</v>
      </c>
      <c r="C31" s="965" t="s">
        <v>2143</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71.649414538135986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1650.3503937886499</v>
      </c>
      <c r="N48" s="272">
        <f>K48*M48</f>
        <v>82.517519689432504</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33865.861267245215</v>
      </c>
      <c r="N49" s="272">
        <f>K49*M49</f>
        <v>33865.861267245215</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33948.378786934649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1432.9882907627198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35453.016492235503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7090.6032984471012</v>
      </c>
      <c r="M84" s="860"/>
      <c r="N84" s="51"/>
    </row>
    <row r="85" spans="1:14">
      <c r="B85" s="89" t="s">
        <v>973</v>
      </c>
      <c r="C85" s="90"/>
      <c r="D85" s="90"/>
      <c r="E85" s="90"/>
      <c r="F85" s="90"/>
      <c r="G85" s="90"/>
      <c r="H85" s="90"/>
      <c r="I85" s="87"/>
      <c r="J85" s="88"/>
      <c r="K85" s="304">
        <v>0.05</v>
      </c>
      <c r="L85" s="859">
        <f>N79*K85</f>
        <v>1772.6508246117753</v>
      </c>
      <c r="M85" s="860"/>
      <c r="N85" s="51"/>
    </row>
    <row r="86" spans="1:14" ht="15.75" thickBot="1">
      <c r="B86" s="91" t="s">
        <v>974</v>
      </c>
      <c r="C86" s="92"/>
      <c r="D86" s="92"/>
      <c r="E86" s="92"/>
      <c r="F86" s="92"/>
      <c r="G86" s="92"/>
      <c r="H86" s="92"/>
      <c r="I86" s="93"/>
      <c r="J86" s="94"/>
      <c r="K86" s="305">
        <v>0.05</v>
      </c>
      <c r="L86" s="861">
        <f>N79*K86</f>
        <v>1772.6508246117753</v>
      </c>
      <c r="M86" s="862"/>
      <c r="N86" s="51"/>
    </row>
    <row r="87" spans="1:14" ht="15.75" thickBot="1">
      <c r="B87" s="825" t="s">
        <v>953</v>
      </c>
      <c r="C87" s="826"/>
      <c r="D87" s="826"/>
      <c r="E87" s="826"/>
      <c r="F87" s="826"/>
      <c r="G87" s="826"/>
      <c r="H87" s="826"/>
      <c r="I87" s="826"/>
      <c r="J87" s="826"/>
      <c r="K87" s="826"/>
      <c r="L87" s="826"/>
      <c r="M87" s="827"/>
      <c r="N87" s="52">
        <f>L84+L85+L86</f>
        <v>10635.904947670651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46088.921439906153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1683</v>
      </c>
      <c r="C31" s="965" t="s">
        <v>2144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7792.2331519223835</v>
      </c>
      <c r="L36" s="270"/>
      <c r="M36" s="336">
        <v>1.25</v>
      </c>
      <c r="N36" s="272">
        <f>K36/M36</f>
        <v>6233.786521537907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1886.7062180720402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8120.4927396099474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23585.036590540622</v>
      </c>
      <c r="N48" s="272">
        <f>K48*M48</f>
        <v>11792.518295270311</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1650.3503937886499</v>
      </c>
      <c r="N49" s="272">
        <f>K49*M49</f>
        <v>825.17519689432493</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402759.47870081913</v>
      </c>
      <c r="N50" s="272">
        <f>K50*M50</f>
        <v>406787.07348782732</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4841.9020276082483</v>
      </c>
      <c r="N51" s="272">
        <f>K51*M51</f>
        <v>1452.5706082824745</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420857.33758827444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29">
        <f>VLOOKUP(A58,TRANSPORTE!A1:D117,4,FALSE)</f>
        <v>735.58755139143761</v>
      </c>
      <c r="M58" s="830"/>
      <c r="N58" s="287">
        <f>K58*L58</f>
        <v>742.943426905352</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29">
        <f>VLOOKUP(A59,TRANSPORTE!A1:D117,4,FALSE)</f>
        <v>735.58755139143761</v>
      </c>
      <c r="M59" s="830"/>
      <c r="N59" s="287">
        <f>K59*L59</f>
        <v>367.79377569571881</v>
      </c>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1110.7372026010707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37734.124361440801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467822.69189192622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93564.538378385245</v>
      </c>
      <c r="M82" s="860"/>
      <c r="N82" s="51"/>
    </row>
    <row r="83" spans="1:14">
      <c r="B83" s="89" t="s">
        <v>973</v>
      </c>
      <c r="C83" s="90"/>
      <c r="D83" s="90"/>
      <c r="E83" s="90"/>
      <c r="F83" s="90"/>
      <c r="G83" s="90"/>
      <c r="H83" s="90"/>
      <c r="I83" s="87"/>
      <c r="J83" s="88"/>
      <c r="K83" s="304">
        <v>0.05</v>
      </c>
      <c r="L83" s="859">
        <f>N77*K83</f>
        <v>23391.134594596311</v>
      </c>
      <c r="M83" s="860"/>
      <c r="N83" s="51"/>
    </row>
    <row r="84" spans="1:14" ht="15.75" thickBot="1">
      <c r="B84" s="91" t="s">
        <v>974</v>
      </c>
      <c r="C84" s="92"/>
      <c r="D84" s="92"/>
      <c r="E84" s="92"/>
      <c r="F84" s="92"/>
      <c r="G84" s="92"/>
      <c r="H84" s="92"/>
      <c r="I84" s="93"/>
      <c r="J84" s="94"/>
      <c r="K84" s="305">
        <v>0.05</v>
      </c>
      <c r="L84" s="861">
        <f>N77*K84</f>
        <v>23391.134594596311</v>
      </c>
      <c r="M84" s="862"/>
      <c r="N84" s="51"/>
    </row>
    <row r="85" spans="1:14" ht="15.75" thickBot="1">
      <c r="B85" s="825" t="s">
        <v>953</v>
      </c>
      <c r="C85" s="826"/>
      <c r="D85" s="826"/>
      <c r="E85" s="826"/>
      <c r="F85" s="826"/>
      <c r="G85" s="826"/>
      <c r="H85" s="826"/>
      <c r="I85" s="826"/>
      <c r="J85" s="826"/>
      <c r="K85" s="826"/>
      <c r="L85" s="826"/>
      <c r="M85" s="827"/>
      <c r="N85" s="52">
        <f>L82+L83+L84</f>
        <v>140346.80756757787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608169.49945950415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1.5" customHeight="1" thickBot="1">
      <c r="A31" t="s">
        <v>1845</v>
      </c>
      <c r="B31" s="80" t="s">
        <v>1684</v>
      </c>
      <c r="C31" s="965" t="s">
        <v>2145</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7792.2331519223835</v>
      </c>
      <c r="L36" s="270"/>
      <c r="M36" s="336">
        <v>18.75</v>
      </c>
      <c r="N36" s="272">
        <f>K36/M36</f>
        <v>415.58576810252714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107.73674787146933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523.32251597399647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23585.036590540622</v>
      </c>
      <c r="N48" s="272">
        <f>K48*M48</f>
        <v>1179.2518295270311</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1650.3503937886499</v>
      </c>
      <c r="N49" s="272">
        <f>K49*M49</f>
        <v>82.517519689432504</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33865.861267245215</v>
      </c>
      <c r="N50" s="272">
        <f>K50*M50</f>
        <v>33865.861267245215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35127.630616461676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29">
        <f>VLOOKUP(A58,TRANSPORTE!A1:D117,4,FALSE)</f>
        <v>735.58755139143761</v>
      </c>
      <c r="M58" s="830"/>
      <c r="N58" s="287">
        <f>K58*L58</f>
        <v>36.779377569571885</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36.779377569571885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2154.7349574293867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37842.467467434632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7568.493493486927</v>
      </c>
      <c r="M82" s="860"/>
      <c r="N82" s="51"/>
    </row>
    <row r="83" spans="1:14">
      <c r="B83" s="89" t="s">
        <v>973</v>
      </c>
      <c r="C83" s="90"/>
      <c r="D83" s="90"/>
      <c r="E83" s="90"/>
      <c r="F83" s="90"/>
      <c r="G83" s="90"/>
      <c r="H83" s="90"/>
      <c r="I83" s="87"/>
      <c r="J83" s="88"/>
      <c r="K83" s="304">
        <v>0.05</v>
      </c>
      <c r="L83" s="859">
        <f>N77*K83</f>
        <v>1892.1233733717318</v>
      </c>
      <c r="M83" s="860"/>
      <c r="N83" s="51"/>
    </row>
    <row r="84" spans="1:14" ht="15.75" thickBot="1">
      <c r="B84" s="91" t="s">
        <v>974</v>
      </c>
      <c r="C84" s="92"/>
      <c r="D84" s="92"/>
      <c r="E84" s="92"/>
      <c r="F84" s="92"/>
      <c r="G84" s="92"/>
      <c r="H84" s="92"/>
      <c r="I84" s="93"/>
      <c r="J84" s="94"/>
      <c r="K84" s="305">
        <v>0.05</v>
      </c>
      <c r="L84" s="861">
        <f>N77*K84</f>
        <v>1892.1233733717318</v>
      </c>
      <c r="M84" s="862"/>
      <c r="N84" s="51"/>
    </row>
    <row r="85" spans="1:14" ht="15.75" thickBot="1">
      <c r="B85" s="825" t="s">
        <v>953</v>
      </c>
      <c r="C85" s="826"/>
      <c r="D85" s="826"/>
      <c r="E85" s="826"/>
      <c r="F85" s="826"/>
      <c r="G85" s="826"/>
      <c r="H85" s="826"/>
      <c r="I85" s="826"/>
      <c r="J85" s="826"/>
      <c r="K85" s="826"/>
      <c r="L85" s="826"/>
      <c r="M85" s="827"/>
      <c r="N85" s="52">
        <f>L82+L83+L84</f>
        <v>11352.740240230389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49195.207707665017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134.53962180720401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402759.47870081913</v>
      </c>
      <c r="N48" s="272">
        <f>K48*M48</f>
        <v>28193.163509057344</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4841.9020276082483</v>
      </c>
      <c r="N49" s="272">
        <f>K49*M49</f>
        <v>1452.5706082824745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29645.734117339816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29">
        <f>VLOOKUP(A58,TRANSPORTE!A1:D117,4,FALSE)</f>
        <v>735.58755139143761</v>
      </c>
      <c r="M58" s="830"/>
      <c r="N58" s="287">
        <f>K58*L58</f>
        <v>51.491128597400639</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51.491128597400639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2690.7924361440801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32522.557303888505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6504.5114607777014</v>
      </c>
      <c r="M82" s="860"/>
      <c r="N82" s="51"/>
    </row>
    <row r="83" spans="1:14">
      <c r="B83" s="89" t="s">
        <v>973</v>
      </c>
      <c r="C83" s="90"/>
      <c r="D83" s="90"/>
      <c r="E83" s="90"/>
      <c r="F83" s="90"/>
      <c r="G83" s="90"/>
      <c r="H83" s="90"/>
      <c r="I83" s="87"/>
      <c r="J83" s="88"/>
      <c r="K83" s="304">
        <v>0.05</v>
      </c>
      <c r="L83" s="859">
        <f>N77*K83</f>
        <v>1626.1278651944253</v>
      </c>
      <c r="M83" s="860"/>
      <c r="N83" s="51"/>
    </row>
    <row r="84" spans="1:14" ht="15.75" thickBot="1">
      <c r="B84" s="91" t="s">
        <v>974</v>
      </c>
      <c r="C84" s="92"/>
      <c r="D84" s="92"/>
      <c r="E84" s="92"/>
      <c r="F84" s="92"/>
      <c r="G84" s="92"/>
      <c r="H84" s="92"/>
      <c r="I84" s="93"/>
      <c r="J84" s="94"/>
      <c r="K84" s="305">
        <v>0.05</v>
      </c>
      <c r="L84" s="861">
        <f>N77*K84</f>
        <v>1626.1278651944253</v>
      </c>
      <c r="M84" s="862"/>
      <c r="N84" s="51"/>
    </row>
    <row r="85" spans="1:14" ht="15.75" thickBot="1">
      <c r="B85" s="825" t="s">
        <v>953</v>
      </c>
      <c r="C85" s="826"/>
      <c r="D85" s="826"/>
      <c r="E85" s="826"/>
      <c r="F85" s="826"/>
      <c r="G85" s="826"/>
      <c r="H85" s="826"/>
      <c r="I85" s="826"/>
      <c r="J85" s="826"/>
      <c r="K85" s="826"/>
      <c r="L85" s="826"/>
      <c r="M85" s="827"/>
      <c r="N85" s="52">
        <f>L82+L83+L84</f>
        <v>9756.7671911665511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42279.324495055058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71.649414538135986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24134.671384035599</v>
      </c>
      <c r="N48" s="272">
        <f>K48*M48</f>
        <v>30168.339230044498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30168.339230044498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1432.9882907627198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31672.976935345352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6334.595387069071</v>
      </c>
      <c r="M82" s="860"/>
      <c r="N82" s="51"/>
    </row>
    <row r="83" spans="1:14">
      <c r="B83" s="89" t="s">
        <v>973</v>
      </c>
      <c r="C83" s="90"/>
      <c r="D83" s="90"/>
      <c r="E83" s="90"/>
      <c r="F83" s="90"/>
      <c r="G83" s="90"/>
      <c r="H83" s="90"/>
      <c r="I83" s="87"/>
      <c r="J83" s="88"/>
      <c r="K83" s="304">
        <v>0.05</v>
      </c>
      <c r="L83" s="859">
        <f>N77*K83</f>
        <v>1583.6488467672677</v>
      </c>
      <c r="M83" s="860"/>
      <c r="N83" s="51"/>
    </row>
    <row r="84" spans="1:14" ht="15.75" thickBot="1">
      <c r="B84" s="91" t="s">
        <v>974</v>
      </c>
      <c r="C84" s="92"/>
      <c r="D84" s="92"/>
      <c r="E84" s="92"/>
      <c r="F84" s="92"/>
      <c r="G84" s="92"/>
      <c r="H84" s="92"/>
      <c r="I84" s="93"/>
      <c r="J84" s="94"/>
      <c r="K84" s="305">
        <v>0.05</v>
      </c>
      <c r="L84" s="861">
        <f>N77*K84</f>
        <v>1583.6488467672677</v>
      </c>
      <c r="M84" s="862"/>
      <c r="N84" s="51"/>
    </row>
    <row r="85" spans="1:14" ht="15.75" thickBot="1">
      <c r="B85" s="825" t="s">
        <v>953</v>
      </c>
      <c r="C85" s="826"/>
      <c r="D85" s="826"/>
      <c r="E85" s="826"/>
      <c r="F85" s="826"/>
      <c r="G85" s="826"/>
      <c r="H85" s="826"/>
      <c r="I85" s="826"/>
      <c r="J85" s="826"/>
      <c r="K85" s="826"/>
      <c r="L85" s="826"/>
      <c r="M85" s="827"/>
      <c r="N85" s="52">
        <f>L82+L83+L84</f>
        <v>9501.893080603606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41174.87001594896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161.605121807204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271187.79521661106</v>
      </c>
      <c r="N48" s="272">
        <f>K48*M48</f>
        <v>542.3755904332221</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402759.47870081913</v>
      </c>
      <c r="N49" s="272">
        <f>K49*M49</f>
        <v>28193.163509057344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4841.9020276082483</v>
      </c>
      <c r="N50" s="272">
        <f>K50*M50</f>
        <v>1452.5706082824745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30188.109707773037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29">
        <f>VLOOKUP(A58,TRANSPORTE!A1:D117,4,FALSE)</f>
        <v>735.58755139143761</v>
      </c>
      <c r="M58" s="830"/>
      <c r="N58" s="287">
        <f>K58*L58</f>
        <v>52.962303700183512</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52.962303700183512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3232.1024361440795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33634.7795694245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6726.9559138848999</v>
      </c>
      <c r="M82" s="860"/>
      <c r="N82" s="51"/>
    </row>
    <row r="83" spans="1:14">
      <c r="B83" s="89" t="s">
        <v>973</v>
      </c>
      <c r="C83" s="90"/>
      <c r="D83" s="90"/>
      <c r="E83" s="90"/>
      <c r="F83" s="90"/>
      <c r="G83" s="90"/>
      <c r="H83" s="90"/>
      <c r="I83" s="87"/>
      <c r="J83" s="88"/>
      <c r="K83" s="304">
        <v>0.05</v>
      </c>
      <c r="L83" s="859">
        <f>N77*K83</f>
        <v>1681.738978471225</v>
      </c>
      <c r="M83" s="860"/>
      <c r="N83" s="51"/>
    </row>
    <row r="84" spans="1:14" ht="15.75" thickBot="1">
      <c r="B84" s="91" t="s">
        <v>974</v>
      </c>
      <c r="C84" s="92"/>
      <c r="D84" s="92"/>
      <c r="E84" s="92"/>
      <c r="F84" s="92"/>
      <c r="G84" s="92"/>
      <c r="H84" s="92"/>
      <c r="I84" s="93"/>
      <c r="J84" s="94"/>
      <c r="K84" s="305">
        <v>0.05</v>
      </c>
      <c r="L84" s="861">
        <f>N77*K84</f>
        <v>1681.738978471225</v>
      </c>
      <c r="M84" s="862"/>
      <c r="N84" s="51"/>
    </row>
    <row r="85" spans="1:14" ht="15.75" thickBot="1">
      <c r="B85" s="825" t="s">
        <v>953</v>
      </c>
      <c r="C85" s="826"/>
      <c r="D85" s="826"/>
      <c r="E85" s="826"/>
      <c r="F85" s="826"/>
      <c r="G85" s="826"/>
      <c r="H85" s="826"/>
      <c r="I85" s="826"/>
      <c r="J85" s="826"/>
      <c r="K85" s="826"/>
      <c r="L85" s="826"/>
      <c r="M85" s="827"/>
      <c r="N85" s="52">
        <f>L82+L83+L84</f>
        <v>10090.43387082735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43725.21344025185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89.693081204802667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271187.79521661106</v>
      </c>
      <c r="N48" s="272">
        <f>K48*M48</f>
        <v>542.3755904332221</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24134.671384035599</v>
      </c>
      <c r="N49" s="272">
        <f>K49*M49</f>
        <v>30168.339230044498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30710.714820477719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29">
        <f>VLOOKUP(A58,TRANSPORTE!A1:D117,4,FALSE)</f>
        <v>735.58755139143761</v>
      </c>
      <c r="M58" s="830"/>
      <c r="N58" s="287">
        <f>K58*L58</f>
        <v>1.4711751027828752</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1.4711751027828752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85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1793.8616240960532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32595.740700881357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6519.1481401762721</v>
      </c>
      <c r="M82" s="860"/>
      <c r="N82" s="51"/>
    </row>
    <row r="83" spans="1:14">
      <c r="B83" s="89" t="s">
        <v>973</v>
      </c>
      <c r="C83" s="90"/>
      <c r="D83" s="90"/>
      <c r="E83" s="90"/>
      <c r="F83" s="90"/>
      <c r="G83" s="90"/>
      <c r="H83" s="90"/>
      <c r="I83" s="87"/>
      <c r="J83" s="88"/>
      <c r="K83" s="304">
        <v>0.05</v>
      </c>
      <c r="L83" s="859">
        <f>N77*K83</f>
        <v>1629.787035044068</v>
      </c>
      <c r="M83" s="860"/>
      <c r="N83" s="51"/>
    </row>
    <row r="84" spans="1:14" ht="15.75" thickBot="1">
      <c r="B84" s="91" t="s">
        <v>974</v>
      </c>
      <c r="C84" s="92"/>
      <c r="D84" s="92"/>
      <c r="E84" s="92"/>
      <c r="F84" s="92"/>
      <c r="G84" s="92"/>
      <c r="H84" s="92"/>
      <c r="I84" s="93"/>
      <c r="J84" s="94"/>
      <c r="K84" s="305">
        <v>0.05</v>
      </c>
      <c r="L84" s="861">
        <f>N77*K84</f>
        <v>1629.787035044068</v>
      </c>
      <c r="M84" s="862"/>
      <c r="N84" s="51"/>
    </row>
    <row r="85" spans="1:14" ht="15.75" thickBot="1">
      <c r="B85" s="825" t="s">
        <v>953</v>
      </c>
      <c r="C85" s="826"/>
      <c r="D85" s="826"/>
      <c r="E85" s="826"/>
      <c r="F85" s="826"/>
      <c r="G85" s="826"/>
      <c r="H85" s="826"/>
      <c r="I85" s="826"/>
      <c r="J85" s="826"/>
      <c r="K85" s="826"/>
      <c r="L85" s="826"/>
      <c r="M85" s="827"/>
      <c r="N85" s="52">
        <f>L82+L83+L84</f>
        <v>9778.7222102644082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42374.462911145762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22.554583333333333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6821.1333407853026</v>
      </c>
      <c r="N48" s="272">
        <f>K48*M48</f>
        <v>7503.2466748638335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7503.2466748638335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451.09166666666664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7976.8929248638333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1595.3785849727667</v>
      </c>
      <c r="M82" s="860"/>
      <c r="N82" s="51"/>
    </row>
    <row r="83" spans="1:14">
      <c r="B83" s="89" t="s">
        <v>973</v>
      </c>
      <c r="C83" s="90"/>
      <c r="D83" s="90"/>
      <c r="E83" s="90"/>
      <c r="F83" s="90"/>
      <c r="G83" s="90"/>
      <c r="H83" s="90"/>
      <c r="I83" s="87"/>
      <c r="J83" s="88"/>
      <c r="K83" s="304">
        <v>0.05</v>
      </c>
      <c r="L83" s="859">
        <f>N77*K83</f>
        <v>398.84464624319168</v>
      </c>
      <c r="M83" s="860"/>
      <c r="N83" s="51"/>
    </row>
    <row r="84" spans="1:14" ht="15.75" thickBot="1">
      <c r="B84" s="91" t="s">
        <v>974</v>
      </c>
      <c r="C84" s="92"/>
      <c r="D84" s="92"/>
      <c r="E84" s="92"/>
      <c r="F84" s="92"/>
      <c r="G84" s="92"/>
      <c r="H84" s="92"/>
      <c r="I84" s="93"/>
      <c r="J84" s="94"/>
      <c r="K84" s="305">
        <v>0.05</v>
      </c>
      <c r="L84" s="861">
        <f>N77*K84</f>
        <v>398.84464624319168</v>
      </c>
      <c r="M84" s="862"/>
      <c r="N84" s="51"/>
    </row>
    <row r="85" spans="1:14" ht="15.75" thickBot="1">
      <c r="B85" s="825" t="s">
        <v>953</v>
      </c>
      <c r="C85" s="826"/>
      <c r="D85" s="826"/>
      <c r="E85" s="826"/>
      <c r="F85" s="826"/>
      <c r="G85" s="826"/>
      <c r="H85" s="826"/>
      <c r="I85" s="826"/>
      <c r="J85" s="826"/>
      <c r="K85" s="826"/>
      <c r="L85" s="826"/>
      <c r="M85" s="827"/>
      <c r="N85" s="52">
        <f>L82+L83+L84</f>
        <v>2393.0678774591502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10369.960802322983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22.554583333333333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8286.6344777575159</v>
      </c>
      <c r="N48" s="272">
        <f>K48*M48</f>
        <v>9115.2979255332684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9115.2979255332684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451.09166666666664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9588.9441755332682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1917.7888351066538</v>
      </c>
      <c r="M82" s="860"/>
      <c r="N82" s="51"/>
    </row>
    <row r="83" spans="1:14">
      <c r="B83" s="89" t="s">
        <v>973</v>
      </c>
      <c r="C83" s="90"/>
      <c r="D83" s="90"/>
      <c r="E83" s="90"/>
      <c r="F83" s="90"/>
      <c r="G83" s="90"/>
      <c r="H83" s="90"/>
      <c r="I83" s="87"/>
      <c r="J83" s="88"/>
      <c r="K83" s="304">
        <v>0.05</v>
      </c>
      <c r="L83" s="859">
        <f>N77*K83</f>
        <v>479.44720877666344</v>
      </c>
      <c r="M83" s="860"/>
      <c r="N83" s="51"/>
    </row>
    <row r="84" spans="1:14" ht="15.75" thickBot="1">
      <c r="B84" s="91" t="s">
        <v>974</v>
      </c>
      <c r="C84" s="92"/>
      <c r="D84" s="92"/>
      <c r="E84" s="92"/>
      <c r="F84" s="92"/>
      <c r="G84" s="92"/>
      <c r="H84" s="92"/>
      <c r="I84" s="93"/>
      <c r="J84" s="94"/>
      <c r="K84" s="305">
        <v>0.05</v>
      </c>
      <c r="L84" s="861">
        <f>N77*K84</f>
        <v>479.44720877666344</v>
      </c>
      <c r="M84" s="862"/>
      <c r="N84" s="51"/>
    </row>
    <row r="85" spans="1:14" ht="15.75" thickBot="1">
      <c r="B85" s="825" t="s">
        <v>953</v>
      </c>
      <c r="C85" s="826"/>
      <c r="D85" s="826"/>
      <c r="E85" s="826"/>
      <c r="F85" s="826"/>
      <c r="G85" s="826"/>
      <c r="H85" s="826"/>
      <c r="I85" s="826"/>
      <c r="J85" s="826"/>
      <c r="K85" s="826"/>
      <c r="L85" s="826"/>
      <c r="M85" s="827"/>
      <c r="N85" s="52">
        <f>L82+L83+L84</f>
        <v>2876.6832526599806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12465.627428193249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324.78600000000006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35610.89643990597</v>
      </c>
      <c r="N48" s="272">
        <f>K48*M48</f>
        <v>39171.986083896569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39171.986083896569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29">
        <f>VLOOKUP(A58,TRANSPORTE!A1:D117,4,FALSE)</f>
        <v>735.58755139143761</v>
      </c>
      <c r="M58" s="830"/>
      <c r="N58" s="287">
        <f>K58*L58</f>
        <v>809.14630653058146</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809.14630653058146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6495.72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46801.63839042715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9360.3276780854303</v>
      </c>
      <c r="M82" s="860"/>
      <c r="N82" s="51"/>
    </row>
    <row r="83" spans="1:14">
      <c r="B83" s="89" t="s">
        <v>973</v>
      </c>
      <c r="C83" s="90"/>
      <c r="D83" s="90"/>
      <c r="E83" s="90"/>
      <c r="F83" s="90"/>
      <c r="G83" s="90"/>
      <c r="H83" s="90"/>
      <c r="I83" s="87"/>
      <c r="J83" s="88"/>
      <c r="K83" s="304">
        <v>0.05</v>
      </c>
      <c r="L83" s="859">
        <f>N77*K83</f>
        <v>2340.0819195213576</v>
      </c>
      <c r="M83" s="860"/>
      <c r="N83" s="51"/>
    </row>
    <row r="84" spans="1:14" ht="15.75" thickBot="1">
      <c r="B84" s="91" t="s">
        <v>974</v>
      </c>
      <c r="C84" s="92"/>
      <c r="D84" s="92"/>
      <c r="E84" s="92"/>
      <c r="F84" s="92"/>
      <c r="G84" s="92"/>
      <c r="H84" s="92"/>
      <c r="I84" s="93"/>
      <c r="J84" s="94"/>
      <c r="K84" s="305">
        <v>0.05</v>
      </c>
      <c r="L84" s="861">
        <f>N77*K84</f>
        <v>2340.0819195213576</v>
      </c>
      <c r="M84" s="862"/>
      <c r="N84" s="51"/>
    </row>
    <row r="85" spans="1:14" ht="15.75" thickBot="1">
      <c r="B85" s="825" t="s">
        <v>953</v>
      </c>
      <c r="C85" s="826"/>
      <c r="D85" s="826"/>
      <c r="E85" s="826"/>
      <c r="F85" s="826"/>
      <c r="G85" s="826"/>
      <c r="H85" s="826"/>
      <c r="I85" s="826"/>
      <c r="J85" s="826"/>
      <c r="K85" s="826"/>
      <c r="L85" s="826"/>
      <c r="M85" s="827"/>
      <c r="N85" s="52">
        <f>L82+L83+L84</f>
        <v>14040.491517128145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60842.129907555296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160</v>
      </c>
      <c r="B36" s="838" t="str">
        <f>VLOOKUP(A36,EQUIPOS!A6:D154,3,FALSE)</f>
        <v>COMPACTADOR MANUAL VIBRATORIO (RANA) con motor de 6 HP</v>
      </c>
      <c r="C36" s="839"/>
      <c r="D36" s="839"/>
      <c r="E36" s="839"/>
      <c r="F36" s="839"/>
      <c r="G36" s="839"/>
      <c r="H36" s="840"/>
      <c r="I36" s="267"/>
      <c r="J36" s="268"/>
      <c r="K36" s="269">
        <f>VLOOKUP(A36,EQUIPOS!A6:D163,4,FALSE)</f>
        <v>7792.2331519223835</v>
      </c>
      <c r="L36" s="270"/>
      <c r="M36" s="336">
        <v>3</v>
      </c>
      <c r="N36" s="272">
        <f>K36/M36</f>
        <v>2597.4110506407947</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451.0916666666667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3048.5027173074614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30987.585958469583</v>
      </c>
      <c r="N48" s="272">
        <f>K48*M48</f>
        <v>38734.482448086979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38734.482448086979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29">
        <f>VLOOKUP(A60,TRANSPORTE!A1:D117,4,FALSE)</f>
        <v>735.58755139143761</v>
      </c>
      <c r="M60" s="830"/>
      <c r="N60" s="287">
        <f>K60*L60</f>
        <v>919.48443923929699</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919.48443923929699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4510.916666666667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47213.386271300405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9442.6772542600811</v>
      </c>
      <c r="M84" s="860"/>
      <c r="N84" s="51"/>
    </row>
    <row r="85" spans="1:14">
      <c r="B85" s="89" t="s">
        <v>973</v>
      </c>
      <c r="C85" s="90"/>
      <c r="D85" s="90"/>
      <c r="E85" s="90"/>
      <c r="F85" s="90"/>
      <c r="G85" s="90"/>
      <c r="H85" s="90"/>
      <c r="I85" s="87"/>
      <c r="J85" s="88"/>
      <c r="K85" s="304">
        <v>0.05</v>
      </c>
      <c r="L85" s="859">
        <f>N79*K85</f>
        <v>2360.6693135650203</v>
      </c>
      <c r="M85" s="860"/>
      <c r="N85" s="51"/>
    </row>
    <row r="86" spans="1:14" ht="15.75" thickBot="1">
      <c r="B86" s="91" t="s">
        <v>974</v>
      </c>
      <c r="C86" s="92"/>
      <c r="D86" s="92"/>
      <c r="E86" s="92"/>
      <c r="F86" s="92"/>
      <c r="G86" s="92"/>
      <c r="H86" s="92"/>
      <c r="I86" s="93"/>
      <c r="J86" s="94"/>
      <c r="K86" s="305">
        <v>0.05</v>
      </c>
      <c r="L86" s="861">
        <f>N79*K86</f>
        <v>2360.6693135650203</v>
      </c>
      <c r="M86" s="862"/>
      <c r="N86" s="51"/>
    </row>
    <row r="87" spans="1:14" ht="15.75" thickBot="1">
      <c r="B87" s="825" t="s">
        <v>953</v>
      </c>
      <c r="C87" s="826"/>
      <c r="D87" s="826"/>
      <c r="E87" s="826"/>
      <c r="F87" s="826"/>
      <c r="G87" s="826"/>
      <c r="H87" s="826"/>
      <c r="I87" s="826"/>
      <c r="J87" s="826"/>
      <c r="K87" s="826"/>
      <c r="L87" s="826"/>
      <c r="M87" s="827"/>
      <c r="N87" s="52">
        <f>L84+L85+L86</f>
        <v>14164.015881390122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61377.402152690527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197</v>
      </c>
      <c r="B36" s="838" t="str">
        <f>VLOOKUP(A36,EQUIPOS!A6:D154,3,FALSE)</f>
        <v>Equipo de perforación (TRACKDRILL), potencia 40 HP, 2100 golpes / minuto</v>
      </c>
      <c r="C36" s="839"/>
      <c r="D36" s="839"/>
      <c r="E36" s="839"/>
      <c r="F36" s="839"/>
      <c r="G36" s="839"/>
      <c r="H36" s="840"/>
      <c r="I36" s="267"/>
      <c r="J36" s="268"/>
      <c r="K36" s="269">
        <f>VLOOKUP(A36,EQUIPOS!A6:D163,4,FALSE)</f>
        <v>158713.00551089505</v>
      </c>
      <c r="L36" s="270"/>
      <c r="M36" s="336">
        <v>2.5</v>
      </c>
      <c r="N36" s="272">
        <f>K36/M36</f>
        <v>63485.202204358022</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402.04310903601998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63887.245313394043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20448.824269899258</v>
      </c>
      <c r="N48" s="272">
        <f>K48*M48</f>
        <v>20653.312512598251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20653.312512598251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8040.862180720399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92581.420006712695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18516.284001342541</v>
      </c>
      <c r="M84" s="860"/>
      <c r="N84" s="51"/>
    </row>
    <row r="85" spans="1:14">
      <c r="B85" s="89" t="s">
        <v>973</v>
      </c>
      <c r="C85" s="90"/>
      <c r="D85" s="90"/>
      <c r="E85" s="90"/>
      <c r="F85" s="90"/>
      <c r="G85" s="90"/>
      <c r="H85" s="90"/>
      <c r="I85" s="87"/>
      <c r="J85" s="88"/>
      <c r="K85" s="304">
        <v>0.05</v>
      </c>
      <c r="L85" s="859">
        <f>N79*K85</f>
        <v>4629.0710003356353</v>
      </c>
      <c r="M85" s="860"/>
      <c r="N85" s="51"/>
    </row>
    <row r="86" spans="1:14" ht="15.75" thickBot="1">
      <c r="B86" s="91" t="s">
        <v>974</v>
      </c>
      <c r="C86" s="92"/>
      <c r="D86" s="92"/>
      <c r="E86" s="92"/>
      <c r="F86" s="92"/>
      <c r="G86" s="92"/>
      <c r="H86" s="92"/>
      <c r="I86" s="93"/>
      <c r="J86" s="94"/>
      <c r="K86" s="305">
        <v>0.05</v>
      </c>
      <c r="L86" s="861">
        <f>N79*K86</f>
        <v>4629.0710003356353</v>
      </c>
      <c r="M86" s="862"/>
      <c r="N86" s="51"/>
    </row>
    <row r="87" spans="1:14" ht="15.75" thickBot="1">
      <c r="B87" s="825" t="s">
        <v>953</v>
      </c>
      <c r="C87" s="826"/>
      <c r="D87" s="826"/>
      <c r="E87" s="826"/>
      <c r="F87" s="826"/>
      <c r="G87" s="826"/>
      <c r="H87" s="826"/>
      <c r="I87" s="826"/>
      <c r="J87" s="826"/>
      <c r="K87" s="826"/>
      <c r="L87" s="826"/>
      <c r="M87" s="827"/>
      <c r="N87" s="52">
        <f>L84+L85+L86</f>
        <v>27774.426002013814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120355.84600872651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197</v>
      </c>
      <c r="B36" s="838" t="str">
        <f>VLOOKUP(A36,EQUIPOS!A6:D154,3,FALSE)</f>
        <v>Equipo de perforación (TRACKDRILL), potencia 40 HP, 2100 golpes / minuto</v>
      </c>
      <c r="C36" s="839"/>
      <c r="D36" s="839"/>
      <c r="E36" s="839"/>
      <c r="F36" s="839"/>
      <c r="G36" s="839"/>
      <c r="H36" s="840"/>
      <c r="I36" s="267"/>
      <c r="J36" s="268"/>
      <c r="K36" s="269">
        <f>VLOOKUP(A36,EQUIPOS!A6:D163,4,FALSE)</f>
        <v>158713.00551089505</v>
      </c>
      <c r="L36" s="270"/>
      <c r="M36" s="336">
        <v>1.25</v>
      </c>
      <c r="N36" s="272">
        <f>K36/M36</f>
        <v>126970.40440871604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1074.7412180720401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128045.14562678809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20448.824269899258</v>
      </c>
      <c r="N48" s="272">
        <f>K48*M48</f>
        <v>20653.312512598251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20653.312512598251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21494.824361440798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170193.28250082716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34038.656500165431</v>
      </c>
      <c r="M84" s="860"/>
      <c r="N84" s="51"/>
    </row>
    <row r="85" spans="1:14">
      <c r="B85" s="89" t="s">
        <v>973</v>
      </c>
      <c r="C85" s="90"/>
      <c r="D85" s="90"/>
      <c r="E85" s="90"/>
      <c r="F85" s="90"/>
      <c r="G85" s="90"/>
      <c r="H85" s="90"/>
      <c r="I85" s="87"/>
      <c r="J85" s="88"/>
      <c r="K85" s="304">
        <v>0.05</v>
      </c>
      <c r="L85" s="859">
        <f>N79*K85</f>
        <v>8509.6641250413577</v>
      </c>
      <c r="M85" s="860"/>
      <c r="N85" s="51"/>
    </row>
    <row r="86" spans="1:14" ht="15.75" thickBot="1">
      <c r="B86" s="91" t="s">
        <v>974</v>
      </c>
      <c r="C86" s="92"/>
      <c r="D86" s="92"/>
      <c r="E86" s="92"/>
      <c r="F86" s="92"/>
      <c r="G86" s="92"/>
      <c r="H86" s="92"/>
      <c r="I86" s="93"/>
      <c r="J86" s="94"/>
      <c r="K86" s="305">
        <v>0.05</v>
      </c>
      <c r="L86" s="861">
        <f>N79*K86</f>
        <v>8509.6641250413577</v>
      </c>
      <c r="M86" s="862"/>
      <c r="N86" s="51"/>
    </row>
    <row r="87" spans="1:14" ht="15.75" thickBot="1">
      <c r="B87" s="825" t="s">
        <v>953</v>
      </c>
      <c r="C87" s="826"/>
      <c r="D87" s="826"/>
      <c r="E87" s="826"/>
      <c r="F87" s="826"/>
      <c r="G87" s="826"/>
      <c r="H87" s="826"/>
      <c r="I87" s="826"/>
      <c r="J87" s="826"/>
      <c r="K87" s="826"/>
      <c r="L87" s="826"/>
      <c r="M87" s="827"/>
      <c r="N87" s="52">
        <f>L84+L85+L86</f>
        <v>51057.98475024815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221251.2672510753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314</v>
      </c>
      <c r="B36" s="838" t="str">
        <f>VLOOKUP(A36,EQUIPOS!A6:D154,3,FALSE)</f>
        <v xml:space="preserve">Retroexcavadora E-200 sobre orugas
</v>
      </c>
      <c r="C36" s="839"/>
      <c r="D36" s="839"/>
      <c r="E36" s="839"/>
      <c r="F36" s="839"/>
      <c r="G36" s="839"/>
      <c r="H36" s="840"/>
      <c r="I36" s="267"/>
      <c r="J36" s="268"/>
      <c r="K36" s="269">
        <f>VLOOKUP(A36,EQUIPOS!A6:D163,4,FALSE)</f>
        <v>205739.0812178269</v>
      </c>
      <c r="L36" s="270"/>
      <c r="M36" s="336">
        <v>23</v>
      </c>
      <c r="N36" s="272">
        <f>K36/M36</f>
        <v>8945.1774442533442</v>
      </c>
    </row>
    <row r="37" spans="1:14">
      <c r="A37" s="113" t="s">
        <v>328</v>
      </c>
      <c r="B37" s="838" t="str">
        <f>VLOOKUP(A37,EQUIPOS!A7:D154,3,FALSE)</f>
        <v xml:space="preserve">Taco metálico o puntal (escamas en concreto)
</v>
      </c>
      <c r="C37" s="839"/>
      <c r="D37" s="839"/>
      <c r="E37" s="839"/>
      <c r="F37" s="839"/>
      <c r="G37" s="839"/>
      <c r="H37" s="840"/>
      <c r="I37" s="421"/>
      <c r="J37" s="422"/>
      <c r="K37" s="269">
        <f>VLOOKUP(A37,EQUIPOS!A7:D164,4,FALSE)</f>
        <v>48.217415215494754</v>
      </c>
      <c r="L37" s="335"/>
      <c r="M37" s="336">
        <v>1</v>
      </c>
      <c r="N37" s="272">
        <f>K37/M37</f>
        <v>48.217415215494754</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N75*M41</f>
        <v>1074.7412180720401</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10068.136077540879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3636.9196943052107</v>
      </c>
      <c r="N48" s="272">
        <f>K48*M48</f>
        <v>1272.9218930068237</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9296.1275922017885</v>
      </c>
      <c r="N49" s="272">
        <f>K49*M49</f>
        <v>9296.1275922017885</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4079.5738967421612</v>
      </c>
      <c r="N50" s="272">
        <f>K50*M50</f>
        <v>15502.380807620211</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440823.11240823439</v>
      </c>
      <c r="N51" s="272">
        <f>K51*M51</f>
        <v>79348.16023348218</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105419.590526311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29">
        <f>VLOOKUP(A58,TRANSPORTE!A1:D117,4,FALSE)</f>
        <v>735.58755139143761</v>
      </c>
      <c r="M58" s="830"/>
      <c r="N58" s="287">
        <f>K58*L58</f>
        <v>132.40575925045877</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132.40575925045877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21494.824361440798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137114.95672454312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27422.991344908627</v>
      </c>
      <c r="M82" s="860"/>
      <c r="N82" s="51"/>
    </row>
    <row r="83" spans="1:14">
      <c r="B83" s="89" t="s">
        <v>973</v>
      </c>
      <c r="C83" s="90"/>
      <c r="D83" s="90"/>
      <c r="E83" s="90"/>
      <c r="F83" s="90"/>
      <c r="G83" s="90"/>
      <c r="H83" s="90"/>
      <c r="I83" s="87"/>
      <c r="J83" s="88"/>
      <c r="K83" s="304">
        <v>0.05</v>
      </c>
      <c r="L83" s="859">
        <f>N77*K83</f>
        <v>6855.7478362271568</v>
      </c>
      <c r="M83" s="860"/>
      <c r="N83" s="51"/>
    </row>
    <row r="84" spans="1:14" ht="15.75" thickBot="1">
      <c r="B84" s="91" t="s">
        <v>974</v>
      </c>
      <c r="C84" s="92"/>
      <c r="D84" s="92"/>
      <c r="E84" s="92"/>
      <c r="F84" s="92"/>
      <c r="G84" s="92"/>
      <c r="H84" s="92"/>
      <c r="I84" s="93"/>
      <c r="J84" s="94"/>
      <c r="K84" s="305">
        <v>0.05</v>
      </c>
      <c r="L84" s="861">
        <f>N77*K84</f>
        <v>6855.7478362271568</v>
      </c>
      <c r="M84" s="862"/>
      <c r="N84" s="51"/>
    </row>
    <row r="85" spans="1:14" ht="15.75" thickBot="1">
      <c r="B85" s="825" t="s">
        <v>953</v>
      </c>
      <c r="C85" s="826"/>
      <c r="D85" s="826"/>
      <c r="E85" s="826"/>
      <c r="F85" s="826"/>
      <c r="G85" s="826"/>
      <c r="H85" s="826"/>
      <c r="I85" s="826"/>
      <c r="J85" s="826"/>
      <c r="K85" s="826"/>
      <c r="L85" s="826"/>
      <c r="M85" s="827"/>
      <c r="N85" s="52">
        <f>L82+L83+L84</f>
        <v>41134.487017362939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178249.44374190606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N75*M41</f>
        <v>53.737060903601993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3190.1870053325365</v>
      </c>
      <c r="N48" s="272">
        <f>K48*M48</f>
        <v>3190.1870053325365</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613.32028460044774</v>
      </c>
      <c r="N49" s="272">
        <f>K49*M49</f>
        <v>2453.2811384017909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5643.4681437343279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B58" s="46"/>
      <c r="C58" s="317"/>
      <c r="D58" s="317"/>
      <c r="E58" s="317"/>
      <c r="F58" s="317"/>
      <c r="G58" s="317"/>
      <c r="H58" s="311"/>
      <c r="I58" s="279"/>
      <c r="J58" s="286"/>
      <c r="K58" s="279"/>
      <c r="L58" s="829"/>
      <c r="M58" s="830"/>
      <c r="N58" s="287"/>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127"/>
    </row>
    <row r="75" spans="1:15" ht="15.75" thickBot="1">
      <c r="B75" s="831" t="s">
        <v>953</v>
      </c>
      <c r="C75" s="832"/>
      <c r="D75" s="832"/>
      <c r="E75" s="832"/>
      <c r="F75" s="832"/>
      <c r="G75" s="832"/>
      <c r="H75" s="832"/>
      <c r="I75" s="832"/>
      <c r="J75" s="832"/>
      <c r="K75" s="832"/>
      <c r="L75" s="832"/>
      <c r="M75" s="833"/>
      <c r="N75" s="460">
        <f>SUM(N69:N74)</f>
        <v>537.37060903601991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6234.5758136739496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1246.9151627347901</v>
      </c>
      <c r="M82" s="860"/>
      <c r="N82" s="51"/>
    </row>
    <row r="83" spans="1:14">
      <c r="B83" s="89" t="s">
        <v>973</v>
      </c>
      <c r="C83" s="90"/>
      <c r="D83" s="90"/>
      <c r="E83" s="90"/>
      <c r="F83" s="90"/>
      <c r="G83" s="90"/>
      <c r="H83" s="90"/>
      <c r="I83" s="87"/>
      <c r="J83" s="88"/>
      <c r="K83" s="304">
        <v>0.05</v>
      </c>
      <c r="L83" s="859">
        <f>N77*K83</f>
        <v>311.72879068369753</v>
      </c>
      <c r="M83" s="860"/>
      <c r="N83" s="51"/>
    </row>
    <row r="84" spans="1:14" ht="15.75" thickBot="1">
      <c r="B84" s="91" t="s">
        <v>974</v>
      </c>
      <c r="C84" s="92"/>
      <c r="D84" s="92"/>
      <c r="E84" s="92"/>
      <c r="F84" s="92"/>
      <c r="G84" s="92"/>
      <c r="H84" s="92"/>
      <c r="I84" s="93"/>
      <c r="J84" s="94"/>
      <c r="K84" s="305">
        <v>0.05</v>
      </c>
      <c r="L84" s="861">
        <f>N77*K84</f>
        <v>311.72879068369753</v>
      </c>
      <c r="M84" s="862"/>
      <c r="N84" s="51"/>
    </row>
    <row r="85" spans="1:14" ht="15.75" thickBot="1">
      <c r="B85" s="825" t="s">
        <v>953</v>
      </c>
      <c r="C85" s="826"/>
      <c r="D85" s="826"/>
      <c r="E85" s="826"/>
      <c r="F85" s="826"/>
      <c r="G85" s="826"/>
      <c r="H85" s="826"/>
      <c r="I85" s="826"/>
      <c r="J85" s="826"/>
      <c r="K85" s="826"/>
      <c r="L85" s="826"/>
      <c r="M85" s="827"/>
      <c r="N85" s="52">
        <f>L82+L83+L84</f>
        <v>1870.3727441021852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8104.9485577761352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269</v>
      </c>
      <c r="B36" s="838" t="str">
        <f>VLOOKUP(A36,EQUIPOS!A6:D154,3,FALSE)</f>
        <v>Motoniveladora  potencia 215 HP, ancho de cuchilla 4,27 m, peso 18 ton.</v>
      </c>
      <c r="C36" s="839"/>
      <c r="D36" s="839"/>
      <c r="E36" s="839"/>
      <c r="F36" s="839"/>
      <c r="G36" s="839"/>
      <c r="H36" s="840"/>
      <c r="I36" s="267"/>
      <c r="J36" s="268"/>
      <c r="K36" s="269">
        <f>VLOOKUP(A36,EQUIPOS!A6:D163,4,FALSE)</f>
        <v>217495.60014455981</v>
      </c>
      <c r="L36" s="270"/>
      <c r="M36" s="336">
        <v>15</v>
      </c>
      <c r="N36" s="272">
        <f>K36/M36</f>
        <v>14499.706676303987</v>
      </c>
    </row>
    <row r="37" spans="1:14">
      <c r="A37" s="113" t="s">
        <v>365</v>
      </c>
      <c r="B37" s="838" t="str">
        <f>VLOOKUP(A37,EQUIPOS!A7:D154,3,FALSE)</f>
        <v xml:space="preserve">Vibrocompatador, potencia 153 HP, peso 10 Ton. </v>
      </c>
      <c r="C37" s="839"/>
      <c r="D37" s="839"/>
      <c r="E37" s="839"/>
      <c r="F37" s="839"/>
      <c r="G37" s="839"/>
      <c r="H37" s="840"/>
      <c r="I37" s="421"/>
      <c r="J37" s="422"/>
      <c r="K37" s="269">
        <f>VLOOKUP(A37,EQUIPOS!A7:D164,4,FALSE)</f>
        <v>124403.56735512638</v>
      </c>
      <c r="L37" s="335"/>
      <c r="M37" s="336">
        <v>15</v>
      </c>
      <c r="N37" s="272">
        <f>K37/M37</f>
        <v>8293.5711570084259</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112.11635150600333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22905.394184818419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23585.036590540622</v>
      </c>
      <c r="N48" s="272">
        <f>K48*M48</f>
        <v>24764.288420067653</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40.460415686445522</v>
      </c>
      <c r="N49" s="272">
        <f>K49*M49</f>
        <v>1213.8124705933656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25978.100890661019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29">
        <f>VLOOKUP(A60,TRANSPORTE!A1:D117,4,FALSE)</f>
        <v>735.58755139143761</v>
      </c>
      <c r="M60" s="830"/>
      <c r="N60" s="287">
        <f>K60*L60</f>
        <v>772.36692896100953</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772.36692896100953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2242.3270301200664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51898.189034560521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10379.637806912106</v>
      </c>
      <c r="M84" s="860"/>
      <c r="N84" s="51"/>
    </row>
    <row r="85" spans="1:14">
      <c r="B85" s="89" t="s">
        <v>973</v>
      </c>
      <c r="C85" s="90"/>
      <c r="D85" s="90"/>
      <c r="E85" s="90"/>
      <c r="F85" s="90"/>
      <c r="G85" s="90"/>
      <c r="H85" s="90"/>
      <c r="I85" s="87"/>
      <c r="J85" s="88"/>
      <c r="K85" s="304">
        <v>0.05</v>
      </c>
      <c r="L85" s="859">
        <f>N79*K85</f>
        <v>2594.9094517280264</v>
      </c>
      <c r="M85" s="860"/>
      <c r="N85" s="51"/>
    </row>
    <row r="86" spans="1:14" ht="15.75" thickBot="1">
      <c r="B86" s="91" t="s">
        <v>974</v>
      </c>
      <c r="C86" s="92"/>
      <c r="D86" s="92"/>
      <c r="E86" s="92"/>
      <c r="F86" s="92"/>
      <c r="G86" s="92"/>
      <c r="H86" s="92"/>
      <c r="I86" s="93"/>
      <c r="J86" s="94"/>
      <c r="K86" s="305">
        <v>0.05</v>
      </c>
      <c r="L86" s="861">
        <f>N79*K86</f>
        <v>2594.9094517280264</v>
      </c>
      <c r="M86" s="862"/>
      <c r="N86" s="51"/>
    </row>
    <row r="87" spans="1:14" ht="15.75" thickBot="1">
      <c r="B87" s="825" t="s">
        <v>953</v>
      </c>
      <c r="C87" s="826"/>
      <c r="D87" s="826"/>
      <c r="E87" s="826"/>
      <c r="F87" s="826"/>
      <c r="G87" s="826"/>
      <c r="H87" s="826"/>
      <c r="I87" s="826"/>
      <c r="J87" s="826"/>
      <c r="K87" s="826"/>
      <c r="L87" s="826"/>
      <c r="M87" s="827"/>
      <c r="N87" s="52">
        <f>L84+L85+L86</f>
        <v>15569.456710368158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67467.645744928683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2.25" customHeight="1" thickBot="1">
      <c r="A31" t="s">
        <v>1845</v>
      </c>
      <c r="B31" s="80" t="s">
        <v>1144</v>
      </c>
      <c r="C31" s="965" t="s">
        <v>2155</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32253.447228294095</v>
      </c>
      <c r="N48" s="272">
        <f>K48*M48</f>
        <v>35478.791951123509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3932.7658457339076</v>
      </c>
      <c r="N49" s="272">
        <f>K49*M49</f>
        <v>4522.6807225939938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4841.9020276082483</v>
      </c>
      <c r="N50" s="272">
        <f>K50*M50</f>
        <v>9683.8040552164966</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68643.474909523022</v>
      </c>
      <c r="N51" s="272">
        <f>K51*M51</f>
        <v>34321.737454761511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84007.014183695515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735.58755139143761</v>
      </c>
      <c r="M60" s="830"/>
      <c r="N60" s="287">
        <f>K60*L60</f>
        <v>809.14630653058146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809.14630653058146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101784.69827998252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20356.939655996506</v>
      </c>
      <c r="M84" s="860"/>
      <c r="N84" s="51"/>
    </row>
    <row r="85" spans="1:14">
      <c r="B85" s="89" t="s">
        <v>973</v>
      </c>
      <c r="C85" s="90"/>
      <c r="D85" s="90"/>
      <c r="E85" s="90"/>
      <c r="F85" s="90"/>
      <c r="G85" s="90"/>
      <c r="H85" s="90"/>
      <c r="I85" s="87"/>
      <c r="J85" s="88"/>
      <c r="K85" s="304">
        <v>0.05</v>
      </c>
      <c r="L85" s="859">
        <f>N79*K85</f>
        <v>5089.2349139991265</v>
      </c>
      <c r="M85" s="860"/>
      <c r="N85" s="51"/>
    </row>
    <row r="86" spans="1:14" ht="15.75" thickBot="1">
      <c r="B86" s="91" t="s">
        <v>974</v>
      </c>
      <c r="C86" s="92"/>
      <c r="D86" s="92"/>
      <c r="E86" s="92"/>
      <c r="F86" s="92"/>
      <c r="G86" s="92"/>
      <c r="H86" s="92"/>
      <c r="I86" s="93"/>
      <c r="J86" s="94"/>
      <c r="K86" s="305">
        <v>0.05</v>
      </c>
      <c r="L86" s="861">
        <f>N79*K86</f>
        <v>5089.2349139991265</v>
      </c>
      <c r="M86" s="862"/>
      <c r="N86" s="51"/>
    </row>
    <row r="87" spans="1:14" ht="15.75" thickBot="1">
      <c r="B87" s="825" t="s">
        <v>953</v>
      </c>
      <c r="C87" s="826"/>
      <c r="D87" s="826"/>
      <c r="E87" s="826"/>
      <c r="F87" s="826"/>
      <c r="G87" s="826"/>
      <c r="H87" s="826"/>
      <c r="I87" s="826"/>
      <c r="J87" s="826"/>
      <c r="K87" s="826"/>
      <c r="L87" s="826"/>
      <c r="M87" s="827"/>
      <c r="N87" s="52">
        <f>L84+L85+L86</f>
        <v>30535.409483994761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132320.10776397728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1.5" customHeight="1" thickBot="1">
      <c r="A31" t="s">
        <v>1845</v>
      </c>
      <c r="B31" s="80" t="s">
        <v>1692</v>
      </c>
      <c r="C31" s="965" t="s">
        <v>2156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32253.447228294095</v>
      </c>
      <c r="N48" s="272">
        <f>K48*M48</f>
        <v>35478.791951123509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3932.7658457339076</v>
      </c>
      <c r="N49" s="272">
        <f>K49*M49</f>
        <v>4522.6807225939938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4841.9020276082483</v>
      </c>
      <c r="N50" s="272">
        <f>K50*M50</f>
        <v>9683.8040552164966</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95437.228643934679</v>
      </c>
      <c r="N51" s="272">
        <f>K51*M51</f>
        <v>47718.614321967339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97403.891050901337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735.58755139143761</v>
      </c>
      <c r="M60" s="830"/>
      <c r="N60" s="287">
        <f>K60*L60</f>
        <v>809.14630653058146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809.14630653058146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115181.57514718834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23036.315029437668</v>
      </c>
      <c r="M84" s="860"/>
      <c r="N84" s="51"/>
    </row>
    <row r="85" spans="1:14">
      <c r="B85" s="89" t="s">
        <v>973</v>
      </c>
      <c r="C85" s="90"/>
      <c r="D85" s="90"/>
      <c r="E85" s="90"/>
      <c r="F85" s="90"/>
      <c r="G85" s="90"/>
      <c r="H85" s="90"/>
      <c r="I85" s="87"/>
      <c r="J85" s="88"/>
      <c r="K85" s="304">
        <v>0.05</v>
      </c>
      <c r="L85" s="859">
        <f>N79*K85</f>
        <v>5759.0787573594171</v>
      </c>
      <c r="M85" s="860"/>
      <c r="N85" s="51"/>
    </row>
    <row r="86" spans="1:14" ht="15.75" thickBot="1">
      <c r="B86" s="91" t="s">
        <v>974</v>
      </c>
      <c r="C86" s="92"/>
      <c r="D86" s="92"/>
      <c r="E86" s="92"/>
      <c r="F86" s="92"/>
      <c r="G86" s="92"/>
      <c r="H86" s="92"/>
      <c r="I86" s="93"/>
      <c r="J86" s="94"/>
      <c r="K86" s="305">
        <v>0.05</v>
      </c>
      <c r="L86" s="861">
        <f>N79*K86</f>
        <v>5759.0787573594171</v>
      </c>
      <c r="M86" s="862"/>
      <c r="N86" s="51"/>
    </row>
    <row r="87" spans="1:14" ht="15.75" thickBot="1">
      <c r="B87" s="825" t="s">
        <v>953</v>
      </c>
      <c r="C87" s="826"/>
      <c r="D87" s="826"/>
      <c r="E87" s="826"/>
      <c r="F87" s="826"/>
      <c r="G87" s="826"/>
      <c r="H87" s="826"/>
      <c r="I87" s="826"/>
      <c r="J87" s="826"/>
      <c r="K87" s="826"/>
      <c r="L87" s="826"/>
      <c r="M87" s="827"/>
      <c r="N87" s="52">
        <f>L84+L85+L86</f>
        <v>34554.472544156502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149736.04769134484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1693</v>
      </c>
      <c r="C31" s="965" t="s">
        <v>2157</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32253.447228294095</v>
      </c>
      <c r="N48" s="272">
        <f>K48*M48</f>
        <v>35478.791951123509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3932.7658457339076</v>
      </c>
      <c r="N49" s="272">
        <f>K49*M49</f>
        <v>4522.6807225939938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4841.9020276082483</v>
      </c>
      <c r="N50" s="272">
        <f>K50*M50</f>
        <v>9683.8040552164966</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106981.25104640967</v>
      </c>
      <c r="N51" s="272">
        <f>K51*M51</f>
        <v>53490.625523204835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103175.90225213883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735.58755139143761</v>
      </c>
      <c r="M60" s="830"/>
      <c r="N60" s="287">
        <f>K60*L60</f>
        <v>809.14630653058146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809.14630653058146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120953.58634842583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24190.717269685167</v>
      </c>
      <c r="M84" s="860"/>
      <c r="N84" s="51"/>
    </row>
    <row r="85" spans="1:14">
      <c r="B85" s="89" t="s">
        <v>973</v>
      </c>
      <c r="C85" s="90"/>
      <c r="D85" s="90"/>
      <c r="E85" s="90"/>
      <c r="F85" s="90"/>
      <c r="G85" s="90"/>
      <c r="H85" s="90"/>
      <c r="I85" s="87"/>
      <c r="J85" s="88"/>
      <c r="K85" s="304">
        <v>0.05</v>
      </c>
      <c r="L85" s="859">
        <f>N79*K85</f>
        <v>6047.6793174212917</v>
      </c>
      <c r="M85" s="860"/>
      <c r="N85" s="51"/>
    </row>
    <row r="86" spans="1:14" ht="15.75" thickBot="1">
      <c r="B86" s="91" t="s">
        <v>974</v>
      </c>
      <c r="C86" s="92"/>
      <c r="D86" s="92"/>
      <c r="E86" s="92"/>
      <c r="F86" s="92"/>
      <c r="G86" s="92"/>
      <c r="H86" s="92"/>
      <c r="I86" s="93"/>
      <c r="J86" s="94"/>
      <c r="K86" s="305">
        <v>0.05</v>
      </c>
      <c r="L86" s="861">
        <f>N79*K86</f>
        <v>6047.6793174212917</v>
      </c>
      <c r="M86" s="862"/>
      <c r="N86" s="51"/>
    </row>
    <row r="87" spans="1:14" ht="15.75" thickBot="1">
      <c r="B87" s="825" t="s">
        <v>953</v>
      </c>
      <c r="C87" s="826"/>
      <c r="D87" s="826"/>
      <c r="E87" s="826"/>
      <c r="F87" s="826"/>
      <c r="G87" s="826"/>
      <c r="H87" s="826"/>
      <c r="I87" s="826"/>
      <c r="J87" s="826"/>
      <c r="K87" s="826"/>
      <c r="L87" s="826"/>
      <c r="M87" s="827"/>
      <c r="N87" s="52">
        <f>L84+L85+L86</f>
        <v>36286.075904527752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157239.66225295357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1694</v>
      </c>
      <c r="C31" s="965" t="s">
        <v>2158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32253.447228294095</v>
      </c>
      <c r="N48" s="272">
        <f>K48*M48</f>
        <v>35478.791951123509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3932.7658457339076</v>
      </c>
      <c r="N49" s="272">
        <f>K49*M49</f>
        <v>4522.6807225939938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4841.9020276082483</v>
      </c>
      <c r="N50" s="272">
        <f>K50*M50</f>
        <v>9683.8040552164966</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108593.19564507189</v>
      </c>
      <c r="N51" s="272">
        <f>K51*M51</f>
        <v>54296.597822535943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103981.87455146994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735.58755139143761</v>
      </c>
      <c r="M60" s="830"/>
      <c r="N60" s="287">
        <f>K60*L60</f>
        <v>809.14630653058146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809.14630653058146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121759.55864775694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24351.91172955139</v>
      </c>
      <c r="M84" s="860"/>
      <c r="N84" s="51"/>
    </row>
    <row r="85" spans="1:14">
      <c r="B85" s="89" t="s">
        <v>973</v>
      </c>
      <c r="C85" s="90"/>
      <c r="D85" s="90"/>
      <c r="E85" s="90"/>
      <c r="F85" s="90"/>
      <c r="G85" s="90"/>
      <c r="H85" s="90"/>
      <c r="I85" s="87"/>
      <c r="J85" s="88"/>
      <c r="K85" s="304">
        <v>0.05</v>
      </c>
      <c r="L85" s="859">
        <f>N79*K85</f>
        <v>6087.9779323878474</v>
      </c>
      <c r="M85" s="860"/>
      <c r="N85" s="51"/>
    </row>
    <row r="86" spans="1:14" ht="15.75" thickBot="1">
      <c r="B86" s="91" t="s">
        <v>974</v>
      </c>
      <c r="C86" s="92"/>
      <c r="D86" s="92"/>
      <c r="E86" s="92"/>
      <c r="F86" s="92"/>
      <c r="G86" s="92"/>
      <c r="H86" s="92"/>
      <c r="I86" s="93"/>
      <c r="J86" s="94"/>
      <c r="K86" s="305">
        <v>0.05</v>
      </c>
      <c r="L86" s="861">
        <f>N79*K86</f>
        <v>6087.9779323878474</v>
      </c>
      <c r="M86" s="862"/>
      <c r="N86" s="51"/>
    </row>
    <row r="87" spans="1:14" ht="15.75" thickBot="1">
      <c r="B87" s="825" t="s">
        <v>953</v>
      </c>
      <c r="C87" s="826"/>
      <c r="D87" s="826"/>
      <c r="E87" s="826"/>
      <c r="F87" s="826"/>
      <c r="G87" s="826"/>
      <c r="H87" s="826"/>
      <c r="I87" s="826"/>
      <c r="J87" s="826"/>
      <c r="K87" s="826"/>
      <c r="L87" s="826"/>
      <c r="M87" s="827"/>
      <c r="N87" s="52">
        <f>L84+L85+L86</f>
        <v>36527.867594327086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158287.42624208404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1145</v>
      </c>
      <c r="C31" s="965" t="s">
        <v>1734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32253.447228294095</v>
      </c>
      <c r="N48" s="272">
        <f>K48*M48</f>
        <v>35478.791951123509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3932.7658457339076</v>
      </c>
      <c r="N49" s="272">
        <f>K49*M49</f>
        <v>1966.3829228669538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4841.9020276082483</v>
      </c>
      <c r="N50" s="272">
        <f>K50*M50</f>
        <v>4841.9020276082483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75869.381762245466</v>
      </c>
      <c r="N51" s="272">
        <f>K51*M51</f>
        <v>75869.381762245466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118156.45866384418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9">
        <f>VLOOKUP(A60,TRANSPORTE!A1:D117,4,FALSE)</f>
        <v>735.58755139143761</v>
      </c>
      <c r="M60" s="830"/>
      <c r="N60" s="287">
        <f>K60*L60</f>
        <v>809.14630653058146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809.14630653058146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135934.14276013119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27186.82855202624</v>
      </c>
      <c r="M84" s="860"/>
      <c r="N84" s="51"/>
    </row>
    <row r="85" spans="1:14">
      <c r="B85" s="89" t="s">
        <v>973</v>
      </c>
      <c r="C85" s="90"/>
      <c r="D85" s="90"/>
      <c r="E85" s="90"/>
      <c r="F85" s="90"/>
      <c r="G85" s="90"/>
      <c r="H85" s="90"/>
      <c r="I85" s="87"/>
      <c r="J85" s="88"/>
      <c r="K85" s="304">
        <v>0.05</v>
      </c>
      <c r="L85" s="859">
        <f>N79*K85</f>
        <v>6796.7071380065599</v>
      </c>
      <c r="M85" s="860"/>
      <c r="N85" s="51"/>
    </row>
    <row r="86" spans="1:14" ht="15.75" thickBot="1">
      <c r="B86" s="91" t="s">
        <v>974</v>
      </c>
      <c r="C86" s="92"/>
      <c r="D86" s="92"/>
      <c r="E86" s="92"/>
      <c r="F86" s="92"/>
      <c r="G86" s="92"/>
      <c r="H86" s="92"/>
      <c r="I86" s="93"/>
      <c r="J86" s="94"/>
      <c r="K86" s="305">
        <v>0.05</v>
      </c>
      <c r="L86" s="861">
        <f>N79*K86</f>
        <v>6796.7071380065599</v>
      </c>
      <c r="M86" s="862"/>
      <c r="N86" s="51"/>
    </row>
    <row r="87" spans="1:14" ht="15.75" thickBot="1">
      <c r="B87" s="825" t="s">
        <v>953</v>
      </c>
      <c r="C87" s="826"/>
      <c r="D87" s="826"/>
      <c r="E87" s="826"/>
      <c r="F87" s="826"/>
      <c r="G87" s="826"/>
      <c r="H87" s="826"/>
      <c r="I87" s="826"/>
      <c r="J87" s="826"/>
      <c r="K87" s="826"/>
      <c r="L87" s="826"/>
      <c r="M87" s="827"/>
      <c r="N87" s="52">
        <f>L84+L85+L86</f>
        <v>40780.242828039358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176714.38558817055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1695</v>
      </c>
      <c r="C31" s="965" t="s">
        <v>1696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32253.447228294095</v>
      </c>
      <c r="N48" s="272">
        <f>K48*M48</f>
        <v>35478.791951123509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3932.7658457339076</v>
      </c>
      <c r="N49" s="272">
        <f>K49*M49</f>
        <v>1966.3829228669538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4841.9020276082483</v>
      </c>
      <c r="N50" s="272">
        <f>K50*M50</f>
        <v>4841.9020276082483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75869.381762245466</v>
      </c>
      <c r="N51" s="272">
        <f>K51*M51</f>
        <v>75869.381762245466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118156.45866384418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735.58755139143761</v>
      </c>
      <c r="M60" s="830"/>
      <c r="N60" s="287">
        <f>K60*L60</f>
        <v>809.14630653058146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809.14630653058146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135934.14276013119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27186.82855202624</v>
      </c>
      <c r="M84" s="860"/>
      <c r="N84" s="51"/>
    </row>
    <row r="85" spans="1:14">
      <c r="B85" s="89" t="s">
        <v>973</v>
      </c>
      <c r="C85" s="90"/>
      <c r="D85" s="90"/>
      <c r="E85" s="90"/>
      <c r="F85" s="90"/>
      <c r="G85" s="90"/>
      <c r="H85" s="90"/>
      <c r="I85" s="87"/>
      <c r="J85" s="88"/>
      <c r="K85" s="304">
        <v>0.05</v>
      </c>
      <c r="L85" s="859">
        <f>N79*K85</f>
        <v>6796.7071380065599</v>
      </c>
      <c r="M85" s="860"/>
      <c r="N85" s="51"/>
    </row>
    <row r="86" spans="1:14" ht="15.75" thickBot="1">
      <c r="B86" s="91" t="s">
        <v>974</v>
      </c>
      <c r="C86" s="92"/>
      <c r="D86" s="92"/>
      <c r="E86" s="92"/>
      <c r="F86" s="92"/>
      <c r="G86" s="92"/>
      <c r="H86" s="92"/>
      <c r="I86" s="93"/>
      <c r="J86" s="94"/>
      <c r="K86" s="305">
        <v>0.05</v>
      </c>
      <c r="L86" s="861">
        <f>N79*K86</f>
        <v>6796.7071380065599</v>
      </c>
      <c r="M86" s="862"/>
      <c r="N86" s="51"/>
    </row>
    <row r="87" spans="1:14" ht="15.75" thickBot="1">
      <c r="B87" s="825" t="s">
        <v>953</v>
      </c>
      <c r="C87" s="826"/>
      <c r="D87" s="826"/>
      <c r="E87" s="826"/>
      <c r="F87" s="826"/>
      <c r="G87" s="826"/>
      <c r="H87" s="826"/>
      <c r="I87" s="826"/>
      <c r="J87" s="826"/>
      <c r="K87" s="826"/>
      <c r="L87" s="826"/>
      <c r="M87" s="827"/>
      <c r="N87" s="52">
        <f>L84+L85+L86</f>
        <v>40780.242828039358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176714.38558817055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1697</v>
      </c>
      <c r="C31" s="965" t="s">
        <v>1698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32253.447228294095</v>
      </c>
      <c r="N48" s="272">
        <f>K48*M48</f>
        <v>35478.791951123509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3932.7658457339076</v>
      </c>
      <c r="N49" s="272">
        <f>K49*M49</f>
        <v>1966.3829228669538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4841.9020276082483</v>
      </c>
      <c r="N50" s="272">
        <f>K50*M50</f>
        <v>4841.9020276082483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75869.381762245466</v>
      </c>
      <c r="N51" s="272">
        <f>K51*M51</f>
        <v>75869.381762245466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118156.45866384418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735.58755139143761</v>
      </c>
      <c r="M60" s="830"/>
      <c r="N60" s="287">
        <f>K60*L60</f>
        <v>809.14630653058146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809.14630653058146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135934.14276013119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27186.82855202624</v>
      </c>
      <c r="M84" s="860"/>
      <c r="N84" s="51"/>
    </row>
    <row r="85" spans="1:14">
      <c r="B85" s="89" t="s">
        <v>973</v>
      </c>
      <c r="C85" s="90"/>
      <c r="D85" s="90"/>
      <c r="E85" s="90"/>
      <c r="F85" s="90"/>
      <c r="G85" s="90"/>
      <c r="H85" s="90"/>
      <c r="I85" s="87"/>
      <c r="J85" s="88"/>
      <c r="K85" s="304">
        <v>0.05</v>
      </c>
      <c r="L85" s="859">
        <f>N79*K85</f>
        <v>6796.7071380065599</v>
      </c>
      <c r="M85" s="860"/>
      <c r="N85" s="51"/>
    </row>
    <row r="86" spans="1:14" ht="15.75" thickBot="1">
      <c r="B86" s="91" t="s">
        <v>974</v>
      </c>
      <c r="C86" s="92"/>
      <c r="D86" s="92"/>
      <c r="E86" s="92"/>
      <c r="F86" s="92"/>
      <c r="G86" s="92"/>
      <c r="H86" s="92"/>
      <c r="I86" s="93"/>
      <c r="J86" s="94"/>
      <c r="K86" s="305">
        <v>0.05</v>
      </c>
      <c r="L86" s="861">
        <f>N79*K86</f>
        <v>6796.7071380065599</v>
      </c>
      <c r="M86" s="862"/>
      <c r="N86" s="51"/>
    </row>
    <row r="87" spans="1:14" ht="15.75" thickBot="1">
      <c r="B87" s="825" t="s">
        <v>953</v>
      </c>
      <c r="C87" s="826"/>
      <c r="D87" s="826"/>
      <c r="E87" s="826"/>
      <c r="F87" s="826"/>
      <c r="G87" s="826"/>
      <c r="H87" s="826"/>
      <c r="I87" s="826"/>
      <c r="J87" s="826"/>
      <c r="K87" s="826"/>
      <c r="L87" s="826"/>
      <c r="M87" s="827"/>
      <c r="N87" s="52">
        <f>L84+L85+L86</f>
        <v>40780.242828039358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176714.38558817055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1699</v>
      </c>
      <c r="C31" s="965" t="s">
        <v>1700</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808.02560903602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32253.447228294095</v>
      </c>
      <c r="N48" s="272">
        <f>K48*M48</f>
        <v>35478.791951123509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3932.7658457339076</v>
      </c>
      <c r="N49" s="272">
        <f>K49*M49</f>
        <v>1966.3829228669538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4841.9020276082483</v>
      </c>
      <c r="N50" s="272">
        <f>K50*M50</f>
        <v>4841.9020276082483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75869.381762245466</v>
      </c>
      <c r="N51" s="272">
        <f>K51*M51</f>
        <v>75869.381762245466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118156.45866384418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9">
        <f>VLOOKUP(A60,TRANSPORTE!A1:D117,4,FALSE)</f>
        <v>735.58755139143761</v>
      </c>
      <c r="M60" s="830"/>
      <c r="N60" s="287">
        <f>K60*L60</f>
        <v>809.14630653058146</v>
      </c>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f>N60+N61+N62+N63+N64</f>
        <v>809.14630653058146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135934.14276013119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27186.82855202624</v>
      </c>
      <c r="M84" s="860"/>
      <c r="N84" s="51"/>
    </row>
    <row r="85" spans="1:14">
      <c r="B85" s="89" t="s">
        <v>973</v>
      </c>
      <c r="C85" s="90"/>
      <c r="D85" s="90"/>
      <c r="E85" s="90"/>
      <c r="F85" s="90"/>
      <c r="G85" s="90"/>
      <c r="H85" s="90"/>
      <c r="I85" s="87"/>
      <c r="J85" s="88"/>
      <c r="K85" s="304">
        <v>0.05</v>
      </c>
      <c r="L85" s="859">
        <f>N79*K85</f>
        <v>6796.7071380065599</v>
      </c>
      <c r="M85" s="860"/>
      <c r="N85" s="51"/>
    </row>
    <row r="86" spans="1:14" ht="15.75" thickBot="1">
      <c r="B86" s="91" t="s">
        <v>974</v>
      </c>
      <c r="C86" s="92"/>
      <c r="D86" s="92"/>
      <c r="E86" s="92"/>
      <c r="F86" s="92"/>
      <c r="G86" s="92"/>
      <c r="H86" s="92"/>
      <c r="I86" s="93"/>
      <c r="J86" s="94"/>
      <c r="K86" s="305">
        <v>0.05</v>
      </c>
      <c r="L86" s="861">
        <f>N79*K86</f>
        <v>6796.7071380065599</v>
      </c>
      <c r="M86" s="862"/>
      <c r="N86" s="51"/>
    </row>
    <row r="87" spans="1:14" ht="15.75" thickBot="1">
      <c r="B87" s="825" t="s">
        <v>953</v>
      </c>
      <c r="C87" s="826"/>
      <c r="D87" s="826"/>
      <c r="E87" s="826"/>
      <c r="F87" s="826"/>
      <c r="G87" s="826"/>
      <c r="H87" s="826"/>
      <c r="I87" s="826"/>
      <c r="J87" s="826"/>
      <c r="K87" s="826"/>
      <c r="L87" s="826"/>
      <c r="M87" s="827"/>
      <c r="N87" s="52">
        <f>L84+L85+L86</f>
        <v>40780.242828039358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176714.38558817055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8.5" customHeight="1" thickBot="1">
      <c r="A31" t="s">
        <v>1845</v>
      </c>
      <c r="B31" s="80" t="s">
        <v>1701</v>
      </c>
      <c r="C31" s="965" t="s">
        <v>1702</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4028.6801303280367</v>
      </c>
      <c r="N48" s="272">
        <f>K48*M48</f>
        <v>5237.284169426448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5237.284169426448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6853.3353874984878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1370.6670774996976</v>
      </c>
      <c r="M84" s="860"/>
      <c r="N84" s="51"/>
    </row>
    <row r="85" spans="1:14">
      <c r="B85" s="89" t="s">
        <v>973</v>
      </c>
      <c r="C85" s="90"/>
      <c r="D85" s="90"/>
      <c r="E85" s="90"/>
      <c r="F85" s="90"/>
      <c r="G85" s="90"/>
      <c r="H85" s="90"/>
      <c r="I85" s="87"/>
      <c r="J85" s="88"/>
      <c r="K85" s="304">
        <v>0.05</v>
      </c>
      <c r="L85" s="859">
        <f>N79*K85</f>
        <v>342.6667693749244</v>
      </c>
      <c r="M85" s="860"/>
      <c r="N85" s="51"/>
    </row>
    <row r="86" spans="1:14" ht="15.75" thickBot="1">
      <c r="B86" s="91" t="s">
        <v>974</v>
      </c>
      <c r="C86" s="92"/>
      <c r="D86" s="92"/>
      <c r="E86" s="92"/>
      <c r="F86" s="92"/>
      <c r="G86" s="92"/>
      <c r="H86" s="92"/>
      <c r="I86" s="93"/>
      <c r="J86" s="94"/>
      <c r="K86" s="305">
        <v>0.05</v>
      </c>
      <c r="L86" s="861">
        <f>N79*K86</f>
        <v>342.6667693749244</v>
      </c>
      <c r="M86" s="862"/>
      <c r="N86" s="51"/>
    </row>
    <row r="87" spans="1:14" ht="15.75" thickBot="1">
      <c r="B87" s="825" t="s">
        <v>953</v>
      </c>
      <c r="C87" s="826"/>
      <c r="D87" s="826"/>
      <c r="E87" s="826"/>
      <c r="F87" s="826"/>
      <c r="G87" s="826"/>
      <c r="H87" s="826"/>
      <c r="I87" s="826"/>
      <c r="J87" s="826"/>
      <c r="K87" s="826"/>
      <c r="L87" s="826"/>
      <c r="M87" s="827"/>
      <c r="N87" s="52">
        <f>L84+L85+L86</f>
        <v>2056.0006162495465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8909.3360037480343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 customHeight="1" thickBot="1">
      <c r="A31" t="s">
        <v>1845</v>
      </c>
      <c r="B31" s="80" t="s">
        <v>1703</v>
      </c>
      <c r="C31" s="965" t="s">
        <v>1704</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9158.604129451287</v>
      </c>
      <c r="N48" s="272">
        <f>K48*M48</f>
        <v>11906.185368286673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11906.185368286673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13522.236586358713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2704.4473172717426</v>
      </c>
      <c r="M84" s="860"/>
      <c r="N84" s="51"/>
    </row>
    <row r="85" spans="1:14">
      <c r="B85" s="89" t="s">
        <v>973</v>
      </c>
      <c r="C85" s="90"/>
      <c r="D85" s="90"/>
      <c r="E85" s="90"/>
      <c r="F85" s="90"/>
      <c r="G85" s="90"/>
      <c r="H85" s="90"/>
      <c r="I85" s="87"/>
      <c r="J85" s="88"/>
      <c r="K85" s="304">
        <v>0.05</v>
      </c>
      <c r="L85" s="859">
        <f>N79*K85</f>
        <v>676.11182931793564</v>
      </c>
      <c r="M85" s="860"/>
      <c r="N85" s="51"/>
    </row>
    <row r="86" spans="1:14" ht="15.75" thickBot="1">
      <c r="B86" s="91" t="s">
        <v>974</v>
      </c>
      <c r="C86" s="92"/>
      <c r="D86" s="92"/>
      <c r="E86" s="92"/>
      <c r="F86" s="92"/>
      <c r="G86" s="92"/>
      <c r="H86" s="92"/>
      <c r="I86" s="93"/>
      <c r="J86" s="94"/>
      <c r="K86" s="305">
        <v>0.05</v>
      </c>
      <c r="L86" s="861">
        <f>N79*K86</f>
        <v>676.11182931793564</v>
      </c>
      <c r="M86" s="862"/>
      <c r="N86" s="51"/>
    </row>
    <row r="87" spans="1:14" ht="15.75" thickBot="1">
      <c r="B87" s="825" t="s">
        <v>953</v>
      </c>
      <c r="C87" s="826"/>
      <c r="D87" s="826"/>
      <c r="E87" s="826"/>
      <c r="F87" s="826"/>
      <c r="G87" s="826"/>
      <c r="H87" s="826"/>
      <c r="I87" s="826"/>
      <c r="J87" s="826"/>
      <c r="K87" s="826"/>
      <c r="L87" s="826"/>
      <c r="M87" s="827"/>
      <c r="N87" s="52">
        <f>L84+L85+L86</f>
        <v>4056.6709759076139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17578.907562266326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75" customHeight="1" thickBot="1">
      <c r="A31" t="s">
        <v>1845</v>
      </c>
      <c r="B31" s="80" t="s">
        <v>1705</v>
      </c>
      <c r="C31" s="965" t="s">
        <v>2159</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4028.6801303280367</v>
      </c>
      <c r="N48" s="272">
        <f>K48*M48</f>
        <v>5237.284169426448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5237.284169426448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6853.3353874984878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1370.6670774996976</v>
      </c>
      <c r="M84" s="860"/>
      <c r="N84" s="51"/>
    </row>
    <row r="85" spans="1:14">
      <c r="B85" s="89" t="s">
        <v>973</v>
      </c>
      <c r="C85" s="90"/>
      <c r="D85" s="90"/>
      <c r="E85" s="90"/>
      <c r="F85" s="90"/>
      <c r="G85" s="90"/>
      <c r="H85" s="90"/>
      <c r="I85" s="87"/>
      <c r="J85" s="88"/>
      <c r="K85" s="304">
        <v>0.05</v>
      </c>
      <c r="L85" s="859">
        <f>N79*K85</f>
        <v>342.6667693749244</v>
      </c>
      <c r="M85" s="860"/>
      <c r="N85" s="51"/>
    </row>
    <row r="86" spans="1:14" ht="15.75" thickBot="1">
      <c r="B86" s="91" t="s">
        <v>974</v>
      </c>
      <c r="C86" s="92"/>
      <c r="D86" s="92"/>
      <c r="E86" s="92"/>
      <c r="F86" s="92"/>
      <c r="G86" s="92"/>
      <c r="H86" s="92"/>
      <c r="I86" s="93"/>
      <c r="J86" s="94"/>
      <c r="K86" s="305">
        <v>0.05</v>
      </c>
      <c r="L86" s="861">
        <f>N79*K86</f>
        <v>342.6667693749244</v>
      </c>
      <c r="M86" s="862"/>
      <c r="N86" s="51"/>
    </row>
    <row r="87" spans="1:14" ht="15.75" thickBot="1">
      <c r="B87" s="825" t="s">
        <v>953</v>
      </c>
      <c r="C87" s="826"/>
      <c r="D87" s="826"/>
      <c r="E87" s="826"/>
      <c r="F87" s="826"/>
      <c r="G87" s="826"/>
      <c r="H87" s="826"/>
      <c r="I87" s="826"/>
      <c r="J87" s="826"/>
      <c r="K87" s="826"/>
      <c r="L87" s="826"/>
      <c r="M87" s="827"/>
      <c r="N87" s="52">
        <f>L84+L85+L86</f>
        <v>2056.0006162495465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8909.3360037480343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30" customHeight="1" thickBot="1">
      <c r="A31" t="s">
        <v>1845</v>
      </c>
      <c r="B31" s="80" t="s">
        <v>1706</v>
      </c>
      <c r="C31" s="965" t="s">
        <v>2160</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c r="C41" s="846"/>
      <c r="D41" s="846"/>
      <c r="E41" s="38"/>
      <c r="F41" s="39"/>
      <c r="G41" s="39"/>
      <c r="H41" s="40"/>
      <c r="I41" s="36"/>
      <c r="J41" s="37"/>
      <c r="K41" s="279"/>
      <c r="L41" s="276"/>
      <c r="M41" s="401"/>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9158.604129451287</v>
      </c>
      <c r="N48" s="272">
        <f>K48*M48</f>
        <v>11906.185368286673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11906.185368286673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13522.236586358713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2704.4473172717426</v>
      </c>
      <c r="M84" s="860"/>
      <c r="N84" s="51"/>
    </row>
    <row r="85" spans="1:14">
      <c r="B85" s="89" t="s">
        <v>973</v>
      </c>
      <c r="C85" s="90"/>
      <c r="D85" s="90"/>
      <c r="E85" s="90"/>
      <c r="F85" s="90"/>
      <c r="G85" s="90"/>
      <c r="H85" s="90"/>
      <c r="I85" s="87"/>
      <c r="J85" s="88"/>
      <c r="K85" s="304">
        <v>0.05</v>
      </c>
      <c r="L85" s="859">
        <f>N79*K85</f>
        <v>676.11182931793564</v>
      </c>
      <c r="M85" s="860"/>
      <c r="N85" s="51"/>
    </row>
    <row r="86" spans="1:14" ht="15.75" thickBot="1">
      <c r="B86" s="91" t="s">
        <v>974</v>
      </c>
      <c r="C86" s="92"/>
      <c r="D86" s="92"/>
      <c r="E86" s="92"/>
      <c r="F86" s="92"/>
      <c r="G86" s="92"/>
      <c r="H86" s="92"/>
      <c r="I86" s="93"/>
      <c r="J86" s="94"/>
      <c r="K86" s="305">
        <v>0.05</v>
      </c>
      <c r="L86" s="861">
        <f>N79*K86</f>
        <v>676.11182931793564</v>
      </c>
      <c r="M86" s="862"/>
      <c r="N86" s="51"/>
    </row>
    <row r="87" spans="1:14" ht="15.75" thickBot="1">
      <c r="B87" s="825" t="s">
        <v>953</v>
      </c>
      <c r="C87" s="826"/>
      <c r="D87" s="826"/>
      <c r="E87" s="826"/>
      <c r="F87" s="826"/>
      <c r="G87" s="826"/>
      <c r="H87" s="826"/>
      <c r="I87" s="826"/>
      <c r="J87" s="826"/>
      <c r="K87" s="826"/>
      <c r="L87" s="826"/>
      <c r="M87" s="827"/>
      <c r="N87" s="52">
        <f>L84+L85+L86</f>
        <v>4056.6709759076139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17578.907562266326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152</v>
      </c>
      <c r="B36" s="838" t="str">
        <f>VLOOKUP(A36,EQUIPOS!A6:D154,3,FALSE)</f>
        <v xml:space="preserve">Carrotanque de agua(1000 Galones) </v>
      </c>
      <c r="C36" s="839"/>
      <c r="D36" s="839"/>
      <c r="E36" s="839"/>
      <c r="F36" s="839"/>
      <c r="G36" s="839"/>
      <c r="H36" s="840"/>
      <c r="I36" s="267"/>
      <c r="J36" s="268"/>
      <c r="K36" s="269">
        <f>VLOOKUP(A36,EQUIPOS!A6:D163,4,FALSE)</f>
        <v>71271.774687209472</v>
      </c>
      <c r="L36" s="270"/>
      <c r="M36" s="336">
        <v>15</v>
      </c>
      <c r="N36" s="272">
        <f>K36/M36</f>
        <v>4751.4516458139651</v>
      </c>
    </row>
    <row r="37" spans="1:14">
      <c r="A37" s="113" t="s">
        <v>174</v>
      </c>
      <c r="B37" s="838" t="str">
        <f>VLOOKUP(A37,EQUIPOS!A7:D154,3,FALSE)</f>
        <v>Compactador vibratorio tipo DD-20</v>
      </c>
      <c r="C37" s="839"/>
      <c r="D37" s="839"/>
      <c r="E37" s="839"/>
      <c r="F37" s="839"/>
      <c r="G37" s="839"/>
      <c r="H37" s="840"/>
      <c r="I37" s="421"/>
      <c r="J37" s="422"/>
      <c r="K37" s="269">
        <f>VLOOKUP(A37,EQUIPOS!A7:D164,4,FALSE)</f>
        <v>75973.960304808657</v>
      </c>
      <c r="L37" s="335"/>
      <c r="M37" s="336">
        <v>15</v>
      </c>
      <c r="N37" s="272">
        <f>K37/M37</f>
        <v>5064.9306869872435</v>
      </c>
    </row>
    <row r="38" spans="1:14">
      <c r="A38" s="113" t="s">
        <v>269</v>
      </c>
      <c r="B38" s="838" t="str">
        <f>VLOOKUP(A38,EQUIPOS!A8:D154,3,FALSE)</f>
        <v>Motoniveladora  potencia 215 HP, ancho de cuchilla 4,27 m, peso 18 ton.</v>
      </c>
      <c r="C38" s="839"/>
      <c r="D38" s="839"/>
      <c r="E38" s="839"/>
      <c r="F38" s="839"/>
      <c r="G38" s="839"/>
      <c r="H38" s="840"/>
      <c r="I38" s="328"/>
      <c r="J38" s="330"/>
      <c r="K38" s="269">
        <f>VLOOKUP(A38,EQUIPOS!A8:D165,4,FALSE)</f>
        <v>217495.60014455981</v>
      </c>
      <c r="L38" s="423"/>
      <c r="M38" s="424">
        <v>15</v>
      </c>
      <c r="N38" s="272">
        <f>K38/M38</f>
        <v>14499.706676303987</v>
      </c>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N75*M41</f>
        <v>44.846540602401326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SUM(N36:N41)</f>
        <v>24360.935549707596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23585.036590540622</v>
      </c>
      <c r="N48" s="272">
        <f>K48*M48</f>
        <v>30660.547567702808</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40.460415686445522</v>
      </c>
      <c r="N49" s="272">
        <f>K49*M49</f>
        <v>1213.8124705933656</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1" t="s">
        <v>953</v>
      </c>
      <c r="C53" s="832"/>
      <c r="D53" s="832"/>
      <c r="E53" s="832"/>
      <c r="F53" s="832"/>
      <c r="G53" s="832"/>
      <c r="H53" s="832"/>
      <c r="I53" s="832"/>
      <c r="J53" s="832"/>
      <c r="K53" s="832"/>
      <c r="L53" s="832"/>
      <c r="M53" s="833"/>
      <c r="N53" s="104">
        <f>SUM(N48:N52)</f>
        <v>31874.360038296174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8" t="s">
        <v>961</v>
      </c>
      <c r="M57" s="801"/>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29">
        <f>VLOOKUP(A58,TRANSPORTE!A1:D117,4,FALSE)</f>
        <v>735.58755139143761</v>
      </c>
      <c r="M58" s="830"/>
      <c r="N58" s="287">
        <f>K58*L58</f>
        <v>956.26381680886891</v>
      </c>
    </row>
    <row r="59" spans="1:14">
      <c r="B59" s="46"/>
      <c r="C59" s="47"/>
      <c r="D59" s="47"/>
      <c r="E59" s="47"/>
      <c r="F59" s="47"/>
      <c r="G59" s="4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4"/>
      <c r="M63" s="815"/>
      <c r="N63" s="127"/>
    </row>
    <row r="64" spans="1:14" ht="15.75" thickBot="1">
      <c r="B64" s="831" t="s">
        <v>953</v>
      </c>
      <c r="C64" s="832"/>
      <c r="D64" s="832"/>
      <c r="E64" s="832"/>
      <c r="F64" s="832"/>
      <c r="G64" s="832"/>
      <c r="H64" s="832"/>
      <c r="I64" s="832"/>
      <c r="J64" s="832"/>
      <c r="K64" s="832"/>
      <c r="L64" s="832"/>
      <c r="M64" s="833"/>
      <c r="N64" s="104">
        <f>N58+N59+N60+N61+N62</f>
        <v>956.26381680886891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1" t="s">
        <v>963</v>
      </c>
      <c r="C68" s="852"/>
      <c r="D68" s="852"/>
      <c r="E68" s="852"/>
      <c r="F68" s="852"/>
      <c r="G68" s="852"/>
      <c r="H68" s="852"/>
      <c r="I68" s="73" t="s">
        <v>964</v>
      </c>
      <c r="J68" s="75" t="s">
        <v>1410</v>
      </c>
      <c r="K68" s="74" t="s">
        <v>966</v>
      </c>
      <c r="L68" s="853" t="s">
        <v>950</v>
      </c>
      <c r="M68" s="977"/>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2"/>
      <c r="C74" s="813"/>
      <c r="D74" s="813"/>
      <c r="E74" s="813"/>
      <c r="F74" s="813"/>
      <c r="G74" s="813"/>
      <c r="H74" s="813"/>
      <c r="I74" s="126"/>
      <c r="J74" s="126"/>
      <c r="K74" s="126"/>
      <c r="L74" s="913"/>
      <c r="M74" s="913"/>
      <c r="N74" s="45"/>
    </row>
    <row r="75" spans="1:15" ht="15.75" thickBot="1">
      <c r="B75" s="831" t="s">
        <v>953</v>
      </c>
      <c r="C75" s="832"/>
      <c r="D75" s="832"/>
      <c r="E75" s="832"/>
      <c r="F75" s="832"/>
      <c r="G75" s="832"/>
      <c r="H75" s="832"/>
      <c r="I75" s="832"/>
      <c r="J75" s="832"/>
      <c r="K75" s="832"/>
      <c r="L75" s="832"/>
      <c r="M75" s="833"/>
      <c r="N75" s="301">
        <f>SUM(N69:N74)</f>
        <v>2242.3270301200664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59433.886434932705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6" t="s">
        <v>969</v>
      </c>
      <c r="C81" s="817"/>
      <c r="D81" s="817"/>
      <c r="E81" s="817"/>
      <c r="F81" s="817"/>
      <c r="G81" s="817"/>
      <c r="H81" s="817"/>
      <c r="I81" s="314"/>
      <c r="J81" s="334"/>
      <c r="K81" s="302" t="s">
        <v>970</v>
      </c>
      <c r="L81" s="855" t="s">
        <v>971</v>
      </c>
      <c r="M81" s="856"/>
      <c r="N81" s="303"/>
    </row>
    <row r="82" spans="1:14">
      <c r="B82" s="857" t="s">
        <v>972</v>
      </c>
      <c r="C82" s="858"/>
      <c r="D82" s="858"/>
      <c r="E82" s="858"/>
      <c r="F82" s="858"/>
      <c r="G82" s="858"/>
      <c r="H82" s="858"/>
      <c r="I82" s="87"/>
      <c r="J82" s="88"/>
      <c r="K82" s="304">
        <v>0.2</v>
      </c>
      <c r="L82" s="859">
        <f>N77*K82</f>
        <v>11886.777286986542</v>
      </c>
      <c r="M82" s="860"/>
      <c r="N82" s="51"/>
    </row>
    <row r="83" spans="1:14">
      <c r="B83" s="89" t="s">
        <v>973</v>
      </c>
      <c r="C83" s="90"/>
      <c r="D83" s="90"/>
      <c r="E83" s="90"/>
      <c r="F83" s="90"/>
      <c r="G83" s="90"/>
      <c r="H83" s="90"/>
      <c r="I83" s="87"/>
      <c r="J83" s="88"/>
      <c r="K83" s="304">
        <v>0.05</v>
      </c>
      <c r="L83" s="859">
        <f>N77*K83</f>
        <v>2971.6943217466355</v>
      </c>
      <c r="M83" s="860"/>
      <c r="N83" s="51"/>
    </row>
    <row r="84" spans="1:14" ht="15.75" thickBot="1">
      <c r="B84" s="91" t="s">
        <v>974</v>
      </c>
      <c r="C84" s="92"/>
      <c r="D84" s="92"/>
      <c r="E84" s="92"/>
      <c r="F84" s="92"/>
      <c r="G84" s="92"/>
      <c r="H84" s="92"/>
      <c r="I84" s="93"/>
      <c r="J84" s="94"/>
      <c r="K84" s="305">
        <v>0.05</v>
      </c>
      <c r="L84" s="861">
        <f>N77*K84</f>
        <v>2971.6943217466355</v>
      </c>
      <c r="M84" s="862"/>
      <c r="N84" s="51"/>
    </row>
    <row r="85" spans="1:14" ht="15.75" thickBot="1">
      <c r="B85" s="825" t="s">
        <v>953</v>
      </c>
      <c r="C85" s="826"/>
      <c r="D85" s="826"/>
      <c r="E85" s="826"/>
      <c r="F85" s="826"/>
      <c r="G85" s="826"/>
      <c r="H85" s="826"/>
      <c r="I85" s="826"/>
      <c r="J85" s="826"/>
      <c r="K85" s="826"/>
      <c r="L85" s="826"/>
      <c r="M85" s="827"/>
      <c r="N85" s="52">
        <f>L82+L83+L84</f>
        <v>17830.165930479812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77264.052365412514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106.68624361440799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7472.5857029655854</v>
      </c>
      <c r="N48" s="272">
        <f>K48*M48</f>
        <v>5230.8099920759096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5230.8099920759096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45"/>
    </row>
    <row r="77" spans="1:15" ht="15.75" thickBot="1">
      <c r="B77" s="831" t="s">
        <v>953</v>
      </c>
      <c r="C77" s="832"/>
      <c r="D77" s="832"/>
      <c r="E77" s="832"/>
      <c r="F77" s="832"/>
      <c r="G77" s="832"/>
      <c r="H77" s="832"/>
      <c r="I77" s="832"/>
      <c r="J77" s="832"/>
      <c r="K77" s="832"/>
      <c r="L77" s="832"/>
      <c r="M77" s="833"/>
      <c r="N77" s="301">
        <f>SUM(N71:N76)</f>
        <v>2133.7248722881595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7471.2211079784774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1494.2442215956955</v>
      </c>
      <c r="M84" s="860"/>
      <c r="N84" s="51"/>
    </row>
    <row r="85" spans="1:14">
      <c r="B85" s="89" t="s">
        <v>973</v>
      </c>
      <c r="C85" s="90"/>
      <c r="D85" s="90"/>
      <c r="E85" s="90"/>
      <c r="F85" s="90"/>
      <c r="G85" s="90"/>
      <c r="H85" s="90"/>
      <c r="I85" s="87"/>
      <c r="J85" s="88"/>
      <c r="K85" s="304">
        <v>0.05</v>
      </c>
      <c r="L85" s="859">
        <f>N79*K85</f>
        <v>373.56105539892388</v>
      </c>
      <c r="M85" s="860"/>
      <c r="N85" s="51"/>
    </row>
    <row r="86" spans="1:14" ht="15.75" thickBot="1">
      <c r="B86" s="91" t="s">
        <v>974</v>
      </c>
      <c r="C86" s="92"/>
      <c r="D86" s="92"/>
      <c r="E86" s="92"/>
      <c r="F86" s="92"/>
      <c r="G86" s="92"/>
      <c r="H86" s="92"/>
      <c r="I86" s="93"/>
      <c r="J86" s="94"/>
      <c r="K86" s="305">
        <v>0.05</v>
      </c>
      <c r="L86" s="861">
        <f>N79*K86</f>
        <v>373.56105539892388</v>
      </c>
      <c r="M86" s="862"/>
      <c r="N86" s="51"/>
    </row>
    <row r="87" spans="1:14" ht="15.75" thickBot="1">
      <c r="B87" s="825" t="s">
        <v>953</v>
      </c>
      <c r="C87" s="826"/>
      <c r="D87" s="826"/>
      <c r="E87" s="826"/>
      <c r="F87" s="826"/>
      <c r="G87" s="826"/>
      <c r="H87" s="826"/>
      <c r="I87" s="826"/>
      <c r="J87" s="826"/>
      <c r="K87" s="826"/>
      <c r="L87" s="826"/>
      <c r="M87" s="827"/>
      <c r="N87" s="52">
        <f>L84+L85+L86</f>
        <v>2241.3663323935434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52">
        <f>N79+N87</f>
        <v>9712.5874403720209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537.37060903602003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32979.208653091446</v>
      </c>
      <c r="N48" s="272">
        <f>K48*M48</f>
        <v>6595.8417306182891</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1723.5989775037617</v>
      </c>
      <c r="N49" s="272">
        <f>K49*M49</f>
        <v>1809.7789263789498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1" t="s">
        <v>953</v>
      </c>
      <c r="C55" s="832"/>
      <c r="D55" s="832"/>
      <c r="E55" s="832"/>
      <c r="F55" s="832"/>
      <c r="G55" s="832"/>
      <c r="H55" s="832"/>
      <c r="I55" s="832"/>
      <c r="J55" s="832"/>
      <c r="K55" s="832"/>
      <c r="L55" s="832"/>
      <c r="M55" s="833"/>
      <c r="N55" s="104">
        <f>SUM(N48:N54)</f>
        <v>8405.6206569972383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4"/>
      <c r="M65" s="815"/>
      <c r="N65" s="127"/>
    </row>
    <row r="66" spans="1:15" ht="15.75" thickBot="1">
      <c r="B66" s="831" t="s">
        <v>953</v>
      </c>
      <c r="C66" s="832"/>
      <c r="D66" s="832"/>
      <c r="E66" s="832"/>
      <c r="F66" s="832"/>
      <c r="G66" s="832"/>
      <c r="H66" s="832"/>
      <c r="I66" s="832"/>
      <c r="J66" s="832"/>
      <c r="K66" s="832"/>
      <c r="L66" s="832"/>
      <c r="M66" s="83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2"/>
      <c r="C76" s="813"/>
      <c r="D76" s="813"/>
      <c r="E76" s="813"/>
      <c r="F76" s="813"/>
      <c r="G76" s="813"/>
      <c r="H76" s="813"/>
      <c r="I76" s="126"/>
      <c r="J76" s="126"/>
      <c r="K76" s="126"/>
      <c r="L76" s="913"/>
      <c r="M76" s="913"/>
      <c r="N76" s="127"/>
    </row>
    <row r="77" spans="1:15" ht="15.75" thickBot="1">
      <c r="B77" s="831" t="s">
        <v>953</v>
      </c>
      <c r="C77" s="832"/>
      <c r="D77" s="832"/>
      <c r="E77" s="832"/>
      <c r="F77" s="832"/>
      <c r="G77" s="832"/>
      <c r="H77" s="832"/>
      <c r="I77" s="832"/>
      <c r="J77" s="832"/>
      <c r="K77" s="832"/>
      <c r="L77" s="832"/>
      <c r="M77" s="833"/>
      <c r="N77" s="460">
        <f>SUM(N71:N76)</f>
        <v>10747.412180720399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19690.403446753655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3938.0806893507311</v>
      </c>
      <c r="M84" s="860"/>
      <c r="N84" s="51"/>
    </row>
    <row r="85" spans="1:14">
      <c r="B85" s="89" t="s">
        <v>973</v>
      </c>
      <c r="C85" s="90"/>
      <c r="D85" s="90"/>
      <c r="E85" s="90"/>
      <c r="F85" s="90"/>
      <c r="G85" s="90"/>
      <c r="H85" s="90"/>
      <c r="I85" s="87"/>
      <c r="J85" s="88"/>
      <c r="K85" s="304">
        <v>0.05</v>
      </c>
      <c r="L85" s="859">
        <f>N79*K85</f>
        <v>984.52017233768277</v>
      </c>
      <c r="M85" s="860"/>
      <c r="N85" s="51"/>
    </row>
    <row r="86" spans="1:14" ht="15.75" thickBot="1">
      <c r="B86" s="91" t="s">
        <v>974</v>
      </c>
      <c r="C86" s="92"/>
      <c r="D86" s="92"/>
      <c r="E86" s="92"/>
      <c r="F86" s="92"/>
      <c r="G86" s="92"/>
      <c r="H86" s="92"/>
      <c r="I86" s="93"/>
      <c r="J86" s="94"/>
      <c r="K86" s="305">
        <v>0.05</v>
      </c>
      <c r="L86" s="861">
        <f>N79*K86</f>
        <v>984.52017233768277</v>
      </c>
      <c r="M86" s="862"/>
      <c r="N86" s="51"/>
    </row>
    <row r="87" spans="1:14" ht="15.75" thickBot="1">
      <c r="B87" s="825" t="s">
        <v>953</v>
      </c>
      <c r="C87" s="826"/>
      <c r="D87" s="826"/>
      <c r="E87" s="826"/>
      <c r="F87" s="826"/>
      <c r="G87" s="826"/>
      <c r="H87" s="826"/>
      <c r="I87" s="826"/>
      <c r="J87" s="826"/>
      <c r="K87" s="826"/>
      <c r="L87" s="826"/>
      <c r="M87" s="827"/>
      <c r="N87" s="52">
        <f>L84+L85+L86</f>
        <v>5907.1210340260968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25597.52448077975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52904.335170298335</v>
      </c>
      <c r="L36" s="270"/>
      <c r="M36" s="336">
        <v>1500</v>
      </c>
      <c r="N36" s="272">
        <f>K36/M36</f>
        <v>35.26955678019889</v>
      </c>
    </row>
    <row r="37" spans="1:14">
      <c r="A37" s="113" t="s">
        <v>361</v>
      </c>
      <c r="B37" s="838" t="str">
        <f>VLOOKUP(A37,EQUIPOS!A7:D154,3,FALSE)</f>
        <v>Vehículo delineador</v>
      </c>
      <c r="C37" s="839"/>
      <c r="D37" s="839"/>
      <c r="E37" s="839"/>
      <c r="F37" s="839"/>
      <c r="G37" s="839"/>
      <c r="H37" s="840"/>
      <c r="I37" s="421"/>
      <c r="J37" s="422"/>
      <c r="K37" s="269">
        <f>VLOOKUP(A37,EQUIPOS!A7:D164,4,FALSE)</f>
        <v>115950.81143408257</v>
      </c>
      <c r="L37" s="335"/>
      <c r="M37" s="336">
        <v>1500</v>
      </c>
      <c r="N37" s="272">
        <f>K37/M37</f>
        <v>77.300540956055045</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0.22423270301200668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112.79433043926593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4881.6702481521061</v>
      </c>
      <c r="N48" s="272">
        <f>K48*M48</f>
        <v>224.55683141499688</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83294.123838852029</v>
      </c>
      <c r="N49" s="272">
        <f>K49*M49</f>
        <v>1166.1177337439285</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22822.515283046592</v>
      </c>
      <c r="N50" s="272">
        <f>K50*M50</f>
        <v>9.8136815717100347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1400.4882467306354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22.423270301200667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1535.7058474711021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307.14116949422043</v>
      </c>
      <c r="M84" s="860"/>
      <c r="N84" s="51"/>
    </row>
    <row r="85" spans="1:14">
      <c r="B85" s="89" t="s">
        <v>973</v>
      </c>
      <c r="C85" s="90"/>
      <c r="D85" s="90"/>
      <c r="E85" s="90"/>
      <c r="F85" s="90"/>
      <c r="G85" s="90"/>
      <c r="H85" s="90"/>
      <c r="I85" s="87"/>
      <c r="J85" s="88"/>
      <c r="K85" s="304">
        <v>0.05</v>
      </c>
      <c r="L85" s="859">
        <f>N79*K85</f>
        <v>76.785292373555109</v>
      </c>
      <c r="M85" s="860"/>
      <c r="N85" s="51"/>
    </row>
    <row r="86" spans="1:14" ht="15.75" thickBot="1">
      <c r="B86" s="91" t="s">
        <v>974</v>
      </c>
      <c r="C86" s="92"/>
      <c r="D86" s="92"/>
      <c r="E86" s="92"/>
      <c r="F86" s="92"/>
      <c r="G86" s="92"/>
      <c r="H86" s="92"/>
      <c r="I86" s="93"/>
      <c r="J86" s="94"/>
      <c r="K86" s="305">
        <v>0.05</v>
      </c>
      <c r="L86" s="861">
        <f>N79*K86</f>
        <v>76.785292373555109</v>
      </c>
      <c r="M86" s="862"/>
      <c r="N86" s="51"/>
    </row>
    <row r="87" spans="1:14" ht="15.75" thickBot="1">
      <c r="B87" s="825" t="s">
        <v>953</v>
      </c>
      <c r="C87" s="826"/>
      <c r="D87" s="826"/>
      <c r="E87" s="826"/>
      <c r="F87" s="826"/>
      <c r="G87" s="826"/>
      <c r="H87" s="826"/>
      <c r="I87" s="826"/>
      <c r="J87" s="826"/>
      <c r="K87" s="826"/>
      <c r="L87" s="826"/>
      <c r="M87" s="827"/>
      <c r="N87" s="52">
        <f>L84+L85+L86</f>
        <v>460.7117542413306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1996.4176017124328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52904.335170298335</v>
      </c>
      <c r="L36" s="270"/>
      <c r="M36" s="336">
        <v>1200</v>
      </c>
      <c r="N36" s="272">
        <f>K36/M36</f>
        <v>44.086945975248611</v>
      </c>
    </row>
    <row r="37" spans="1:14">
      <c r="A37" s="113" t="s">
        <v>201</v>
      </c>
      <c r="B37" s="838" t="str">
        <f>VLOOKUP(A37,EQUIPOS!A7:D154,3,FALSE)</f>
        <v>Equipo autopropulsado para pintura termoplástica</v>
      </c>
      <c r="C37" s="839"/>
      <c r="D37" s="839"/>
      <c r="E37" s="839"/>
      <c r="F37" s="839"/>
      <c r="G37" s="839"/>
      <c r="H37" s="840"/>
      <c r="I37" s="421"/>
      <c r="J37" s="422"/>
      <c r="K37" s="269">
        <f>VLOOKUP(A37,EQUIPOS!A7:D164,4,FALSE)</f>
        <v>73433.757043032849</v>
      </c>
      <c r="L37" s="335"/>
      <c r="M37" s="336">
        <v>1200</v>
      </c>
      <c r="N37" s="272">
        <f>K37/M37</f>
        <v>61.194797535860708</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0.39306379543167497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105.67480730654098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4881.6702481521061</v>
      </c>
      <c r="N48" s="272">
        <f>K48*M48</f>
        <v>527.22038680042749</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8046.133194042538</v>
      </c>
      <c r="N49" s="272">
        <f>K49*M49</f>
        <v>627.59838913531792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1154.8187759357454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39.306379543167495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1299.7999627854538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259.95999255709074</v>
      </c>
      <c r="M84" s="860"/>
      <c r="N84" s="51"/>
    </row>
    <row r="85" spans="1:14">
      <c r="B85" s="89" t="s">
        <v>973</v>
      </c>
      <c r="C85" s="90"/>
      <c r="D85" s="90"/>
      <c r="E85" s="90"/>
      <c r="F85" s="90"/>
      <c r="G85" s="90"/>
      <c r="H85" s="90"/>
      <c r="I85" s="87"/>
      <c r="J85" s="88"/>
      <c r="K85" s="304">
        <v>0.05</v>
      </c>
      <c r="L85" s="859">
        <f>N79*K85</f>
        <v>64.989998139272686</v>
      </c>
      <c r="M85" s="860"/>
      <c r="N85" s="51"/>
    </row>
    <row r="86" spans="1:14" ht="15.75" thickBot="1">
      <c r="B86" s="91" t="s">
        <v>974</v>
      </c>
      <c r="C86" s="92"/>
      <c r="D86" s="92"/>
      <c r="E86" s="92"/>
      <c r="F86" s="92"/>
      <c r="G86" s="92"/>
      <c r="H86" s="92"/>
      <c r="I86" s="93"/>
      <c r="J86" s="94"/>
      <c r="K86" s="305">
        <v>0.05</v>
      </c>
      <c r="L86" s="861">
        <f>N79*K86</f>
        <v>64.989998139272686</v>
      </c>
      <c r="M86" s="862"/>
      <c r="N86" s="51"/>
    </row>
    <row r="87" spans="1:14" ht="15.75" thickBot="1">
      <c r="B87" s="825" t="s">
        <v>953</v>
      </c>
      <c r="C87" s="826"/>
      <c r="D87" s="826"/>
      <c r="E87" s="826"/>
      <c r="F87" s="826"/>
      <c r="G87" s="826"/>
      <c r="H87" s="826"/>
      <c r="I87" s="826"/>
      <c r="J87" s="826"/>
      <c r="K87" s="826"/>
      <c r="L87" s="826"/>
      <c r="M87" s="827"/>
      <c r="N87" s="52">
        <f>L84+L85+L86</f>
        <v>389.93998883563614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1689.7399516210899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199</v>
      </c>
      <c r="B36" s="838" t="str">
        <f>VLOOKUP(A36,EQUIPOS!A6:D154,3,FALSE)</f>
        <v xml:space="preserve">Equipo de pintura (Compresor), Presión máxima de trabajo 3300 psi.
</v>
      </c>
      <c r="C36" s="839"/>
      <c r="D36" s="839"/>
      <c r="E36" s="839"/>
      <c r="F36" s="839"/>
      <c r="G36" s="839"/>
      <c r="H36" s="840"/>
      <c r="I36" s="267"/>
      <c r="J36" s="268"/>
      <c r="K36" s="269">
        <f>VLOOKUP(A36,EQUIPOS!A6:D163,4,FALSE)</f>
        <v>13499.167082538826</v>
      </c>
      <c r="L36" s="270"/>
      <c r="M36" s="336">
        <v>6.1</v>
      </c>
      <c r="N36" s="272">
        <f>K36/M36</f>
        <v>2212.9782102522668</v>
      </c>
    </row>
    <row r="37" spans="1:14">
      <c r="A37" s="113" t="s">
        <v>138</v>
      </c>
      <c r="B37" s="838" t="str">
        <f>VLOOKUP(A37,EQUIPOS!A7:D154,3,FALSE)</f>
        <v>Camioneta D-300</v>
      </c>
      <c r="C37" s="839"/>
      <c r="D37" s="839"/>
      <c r="E37" s="839"/>
      <c r="F37" s="839"/>
      <c r="G37" s="839"/>
      <c r="H37" s="840"/>
      <c r="I37" s="421"/>
      <c r="J37" s="422"/>
      <c r="K37" s="269">
        <f>VLOOKUP(A37,EQUIPOS!A7:D164,4,FALSE)</f>
        <v>52904.335170298335</v>
      </c>
      <c r="L37" s="335"/>
      <c r="M37" s="336">
        <v>6.1</v>
      </c>
      <c r="N37" s="272">
        <f>K37/M37</f>
        <v>8672.8418311964488</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77.324025330821314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10963.144066779536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4881.6702481521061</v>
      </c>
      <c r="N48" s="272">
        <f>K48*M48</f>
        <v>1864.7980347941045</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22822.515283046592</v>
      </c>
      <c r="N49" s="272">
        <f>K49*M49</f>
        <v>1141.1257641523296</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83294.123838852029</v>
      </c>
      <c r="N50" s="272">
        <f>K50*M50</f>
        <v>9995.2948606622431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13001.218659608678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854"/>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7732.4025330821314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31696.765259470347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6339.3530518940697</v>
      </c>
      <c r="M84" s="860"/>
      <c r="N84" s="51"/>
    </row>
    <row r="85" spans="1:14">
      <c r="B85" s="89" t="s">
        <v>973</v>
      </c>
      <c r="C85" s="90"/>
      <c r="D85" s="90"/>
      <c r="E85" s="90"/>
      <c r="F85" s="90"/>
      <c r="G85" s="90"/>
      <c r="H85" s="90"/>
      <c r="I85" s="87"/>
      <c r="J85" s="88"/>
      <c r="K85" s="304">
        <v>0.05</v>
      </c>
      <c r="L85" s="859">
        <f>N79*K85</f>
        <v>1584.8382629735174</v>
      </c>
      <c r="M85" s="860"/>
      <c r="N85" s="51"/>
    </row>
    <row r="86" spans="1:14" ht="15.75" thickBot="1">
      <c r="B86" s="91" t="s">
        <v>974</v>
      </c>
      <c r="C86" s="92"/>
      <c r="D86" s="92"/>
      <c r="E86" s="92"/>
      <c r="F86" s="92"/>
      <c r="G86" s="92"/>
      <c r="H86" s="92"/>
      <c r="I86" s="93"/>
      <c r="J86" s="94"/>
      <c r="K86" s="305">
        <v>0.05</v>
      </c>
      <c r="L86" s="861">
        <f>N79*K86</f>
        <v>1584.8382629735174</v>
      </c>
      <c r="M86" s="862"/>
      <c r="N86" s="51"/>
    </row>
    <row r="87" spans="1:14" ht="15.75" thickBot="1">
      <c r="B87" s="825" t="s">
        <v>953</v>
      </c>
      <c r="C87" s="826"/>
      <c r="D87" s="826"/>
      <c r="E87" s="826"/>
      <c r="F87" s="826"/>
      <c r="G87" s="826"/>
      <c r="H87" s="826"/>
      <c r="I87" s="826"/>
      <c r="J87" s="826"/>
      <c r="K87" s="826"/>
      <c r="L87" s="826"/>
      <c r="M87" s="827"/>
      <c r="N87" s="52">
        <f>L84+L85+L86</f>
        <v>9509.0295778411037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41205.794837311449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52904.335170298335</v>
      </c>
      <c r="L36" s="270"/>
      <c r="M36" s="336">
        <v>6</v>
      </c>
      <c r="N36" s="272">
        <f>K36/M36</f>
        <v>8817.3891950497218</v>
      </c>
    </row>
    <row r="37" spans="1:14">
      <c r="A37" s="113" t="s">
        <v>1711</v>
      </c>
      <c r="B37" s="838" t="str">
        <f>VLOOKUP(A37,EQUIPOS!A7:D154,3,FALSE)</f>
        <v>Caldera para pintura termoplástica</v>
      </c>
      <c r="C37" s="839"/>
      <c r="D37" s="839"/>
      <c r="E37" s="839"/>
      <c r="F37" s="839"/>
      <c r="G37" s="839"/>
      <c r="H37" s="840"/>
      <c r="I37" s="421"/>
      <c r="J37" s="422"/>
      <c r="K37" s="269">
        <f>VLOOKUP(A37,EQUIPOS!A7:D164,4,FALSE)</f>
        <v>40085.978553798093</v>
      </c>
      <c r="L37" s="335"/>
      <c r="M37" s="336">
        <v>6</v>
      </c>
      <c r="N37" s="272">
        <f>K37/M37</f>
        <v>6680.9964256330159</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89.890050753001674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15588.275671435738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4881.6702481521061</v>
      </c>
      <c r="N48" s="272">
        <f>K48*M48</f>
        <v>4393.5032233368956</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8046.133194042538</v>
      </c>
      <c r="N49" s="272">
        <f>K49*M49</f>
        <v>5229.9865761276496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9623.4897994645453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8989.0050753001669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34200.770546200452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6840.1541092400912</v>
      </c>
      <c r="M84" s="860"/>
      <c r="N84" s="51"/>
    </row>
    <row r="85" spans="1:14">
      <c r="B85" s="89" t="s">
        <v>973</v>
      </c>
      <c r="C85" s="90"/>
      <c r="D85" s="90"/>
      <c r="E85" s="90"/>
      <c r="F85" s="90"/>
      <c r="G85" s="90"/>
      <c r="H85" s="90"/>
      <c r="I85" s="87"/>
      <c r="J85" s="88"/>
      <c r="K85" s="304">
        <v>0.05</v>
      </c>
      <c r="L85" s="859">
        <f>N79*K85</f>
        <v>1710.0385273100228</v>
      </c>
      <c r="M85" s="860"/>
      <c r="N85" s="51"/>
    </row>
    <row r="86" spans="1:14" ht="15.75" thickBot="1">
      <c r="B86" s="91" t="s">
        <v>974</v>
      </c>
      <c r="C86" s="92"/>
      <c r="D86" s="92"/>
      <c r="E86" s="92"/>
      <c r="F86" s="92"/>
      <c r="G86" s="92"/>
      <c r="H86" s="92"/>
      <c r="I86" s="93"/>
      <c r="J86" s="94"/>
      <c r="K86" s="305">
        <v>0.05</v>
      </c>
      <c r="L86" s="861">
        <f>N79*K86</f>
        <v>1710.0385273100228</v>
      </c>
      <c r="M86" s="862"/>
      <c r="N86" s="51"/>
    </row>
    <row r="87" spans="1:14" ht="15.75" thickBot="1">
      <c r="B87" s="825" t="s">
        <v>953</v>
      </c>
      <c r="C87" s="826"/>
      <c r="D87" s="826"/>
      <c r="E87" s="826"/>
      <c r="F87" s="826"/>
      <c r="G87" s="826"/>
      <c r="H87" s="826"/>
      <c r="I87" s="826"/>
      <c r="J87" s="826"/>
      <c r="K87" s="826"/>
      <c r="L87" s="826"/>
      <c r="M87" s="827"/>
      <c r="N87" s="52">
        <f>L84+L85+L86</f>
        <v>10260.231163860135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44461.001710060591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52904.335170298335</v>
      </c>
      <c r="L36" s="270"/>
      <c r="M36" s="336">
        <v>250</v>
      </c>
      <c r="N36" s="272">
        <f>K36/M36</f>
        <v>211.61734068119333</v>
      </c>
    </row>
    <row r="37" spans="1:14">
      <c r="A37" s="113" t="s">
        <v>251</v>
      </c>
      <c r="B37" s="838" t="str">
        <f>VLOOKUP(A37,EQUIPOS!A7:D154,3,FALSE)</f>
        <v>Maquina térmica pegatachas</v>
      </c>
      <c r="C37" s="839"/>
      <c r="D37" s="839"/>
      <c r="E37" s="839"/>
      <c r="F37" s="839"/>
      <c r="G37" s="839"/>
      <c r="H37" s="840"/>
      <c r="I37" s="421"/>
      <c r="J37" s="422"/>
      <c r="K37" s="269">
        <f>VLOOKUP(A37,EQUIPOS!A7:D164,4,FALSE)</f>
        <v>17422.120633664566</v>
      </c>
      <c r="L37" s="335"/>
      <c r="M37" s="336">
        <v>250</v>
      </c>
      <c r="N37" s="272">
        <f>K37/M37</f>
        <v>69.688482534658263</v>
      </c>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1.0747412180720399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282.38056443392367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8046.133194042538</v>
      </c>
      <c r="N48" s="272">
        <f>K48*M48</f>
        <v>643.69065552340305</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6131.6584161500386</v>
      </c>
      <c r="N49" s="272">
        <f>K49*M49</f>
        <v>6131.6584161500386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6775.3490716734414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107.474121807204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7165.203757914569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1433.0407515829138</v>
      </c>
      <c r="M84" s="860"/>
      <c r="N84" s="51"/>
    </row>
    <row r="85" spans="1:14">
      <c r="B85" s="89" t="s">
        <v>973</v>
      </c>
      <c r="C85" s="90"/>
      <c r="D85" s="90"/>
      <c r="E85" s="90"/>
      <c r="F85" s="90"/>
      <c r="G85" s="90"/>
      <c r="H85" s="90"/>
      <c r="I85" s="87"/>
      <c r="J85" s="88"/>
      <c r="K85" s="304">
        <v>0.05</v>
      </c>
      <c r="L85" s="859">
        <f>N79*K85</f>
        <v>358.26018789572845</v>
      </c>
      <c r="M85" s="860"/>
      <c r="N85" s="51"/>
    </row>
    <row r="86" spans="1:14" ht="15.75" thickBot="1">
      <c r="B86" s="91" t="s">
        <v>974</v>
      </c>
      <c r="C86" s="92"/>
      <c r="D86" s="92"/>
      <c r="E86" s="92"/>
      <c r="F86" s="92"/>
      <c r="G86" s="92"/>
      <c r="H86" s="92"/>
      <c r="I86" s="93"/>
      <c r="J86" s="94"/>
      <c r="K86" s="305">
        <v>0.05</v>
      </c>
      <c r="L86" s="861">
        <f>N79*K86</f>
        <v>358.26018789572845</v>
      </c>
      <c r="M86" s="862"/>
      <c r="N86" s="51"/>
    </row>
    <row r="87" spans="1:14" ht="15.75" thickBot="1">
      <c r="B87" s="825" t="s">
        <v>953</v>
      </c>
      <c r="C87" s="826"/>
      <c r="D87" s="826"/>
      <c r="E87" s="826"/>
      <c r="F87" s="826"/>
      <c r="G87" s="826"/>
      <c r="H87" s="826"/>
      <c r="I87" s="826"/>
      <c r="J87" s="826"/>
      <c r="K87" s="826"/>
      <c r="L87" s="826"/>
      <c r="M87" s="827"/>
      <c r="N87" s="52">
        <f>L84+L85+L86</f>
        <v>2149.5611273743707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9314.7648852889397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52904.335170298335</v>
      </c>
      <c r="L36" s="270"/>
      <c r="M36" s="336">
        <v>3.75</v>
      </c>
      <c r="N36" s="272">
        <f>K36/M36</f>
        <v>14107.822712079556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89.693081204802652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14197.515793284359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69996.289024855534</v>
      </c>
      <c r="N48" s="272">
        <f>K48*M48</f>
        <v>69996.289024855534</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295362.89433023019</v>
      </c>
      <c r="N49" s="272">
        <f>K49*M49</f>
        <v>295362.89433023019</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402759.47870081913</v>
      </c>
      <c r="N50" s="272">
        <f>K50*M50</f>
        <v>12082.784361024573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377441.96771611029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8969.3081204802656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400608.7916298749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80121.758325974981</v>
      </c>
      <c r="M84" s="860"/>
      <c r="N84" s="51"/>
    </row>
    <row r="85" spans="1:14">
      <c r="B85" s="89" t="s">
        <v>973</v>
      </c>
      <c r="C85" s="90"/>
      <c r="D85" s="90"/>
      <c r="E85" s="90"/>
      <c r="F85" s="90"/>
      <c r="G85" s="90"/>
      <c r="H85" s="90"/>
      <c r="I85" s="87"/>
      <c r="J85" s="88"/>
      <c r="K85" s="304">
        <v>0.05</v>
      </c>
      <c r="L85" s="859">
        <f>N79*K85</f>
        <v>20030.439581493745</v>
      </c>
      <c r="M85" s="860"/>
      <c r="N85" s="51"/>
    </row>
    <row r="86" spans="1:14" ht="15.75" thickBot="1">
      <c r="B86" s="91" t="s">
        <v>974</v>
      </c>
      <c r="C86" s="92"/>
      <c r="D86" s="92"/>
      <c r="E86" s="92"/>
      <c r="F86" s="92"/>
      <c r="G86" s="92"/>
      <c r="H86" s="92"/>
      <c r="I86" s="93"/>
      <c r="J86" s="94"/>
      <c r="K86" s="305">
        <v>0.05</v>
      </c>
      <c r="L86" s="861">
        <f>N79*K86</f>
        <v>20030.439581493745</v>
      </c>
      <c r="M86" s="862"/>
      <c r="N86" s="51"/>
    </row>
    <row r="87" spans="1:14" ht="15.75" thickBot="1">
      <c r="B87" s="825" t="s">
        <v>953</v>
      </c>
      <c r="C87" s="826"/>
      <c r="D87" s="826"/>
      <c r="E87" s="826"/>
      <c r="F87" s="826"/>
      <c r="G87" s="826"/>
      <c r="H87" s="826"/>
      <c r="I87" s="826"/>
      <c r="J87" s="826"/>
      <c r="K87" s="826"/>
      <c r="L87" s="826"/>
      <c r="M87" s="827"/>
      <c r="N87" s="52">
        <f>L84+L85+L86</f>
        <v>120182.63748896247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520791.42911883735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8.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52904.335170298335</v>
      </c>
      <c r="L36" s="270"/>
      <c r="M36" s="336">
        <v>3.75</v>
      </c>
      <c r="N36" s="272">
        <f>K36/M36</f>
        <v>14107.822712079556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89.693081204802652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14197.515793284359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69996.289024855534</v>
      </c>
      <c r="N48" s="272">
        <f>K48*M48</f>
        <v>69996.289024855534</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287069.51487072743</v>
      </c>
      <c r="N49" s="272">
        <f>K49*M49</f>
        <v>287069.51487072743</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402759.47870081913</v>
      </c>
      <c r="N50" s="272">
        <f>K50*M50</f>
        <v>12082.784361024573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369148.58825660753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8969.3081204802656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392315.41217037215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78463.082434074429</v>
      </c>
      <c r="M84" s="860"/>
      <c r="N84" s="51"/>
    </row>
    <row r="85" spans="1:14">
      <c r="B85" s="89" t="s">
        <v>973</v>
      </c>
      <c r="C85" s="90"/>
      <c r="D85" s="90"/>
      <c r="E85" s="90"/>
      <c r="F85" s="90"/>
      <c r="G85" s="90"/>
      <c r="H85" s="90"/>
      <c r="I85" s="87"/>
      <c r="J85" s="88"/>
      <c r="K85" s="304">
        <v>0.05</v>
      </c>
      <c r="L85" s="859">
        <f>N79*K85</f>
        <v>19615.770608518607</v>
      </c>
      <c r="M85" s="860"/>
      <c r="N85" s="51"/>
    </row>
    <row r="86" spans="1:14" ht="15.75" thickBot="1">
      <c r="B86" s="91" t="s">
        <v>974</v>
      </c>
      <c r="C86" s="92"/>
      <c r="D86" s="92"/>
      <c r="E86" s="92"/>
      <c r="F86" s="92"/>
      <c r="G86" s="92"/>
      <c r="H86" s="92"/>
      <c r="I86" s="93"/>
      <c r="J86" s="94"/>
      <c r="K86" s="305">
        <v>0.05</v>
      </c>
      <c r="L86" s="861">
        <f>N79*K86</f>
        <v>19615.770608518607</v>
      </c>
      <c r="M86" s="862"/>
      <c r="N86" s="51"/>
    </row>
    <row r="87" spans="1:14" ht="15.75" thickBot="1">
      <c r="B87" s="825" t="s">
        <v>953</v>
      </c>
      <c r="C87" s="826"/>
      <c r="D87" s="826"/>
      <c r="E87" s="826"/>
      <c r="F87" s="826"/>
      <c r="G87" s="826"/>
      <c r="H87" s="826"/>
      <c r="I87" s="826"/>
      <c r="J87" s="826"/>
      <c r="K87" s="826"/>
      <c r="L87" s="826"/>
      <c r="M87" s="827"/>
      <c r="N87" s="52">
        <f>L84+L85+L86</f>
        <v>117694.62365111164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510010.03582148382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52904.335170298335</v>
      </c>
      <c r="L36" s="270"/>
      <c r="M36" s="336">
        <v>3</v>
      </c>
      <c r="N36" s="272">
        <f>K36/M36</f>
        <v>17634.778390099444</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45.109166666666674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17679.887556766109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147847.61836239431</v>
      </c>
      <c r="N48" s="272">
        <f>K48*M48</f>
        <v>147847.61836239431</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402759.47870081913</v>
      </c>
      <c r="N49" s="272">
        <f>K49*M49</f>
        <v>24165.568722049145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172013.18708444346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4510.916666666667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194203.99130787622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38840.798261575248</v>
      </c>
      <c r="M84" s="860"/>
      <c r="N84" s="51"/>
    </row>
    <row r="85" spans="1:14">
      <c r="B85" s="89" t="s">
        <v>973</v>
      </c>
      <c r="C85" s="90"/>
      <c r="D85" s="90"/>
      <c r="E85" s="90"/>
      <c r="F85" s="90"/>
      <c r="G85" s="90"/>
      <c r="H85" s="90"/>
      <c r="I85" s="87"/>
      <c r="J85" s="88"/>
      <c r="K85" s="304">
        <v>0.05</v>
      </c>
      <c r="L85" s="859">
        <f>N79*K85</f>
        <v>9710.199565393812</v>
      </c>
      <c r="M85" s="860"/>
      <c r="N85" s="51"/>
    </row>
    <row r="86" spans="1:14" ht="15.75" thickBot="1">
      <c r="B86" s="91" t="s">
        <v>974</v>
      </c>
      <c r="C86" s="92"/>
      <c r="D86" s="92"/>
      <c r="E86" s="92"/>
      <c r="F86" s="92"/>
      <c r="G86" s="92"/>
      <c r="H86" s="92"/>
      <c r="I86" s="93"/>
      <c r="J86" s="94"/>
      <c r="K86" s="305">
        <v>0.05</v>
      </c>
      <c r="L86" s="861">
        <f>N79*K86</f>
        <v>9710.199565393812</v>
      </c>
      <c r="M86" s="862"/>
      <c r="N86" s="51"/>
    </row>
    <row r="87" spans="1:14" ht="15.75" thickBot="1">
      <c r="B87" s="825" t="s">
        <v>953</v>
      </c>
      <c r="C87" s="826"/>
      <c r="D87" s="826"/>
      <c r="E87" s="826"/>
      <c r="F87" s="826"/>
      <c r="G87" s="826"/>
      <c r="H87" s="826"/>
      <c r="I87" s="826"/>
      <c r="J87" s="826"/>
      <c r="K87" s="826"/>
      <c r="L87" s="826"/>
      <c r="M87" s="827"/>
      <c r="N87" s="52">
        <f>L84+L85+L86</f>
        <v>58261.197392362876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252465.18870023909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135</v>
      </c>
      <c r="B36" s="838" t="str">
        <f>VLOOKUP(A36,EQUIPOS!A6:D154,3,FALSE)</f>
        <v>Camión 350</v>
      </c>
      <c r="C36" s="839"/>
      <c r="D36" s="839"/>
      <c r="E36" s="839"/>
      <c r="F36" s="839"/>
      <c r="G36" s="839"/>
      <c r="H36" s="840"/>
      <c r="I36" s="267"/>
      <c r="J36" s="268"/>
      <c r="K36" s="269">
        <f>VLOOKUP(A36,EQUIPOS!A6:D163,4,FALSE)</f>
        <v>58782.594633664819</v>
      </c>
      <c r="L36" s="270"/>
      <c r="M36" s="336">
        <v>6.25</v>
      </c>
      <c r="N36" s="272">
        <f>K36/M36</f>
        <v>9405.2151413863703</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323.210243614408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9728.425385000779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155533.75481329492</v>
      </c>
      <c r="N48" s="272">
        <f>K48*M48</f>
        <v>38883.438703323729</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414331.72388787579</v>
      </c>
      <c r="N49" s="272">
        <f>K49*M49</f>
        <v>100322.45130457041</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139205.89000789414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6464.2048722881591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155398.52026518306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31079.704053036614</v>
      </c>
      <c r="M84" s="860"/>
      <c r="N84" s="51"/>
    </row>
    <row r="85" spans="1:14">
      <c r="B85" s="89" t="s">
        <v>973</v>
      </c>
      <c r="C85" s="90"/>
      <c r="D85" s="90"/>
      <c r="E85" s="90"/>
      <c r="F85" s="90"/>
      <c r="G85" s="90"/>
      <c r="H85" s="90"/>
      <c r="I85" s="87"/>
      <c r="J85" s="88"/>
      <c r="K85" s="304">
        <v>0.05</v>
      </c>
      <c r="L85" s="859">
        <f>N79*K85</f>
        <v>7769.9260132591535</v>
      </c>
      <c r="M85" s="860"/>
      <c r="N85" s="51"/>
    </row>
    <row r="86" spans="1:14" ht="15.75" thickBot="1">
      <c r="B86" s="91" t="s">
        <v>974</v>
      </c>
      <c r="C86" s="92"/>
      <c r="D86" s="92"/>
      <c r="E86" s="92"/>
      <c r="F86" s="92"/>
      <c r="G86" s="92"/>
      <c r="H86" s="92"/>
      <c r="I86" s="93"/>
      <c r="J86" s="94"/>
      <c r="K86" s="305">
        <v>0.05</v>
      </c>
      <c r="L86" s="861">
        <f>N79*K86</f>
        <v>7769.9260132591535</v>
      </c>
      <c r="M86" s="862"/>
      <c r="N86" s="51"/>
    </row>
    <row r="87" spans="1:14" ht="15.75" thickBot="1">
      <c r="B87" s="825" t="s">
        <v>953</v>
      </c>
      <c r="C87" s="826"/>
      <c r="D87" s="826"/>
      <c r="E87" s="826"/>
      <c r="F87" s="826"/>
      <c r="G87" s="826"/>
      <c r="H87" s="826"/>
      <c r="I87" s="826"/>
      <c r="J87" s="826"/>
      <c r="K87" s="826"/>
      <c r="L87" s="826"/>
      <c r="M87" s="827"/>
      <c r="N87" s="52">
        <f>L84+L85+L86</f>
        <v>46619.556079554917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202018.07634473799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36.087333333333333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47222.313679223851</v>
      </c>
      <c r="N48" s="272">
        <f>K48*M48</f>
        <v>47222.313679223851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47222.313679223851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3608.7333333333331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50867.134345890518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10173.426869178104</v>
      </c>
      <c r="M84" s="860"/>
      <c r="N84" s="51"/>
    </row>
    <row r="85" spans="1:14">
      <c r="B85" s="89" t="s">
        <v>973</v>
      </c>
      <c r="C85" s="90"/>
      <c r="D85" s="90"/>
      <c r="E85" s="90"/>
      <c r="F85" s="90"/>
      <c r="G85" s="90"/>
      <c r="H85" s="90"/>
      <c r="I85" s="87"/>
      <c r="J85" s="88"/>
      <c r="K85" s="304">
        <v>0.05</v>
      </c>
      <c r="L85" s="859">
        <f>N79*K85</f>
        <v>2543.3567172945259</v>
      </c>
      <c r="M85" s="860"/>
      <c r="N85" s="51"/>
    </row>
    <row r="86" spans="1:14" ht="15.75" thickBot="1">
      <c r="B86" s="91" t="s">
        <v>974</v>
      </c>
      <c r="C86" s="92"/>
      <c r="D86" s="92"/>
      <c r="E86" s="92"/>
      <c r="F86" s="92"/>
      <c r="G86" s="92"/>
      <c r="H86" s="92"/>
      <c r="I86" s="93"/>
      <c r="J86" s="94"/>
      <c r="K86" s="305">
        <v>0.05</v>
      </c>
      <c r="L86" s="861">
        <f>N79*K86</f>
        <v>2543.3567172945259</v>
      </c>
      <c r="M86" s="862"/>
      <c r="N86" s="51"/>
    </row>
    <row r="87" spans="1:14" ht="15.75" thickBot="1">
      <c r="B87" s="825" t="s">
        <v>953</v>
      </c>
      <c r="C87" s="826"/>
      <c r="D87" s="826"/>
      <c r="E87" s="826"/>
      <c r="F87" s="826"/>
      <c r="G87" s="826"/>
      <c r="H87" s="826"/>
      <c r="I87" s="826"/>
      <c r="J87" s="826"/>
      <c r="K87" s="826"/>
      <c r="L87" s="826"/>
      <c r="M87" s="827"/>
      <c r="N87" s="52">
        <f>L84+L85+L86</f>
        <v>15260.140303767155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66127.274649657673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37.331724137931033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40054.892805243755</v>
      </c>
      <c r="N48" s="272">
        <f>K48*M48</f>
        <v>40054.892805243755</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40054.892805243755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3733.1724137931033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43825.39694317479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8765.0793886349584</v>
      </c>
      <c r="M84" s="860"/>
      <c r="N84" s="51"/>
    </row>
    <row r="85" spans="1:14">
      <c r="B85" s="89" t="s">
        <v>973</v>
      </c>
      <c r="C85" s="90"/>
      <c r="D85" s="90"/>
      <c r="E85" s="90"/>
      <c r="F85" s="90"/>
      <c r="G85" s="90"/>
      <c r="H85" s="90"/>
      <c r="I85" s="87"/>
      <c r="J85" s="88"/>
      <c r="K85" s="304">
        <v>0.05</v>
      </c>
      <c r="L85" s="859">
        <f>N79*K85</f>
        <v>2191.2698471587396</v>
      </c>
      <c r="M85" s="860"/>
      <c r="N85" s="51"/>
    </row>
    <row r="86" spans="1:14" ht="15.75" thickBot="1">
      <c r="B86" s="91" t="s">
        <v>974</v>
      </c>
      <c r="C86" s="92"/>
      <c r="D86" s="92"/>
      <c r="E86" s="92"/>
      <c r="F86" s="92"/>
      <c r="G86" s="92"/>
      <c r="H86" s="92"/>
      <c r="I86" s="93"/>
      <c r="J86" s="94"/>
      <c r="K86" s="305">
        <v>0.05</v>
      </c>
      <c r="L86" s="861">
        <f>N79*K86</f>
        <v>2191.2698471587396</v>
      </c>
      <c r="M86" s="862"/>
      <c r="N86" s="51"/>
    </row>
    <row r="87" spans="1:14" ht="15.75" thickBot="1">
      <c r="B87" s="825" t="s">
        <v>953</v>
      </c>
      <c r="C87" s="826"/>
      <c r="D87" s="826"/>
      <c r="E87" s="826"/>
      <c r="F87" s="826"/>
      <c r="G87" s="826"/>
      <c r="H87" s="826"/>
      <c r="I87" s="826"/>
      <c r="J87" s="826"/>
      <c r="K87" s="826"/>
      <c r="L87" s="826"/>
      <c r="M87" s="827"/>
      <c r="N87" s="52">
        <f>L84+L85+L86</f>
        <v>13147.619082952437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56973.016026127225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37.331724137931033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31871.671068298136</v>
      </c>
      <c r="N48" s="272">
        <f>K48*M48</f>
        <v>31871.671068298136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31871.671068298136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3733.1724137931033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35642.175206229171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7128.4350412458343</v>
      </c>
      <c r="M84" s="860"/>
      <c r="N84" s="51"/>
    </row>
    <row r="85" spans="1:14">
      <c r="B85" s="89" t="s">
        <v>973</v>
      </c>
      <c r="C85" s="90"/>
      <c r="D85" s="90"/>
      <c r="E85" s="90"/>
      <c r="F85" s="90"/>
      <c r="G85" s="90"/>
      <c r="H85" s="90"/>
      <c r="I85" s="87"/>
      <c r="J85" s="88"/>
      <c r="K85" s="304">
        <v>0.05</v>
      </c>
      <c r="L85" s="859">
        <f>N79*K85</f>
        <v>1782.1087603114586</v>
      </c>
      <c r="M85" s="860"/>
      <c r="N85" s="51"/>
    </row>
    <row r="86" spans="1:14" ht="15.75" thickBot="1">
      <c r="B86" s="91" t="s">
        <v>974</v>
      </c>
      <c r="C86" s="92"/>
      <c r="D86" s="92"/>
      <c r="E86" s="92"/>
      <c r="F86" s="92"/>
      <c r="G86" s="92"/>
      <c r="H86" s="92"/>
      <c r="I86" s="93"/>
      <c r="J86" s="94"/>
      <c r="K86" s="305">
        <v>0.05</v>
      </c>
      <c r="L86" s="861">
        <f>N79*K86</f>
        <v>1782.1087603114586</v>
      </c>
      <c r="M86" s="862"/>
      <c r="N86" s="51"/>
    </row>
    <row r="87" spans="1:14" ht="15.75" thickBot="1">
      <c r="B87" s="825" t="s">
        <v>953</v>
      </c>
      <c r="C87" s="826"/>
      <c r="D87" s="826"/>
      <c r="E87" s="826"/>
      <c r="F87" s="826"/>
      <c r="G87" s="826"/>
      <c r="H87" s="826"/>
      <c r="I87" s="826"/>
      <c r="J87" s="826"/>
      <c r="K87" s="826"/>
      <c r="L87" s="826"/>
      <c r="M87" s="827"/>
      <c r="N87" s="52">
        <f>L84+L85+L86</f>
        <v>10692.652561868752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46334.827768097923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363</v>
      </c>
      <c r="B36" s="838" t="str">
        <f>VLOOKUP(A36,EQUIPOS!A6:D154,3,FALSE)</f>
        <v>Vibrador de concreto, Motor de 3 hp a 18.000 rpm Mangueras de 4 mt</v>
      </c>
      <c r="C36" s="839"/>
      <c r="D36" s="839"/>
      <c r="E36" s="839"/>
      <c r="F36" s="839"/>
      <c r="G36" s="839"/>
      <c r="H36" s="840"/>
      <c r="I36" s="267"/>
      <c r="J36" s="268"/>
      <c r="K36" s="269">
        <f>VLOOKUP(A36,EQUIPOS!A6:D163,4,FALSE)</f>
        <v>7370.039969373086</v>
      </c>
      <c r="L36" s="270"/>
      <c r="M36" s="336">
        <v>1.25</v>
      </c>
      <c r="N36" s="272">
        <f>K36/M36</f>
        <v>5896.0319754984685</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0.02</v>
      </c>
      <c r="N41" s="344">
        <f>N77*M41</f>
        <v>538.15848722881594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6434.1904627272843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4079.5738967421612</v>
      </c>
      <c r="N48" s="272">
        <f>K48*M48</f>
        <v>39163.909408724743</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440823.11240823439</v>
      </c>
      <c r="N49" s="272">
        <f>K49*M49</f>
        <v>52898.773488988125</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27482.314290106213</v>
      </c>
      <c r="N50" s="272">
        <f>K50*M50</f>
        <v>13741.157145053106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105803.84004276597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26907.924361440797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139145.95486693404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27829.190973386809</v>
      </c>
      <c r="M84" s="860"/>
      <c r="N84" s="51"/>
    </row>
    <row r="85" spans="1:14">
      <c r="B85" s="89" t="s">
        <v>973</v>
      </c>
      <c r="C85" s="90"/>
      <c r="D85" s="90"/>
      <c r="E85" s="90"/>
      <c r="F85" s="90"/>
      <c r="G85" s="90"/>
      <c r="H85" s="90"/>
      <c r="I85" s="87"/>
      <c r="J85" s="88"/>
      <c r="K85" s="304">
        <v>0.05</v>
      </c>
      <c r="L85" s="859">
        <f>N79*K85</f>
        <v>6957.2977433467022</v>
      </c>
      <c r="M85" s="860"/>
      <c r="N85" s="51"/>
    </row>
    <row r="86" spans="1:14" ht="15.75" thickBot="1">
      <c r="B86" s="91" t="s">
        <v>974</v>
      </c>
      <c r="C86" s="92"/>
      <c r="D86" s="92"/>
      <c r="E86" s="92"/>
      <c r="F86" s="92"/>
      <c r="G86" s="92"/>
      <c r="H86" s="92"/>
      <c r="I86" s="93"/>
      <c r="J86" s="94"/>
      <c r="K86" s="305">
        <v>0.05</v>
      </c>
      <c r="L86" s="861">
        <f>N79*K86</f>
        <v>6957.2977433467022</v>
      </c>
      <c r="M86" s="862"/>
      <c r="N86" s="51"/>
    </row>
    <row r="87" spans="1:14" ht="15.75" thickBot="1">
      <c r="B87" s="825" t="s">
        <v>953</v>
      </c>
      <c r="C87" s="826"/>
      <c r="D87" s="826"/>
      <c r="E87" s="826"/>
      <c r="F87" s="826"/>
      <c r="G87" s="826"/>
      <c r="H87" s="826"/>
      <c r="I87" s="826"/>
      <c r="J87" s="826"/>
      <c r="K87" s="826"/>
      <c r="L87" s="826"/>
      <c r="M87" s="827"/>
      <c r="N87" s="52">
        <f>L84+L85+L86</f>
        <v>41743.786460080213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180889.74132701426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7.7329999999999997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13979.451089508111</v>
      </c>
      <c r="N48" s="272">
        <f>K48*M48</f>
        <v>13979.451089508111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13979.451089508111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773.3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14760.484089508111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2952.0968179016222</v>
      </c>
      <c r="M84" s="860"/>
      <c r="N84" s="51"/>
    </row>
    <row r="85" spans="1:14">
      <c r="B85" s="89" t="s">
        <v>973</v>
      </c>
      <c r="C85" s="90"/>
      <c r="D85" s="90"/>
      <c r="E85" s="90"/>
      <c r="F85" s="90"/>
      <c r="G85" s="90"/>
      <c r="H85" s="90"/>
      <c r="I85" s="87"/>
      <c r="J85" s="88"/>
      <c r="K85" s="304">
        <v>0.05</v>
      </c>
      <c r="L85" s="859">
        <f>N79*K85</f>
        <v>738.02420447540555</v>
      </c>
      <c r="M85" s="860"/>
      <c r="N85" s="51"/>
    </row>
    <row r="86" spans="1:14" ht="15.75" thickBot="1">
      <c r="B86" s="91" t="s">
        <v>974</v>
      </c>
      <c r="C86" s="92"/>
      <c r="D86" s="92"/>
      <c r="E86" s="92"/>
      <c r="F86" s="92"/>
      <c r="G86" s="92"/>
      <c r="H86" s="92"/>
      <c r="I86" s="93"/>
      <c r="J86" s="94"/>
      <c r="K86" s="305">
        <v>0.05</v>
      </c>
      <c r="L86" s="861">
        <f>N79*K86</f>
        <v>738.02420447540555</v>
      </c>
      <c r="M86" s="862"/>
      <c r="N86" s="51"/>
    </row>
    <row r="87" spans="1:14" ht="15.75" thickBot="1">
      <c r="B87" s="825" t="s">
        <v>953</v>
      </c>
      <c r="C87" s="826"/>
      <c r="D87" s="826"/>
      <c r="E87" s="826"/>
      <c r="F87" s="826"/>
      <c r="G87" s="826"/>
      <c r="H87" s="826"/>
      <c r="I87" s="826"/>
      <c r="J87" s="826"/>
      <c r="K87" s="826"/>
      <c r="L87" s="826"/>
      <c r="M87" s="827"/>
      <c r="N87" s="52">
        <f>L84+L85+L86</f>
        <v>4428.1452268524336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19188.629316360544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4"/>
      <c r="C1" s="926"/>
      <c r="D1" s="927"/>
      <c r="E1" s="927"/>
      <c r="F1" s="927"/>
      <c r="G1" s="927"/>
      <c r="H1" s="927"/>
      <c r="I1" s="927"/>
      <c r="J1" s="928"/>
      <c r="K1" s="929" t="s">
        <v>933</v>
      </c>
      <c r="L1" s="931" t="s">
        <v>2198</v>
      </c>
      <c r="M1" s="932"/>
      <c r="N1" s="933"/>
    </row>
    <row r="2" spans="2:14" ht="24.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52904.335170298335</v>
      </c>
      <c r="L36" s="270"/>
      <c r="M36" s="336">
        <v>160</v>
      </c>
      <c r="N36" s="272">
        <f>K36/M36</f>
        <v>330.6520948143646</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20.102155451800996</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350.75425026616563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24978.409094514951</v>
      </c>
      <c r="N48" s="272">
        <f>K48*M48</f>
        <v>24978.409094514951</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402759.47870081913</v>
      </c>
      <c r="N49" s="272">
        <f>K49*M49</f>
        <v>12082.784361024573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37061.193455539527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2010.2155451800998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39422.163250985795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7884.4326501971591</v>
      </c>
      <c r="M84" s="860"/>
      <c r="N84" s="51"/>
    </row>
    <row r="85" spans="1:14">
      <c r="B85" s="89" t="s">
        <v>973</v>
      </c>
      <c r="C85" s="90"/>
      <c r="D85" s="90"/>
      <c r="E85" s="90"/>
      <c r="F85" s="90"/>
      <c r="G85" s="90"/>
      <c r="H85" s="90"/>
      <c r="I85" s="87"/>
      <c r="J85" s="88"/>
      <c r="K85" s="304">
        <v>0.05</v>
      </c>
      <c r="L85" s="859">
        <f>N79*K85</f>
        <v>1971.1081625492898</v>
      </c>
      <c r="M85" s="860"/>
      <c r="N85" s="51"/>
    </row>
    <row r="86" spans="1:14" ht="15.75" thickBot="1">
      <c r="B86" s="91" t="s">
        <v>974</v>
      </c>
      <c r="C86" s="92"/>
      <c r="D86" s="92"/>
      <c r="E86" s="92"/>
      <c r="F86" s="92"/>
      <c r="G86" s="92"/>
      <c r="H86" s="92"/>
      <c r="I86" s="93"/>
      <c r="J86" s="94"/>
      <c r="K86" s="305">
        <v>0.05</v>
      </c>
      <c r="L86" s="861">
        <f>N79*K86</f>
        <v>1971.1081625492898</v>
      </c>
      <c r="M86" s="862"/>
      <c r="N86" s="51"/>
    </row>
    <row r="87" spans="1:14" ht="15.75" thickBot="1">
      <c r="B87" s="825" t="s">
        <v>953</v>
      </c>
      <c r="C87" s="826"/>
      <c r="D87" s="826"/>
      <c r="E87" s="826"/>
      <c r="F87" s="826"/>
      <c r="G87" s="826"/>
      <c r="H87" s="826"/>
      <c r="I87" s="826"/>
      <c r="J87" s="826"/>
      <c r="K87" s="826"/>
      <c r="L87" s="826"/>
      <c r="M87" s="827"/>
      <c r="N87" s="52">
        <f>L84+L85+L86</f>
        <v>11826.648975295739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51248.81222628153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72.174666666666667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5736.9007922936653</v>
      </c>
      <c r="N48" s="272">
        <f>K48*M48</f>
        <v>229.47603169174661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10479.835316291552</v>
      </c>
      <c r="N49" s="272">
        <f>K49*M49</f>
        <v>4191.9341265166213</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352.49364314637086</v>
      </c>
      <c r="N50" s="272">
        <f>K50*M50</f>
        <v>1057.4809294391125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5478.8910876474802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721.74666666666667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6272.8124209808138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1254.5624841961628</v>
      </c>
      <c r="M84" s="860"/>
      <c r="N84" s="51"/>
    </row>
    <row r="85" spans="1:14">
      <c r="B85" s="89" t="s">
        <v>973</v>
      </c>
      <c r="C85" s="90"/>
      <c r="D85" s="90"/>
      <c r="E85" s="90"/>
      <c r="F85" s="90"/>
      <c r="G85" s="90"/>
      <c r="H85" s="90"/>
      <c r="I85" s="87"/>
      <c r="J85" s="88"/>
      <c r="K85" s="304">
        <v>0.05</v>
      </c>
      <c r="L85" s="859">
        <f>N79*K85</f>
        <v>313.6406210490407</v>
      </c>
      <c r="M85" s="860"/>
      <c r="N85" s="51"/>
    </row>
    <row r="86" spans="1:14" ht="15.75" thickBot="1">
      <c r="B86" s="91" t="s">
        <v>974</v>
      </c>
      <c r="C86" s="92"/>
      <c r="D86" s="92"/>
      <c r="E86" s="92"/>
      <c r="F86" s="92"/>
      <c r="G86" s="92"/>
      <c r="H86" s="92"/>
      <c r="I86" s="93"/>
      <c r="J86" s="94"/>
      <c r="K86" s="305">
        <v>0.05</v>
      </c>
      <c r="L86" s="861">
        <f>N79*K86</f>
        <v>313.6406210490407</v>
      </c>
      <c r="M86" s="862"/>
      <c r="N86" s="51"/>
    </row>
    <row r="87" spans="1:14" ht="15.75" thickBot="1">
      <c r="B87" s="825" t="s">
        <v>953</v>
      </c>
      <c r="C87" s="826"/>
      <c r="D87" s="826"/>
      <c r="E87" s="826"/>
      <c r="F87" s="826"/>
      <c r="G87" s="826"/>
      <c r="H87" s="826"/>
      <c r="I87" s="826"/>
      <c r="J87" s="826"/>
      <c r="K87" s="826"/>
      <c r="L87" s="826"/>
      <c r="M87" s="827"/>
      <c r="N87" s="52">
        <f>L84+L85+L86</f>
        <v>1881.8437262942441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8154.6561472750582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72.174666666666667</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28684.503961468323</v>
      </c>
      <c r="N48" s="272">
        <f>K48*M48</f>
        <v>11473.801584587331</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352.49364314637086</v>
      </c>
      <c r="N49" s="272">
        <f>K49*M49</f>
        <v>1057.4809294391125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12531.282514026443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721.74666666666667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13325.203847359775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2665.0407694719552</v>
      </c>
      <c r="M84" s="860"/>
      <c r="N84" s="51"/>
    </row>
    <row r="85" spans="1:14">
      <c r="B85" s="89" t="s">
        <v>973</v>
      </c>
      <c r="C85" s="90"/>
      <c r="D85" s="90"/>
      <c r="E85" s="90"/>
      <c r="F85" s="90"/>
      <c r="G85" s="90"/>
      <c r="H85" s="90"/>
      <c r="I85" s="87"/>
      <c r="J85" s="88"/>
      <c r="K85" s="304">
        <v>0.05</v>
      </c>
      <c r="L85" s="859">
        <f>N79*K85</f>
        <v>666.26019236798879</v>
      </c>
      <c r="M85" s="860"/>
      <c r="N85" s="51"/>
    </row>
    <row r="86" spans="1:14" ht="15.75" thickBot="1">
      <c r="B86" s="91" t="s">
        <v>974</v>
      </c>
      <c r="C86" s="92"/>
      <c r="D86" s="92"/>
      <c r="E86" s="92"/>
      <c r="F86" s="92"/>
      <c r="G86" s="92"/>
      <c r="H86" s="92"/>
      <c r="I86" s="93"/>
      <c r="J86" s="94"/>
      <c r="K86" s="305">
        <v>0.05</v>
      </c>
      <c r="L86" s="861">
        <f>N79*K86</f>
        <v>666.26019236798879</v>
      </c>
      <c r="M86" s="862"/>
      <c r="N86" s="51"/>
    </row>
    <row r="87" spans="1:14" ht="15.75" thickBot="1">
      <c r="B87" s="825" t="s">
        <v>953</v>
      </c>
      <c r="C87" s="826"/>
      <c r="D87" s="826"/>
      <c r="E87" s="826"/>
      <c r="F87" s="826"/>
      <c r="G87" s="826"/>
      <c r="H87" s="826"/>
      <c r="I87" s="826"/>
      <c r="J87" s="826"/>
      <c r="K87" s="826"/>
      <c r="L87" s="826"/>
      <c r="M87" s="827"/>
      <c r="N87" s="52">
        <f>L84+L85+L86</f>
        <v>3997.5611542079323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17322.765001567706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286.59765815254394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5736.9007922936653</v>
      </c>
      <c r="N48" s="272">
        <f>K48*M48</f>
        <v>458.95206338349323</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10479.835316291552</v>
      </c>
      <c r="N49" s="272">
        <f>K49*M49</f>
        <v>4191.9341265166213</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352.49364314637086</v>
      </c>
      <c r="N50" s="272">
        <f>K50*M50</f>
        <v>1057.4809294391125</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21417.397039613508</v>
      </c>
      <c r="N51" s="272">
        <f>K51*M51</f>
        <v>32126.095559420261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37834.46267875949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2865.9765815254395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40987.036918437472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8197.4073836874941</v>
      </c>
      <c r="M84" s="860"/>
      <c r="N84" s="51"/>
    </row>
    <row r="85" spans="1:14">
      <c r="B85" s="89" t="s">
        <v>973</v>
      </c>
      <c r="C85" s="90"/>
      <c r="D85" s="90"/>
      <c r="E85" s="90"/>
      <c r="F85" s="90"/>
      <c r="G85" s="90"/>
      <c r="H85" s="90"/>
      <c r="I85" s="87"/>
      <c r="J85" s="88"/>
      <c r="K85" s="304">
        <v>0.05</v>
      </c>
      <c r="L85" s="859">
        <f>N79*K85</f>
        <v>2049.3518459218735</v>
      </c>
      <c r="M85" s="860"/>
      <c r="N85" s="51"/>
    </row>
    <row r="86" spans="1:14" ht="15.75" thickBot="1">
      <c r="B86" s="91" t="s">
        <v>974</v>
      </c>
      <c r="C86" s="92"/>
      <c r="D86" s="92"/>
      <c r="E86" s="92"/>
      <c r="F86" s="92"/>
      <c r="G86" s="92"/>
      <c r="H86" s="92"/>
      <c r="I86" s="93"/>
      <c r="J86" s="94"/>
      <c r="K86" s="305">
        <v>0.05</v>
      </c>
      <c r="L86" s="861">
        <f>N79*K86</f>
        <v>2049.3518459218735</v>
      </c>
      <c r="M86" s="862"/>
      <c r="N86" s="51"/>
    </row>
    <row r="87" spans="1:14" ht="15.75" thickBot="1">
      <c r="B87" s="825" t="s">
        <v>953</v>
      </c>
      <c r="C87" s="826"/>
      <c r="D87" s="826"/>
      <c r="E87" s="826"/>
      <c r="F87" s="826"/>
      <c r="G87" s="826"/>
      <c r="H87" s="826"/>
      <c r="I87" s="826"/>
      <c r="J87" s="826"/>
      <c r="K87" s="826"/>
      <c r="L87" s="826"/>
      <c r="M87" s="827"/>
      <c r="N87" s="52">
        <f>L84+L85+L86</f>
        <v>12296.111075531242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53283.147993968712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286.59765815254394</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28684.503961468323</v>
      </c>
      <c r="N48" s="272">
        <f>K48*M48</f>
        <v>11473.801584587331</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352.49364314637086</v>
      </c>
      <c r="N49" s="272">
        <f>K49*M49</f>
        <v>1057.4809294391125</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21417.397039613508</v>
      </c>
      <c r="N50" s="272">
        <f>K50*M50</f>
        <v>32126.095559420261</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44657.3780734467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2865.9765815254395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47809.952313124682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9561.9904626249372</v>
      </c>
      <c r="M84" s="860"/>
      <c r="N84" s="51"/>
    </row>
    <row r="85" spans="1:14">
      <c r="B85" s="89" t="s">
        <v>973</v>
      </c>
      <c r="C85" s="90"/>
      <c r="D85" s="90"/>
      <c r="E85" s="90"/>
      <c r="F85" s="90"/>
      <c r="G85" s="90"/>
      <c r="H85" s="90"/>
      <c r="I85" s="87"/>
      <c r="J85" s="88"/>
      <c r="K85" s="304">
        <v>0.05</v>
      </c>
      <c r="L85" s="859">
        <f>N79*K85</f>
        <v>2390.4976156562343</v>
      </c>
      <c r="M85" s="860"/>
      <c r="N85" s="51"/>
    </row>
    <row r="86" spans="1:14" ht="15.75" thickBot="1">
      <c r="B86" s="91" t="s">
        <v>974</v>
      </c>
      <c r="C86" s="92"/>
      <c r="D86" s="92"/>
      <c r="E86" s="92"/>
      <c r="F86" s="92"/>
      <c r="G86" s="92"/>
      <c r="H86" s="92"/>
      <c r="I86" s="93"/>
      <c r="J86" s="94"/>
      <c r="K86" s="305">
        <v>0.05</v>
      </c>
      <c r="L86" s="861">
        <f>N79*K86</f>
        <v>2390.4976156562343</v>
      </c>
      <c r="M86" s="862"/>
      <c r="N86" s="51"/>
    </row>
    <row r="87" spans="1:14" ht="15.75" thickBot="1">
      <c r="B87" s="825" t="s">
        <v>953</v>
      </c>
      <c r="C87" s="826"/>
      <c r="D87" s="826"/>
      <c r="E87" s="826"/>
      <c r="F87" s="826"/>
      <c r="G87" s="826"/>
      <c r="H87" s="826"/>
      <c r="I87" s="826"/>
      <c r="J87" s="826"/>
      <c r="K87" s="826"/>
      <c r="L87" s="826"/>
      <c r="M87" s="827"/>
      <c r="N87" s="52">
        <f>L84+L85+L86</f>
        <v>14342.985693937404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62152.938007062083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241</v>
      </c>
      <c r="B36" s="838" t="str">
        <f>VLOOKUP(A36,EQUIPOS!A6:D154,3,FALSE)</f>
        <v>Grúa (capacidad 15 ton)</v>
      </c>
      <c r="C36" s="839"/>
      <c r="D36" s="839"/>
      <c r="E36" s="839"/>
      <c r="F36" s="839"/>
      <c r="G36" s="839"/>
      <c r="H36" s="840"/>
      <c r="I36" s="267"/>
      <c r="J36" s="268"/>
      <c r="K36" s="269">
        <f>VLOOKUP(A36,EQUIPOS!A6:D163,4,FALSE)</f>
        <v>150275.61403926089</v>
      </c>
      <c r="L36" s="270"/>
      <c r="M36" s="336">
        <v>0.75</v>
      </c>
      <c r="N36" s="272">
        <f>K36/M36</f>
        <v>200367.48538568118</v>
      </c>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0.2</v>
      </c>
      <c r="N41" s="344">
        <f>N77*M41</f>
        <v>8969.3081204802675</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209336.79350616146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14000.152081395931</v>
      </c>
      <c r="N48" s="272">
        <f>K48*M48</f>
        <v>14000.152081395931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14000.152081395931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44846.540602401335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268183.48618995876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53636.697237991757</v>
      </c>
      <c r="M84" s="860"/>
      <c r="N84" s="51"/>
    </row>
    <row r="85" spans="1:14">
      <c r="B85" s="89" t="s">
        <v>973</v>
      </c>
      <c r="C85" s="90"/>
      <c r="D85" s="90"/>
      <c r="E85" s="90"/>
      <c r="F85" s="90"/>
      <c r="G85" s="90"/>
      <c r="H85" s="90"/>
      <c r="I85" s="87"/>
      <c r="J85" s="88"/>
      <c r="K85" s="304">
        <v>0.05</v>
      </c>
      <c r="L85" s="859">
        <f>N79*K85</f>
        <v>13409.174309497939</v>
      </c>
      <c r="M85" s="860"/>
      <c r="N85" s="51"/>
    </row>
    <row r="86" spans="1:14" ht="15.75" thickBot="1">
      <c r="B86" s="91" t="s">
        <v>974</v>
      </c>
      <c r="C86" s="92"/>
      <c r="D86" s="92"/>
      <c r="E86" s="92"/>
      <c r="F86" s="92"/>
      <c r="G86" s="92"/>
      <c r="H86" s="92"/>
      <c r="I86" s="93"/>
      <c r="J86" s="94"/>
      <c r="K86" s="305">
        <v>0.05</v>
      </c>
      <c r="L86" s="861">
        <f>N79*K86</f>
        <v>13409.174309497939</v>
      </c>
      <c r="M86" s="862"/>
      <c r="N86" s="51"/>
    </row>
    <row r="87" spans="1:14" ht="15.75" thickBot="1">
      <c r="B87" s="825" t="s">
        <v>953</v>
      </c>
      <c r="C87" s="826"/>
      <c r="D87" s="826"/>
      <c r="E87" s="826"/>
      <c r="F87" s="826"/>
      <c r="G87" s="826"/>
      <c r="H87" s="826"/>
      <c r="I87" s="826"/>
      <c r="J87" s="826"/>
      <c r="K87" s="826"/>
      <c r="L87" s="826"/>
      <c r="M87" s="827"/>
      <c r="N87" s="52">
        <f>L84+L85+L86</f>
        <v>80455.045856987621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348638.53204694635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0.2</v>
      </c>
      <c r="N41" s="344">
        <f>N77*M41</f>
        <v>6726.9810903601992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14000.152081395931</v>
      </c>
      <c r="N48" s="272">
        <f>K48*M48</f>
        <v>14000.152081395931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14000.152081395931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33634.905451800994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54362.03862355712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10872.407724711426</v>
      </c>
      <c r="M84" s="860"/>
      <c r="N84" s="51"/>
    </row>
    <row r="85" spans="1:14">
      <c r="B85" s="89" t="s">
        <v>973</v>
      </c>
      <c r="C85" s="90"/>
      <c r="D85" s="90"/>
      <c r="E85" s="90"/>
      <c r="F85" s="90"/>
      <c r="G85" s="90"/>
      <c r="H85" s="90"/>
      <c r="I85" s="87"/>
      <c r="J85" s="88"/>
      <c r="K85" s="304">
        <v>0.05</v>
      </c>
      <c r="L85" s="859">
        <f>N79*K85</f>
        <v>2718.1019311778564</v>
      </c>
      <c r="M85" s="860"/>
      <c r="N85" s="51"/>
    </row>
    <row r="86" spans="1:14" ht="15.75" thickBot="1">
      <c r="B86" s="91" t="s">
        <v>974</v>
      </c>
      <c r="C86" s="92"/>
      <c r="D86" s="92"/>
      <c r="E86" s="92"/>
      <c r="F86" s="92"/>
      <c r="G86" s="92"/>
      <c r="H86" s="92"/>
      <c r="I86" s="93"/>
      <c r="J86" s="94"/>
      <c r="K86" s="305">
        <v>0.05</v>
      </c>
      <c r="L86" s="861">
        <f>N79*K86</f>
        <v>2718.1019311778564</v>
      </c>
      <c r="M86" s="862"/>
      <c r="N86" s="51"/>
    </row>
    <row r="87" spans="1:14" ht="15.75" thickBot="1">
      <c r="B87" s="825" t="s">
        <v>953</v>
      </c>
      <c r="C87" s="826"/>
      <c r="D87" s="826"/>
      <c r="E87" s="826"/>
      <c r="F87" s="826"/>
      <c r="G87" s="826"/>
      <c r="H87" s="826"/>
      <c r="I87" s="826"/>
      <c r="J87" s="826"/>
      <c r="K87" s="826"/>
      <c r="L87" s="826"/>
      <c r="M87" s="827"/>
      <c r="N87" s="52">
        <f>L84+L85+L86</f>
        <v>16308.611587067138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70670.650210624255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2686.8530451800998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14000.152081395931</v>
      </c>
      <c r="N48" s="272">
        <f>K48*M48</f>
        <v>14000.152081395931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14000.152081395931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5"/>
    </row>
    <row r="77" spans="1:15" ht="15.75" thickBot="1">
      <c r="B77" s="825" t="s">
        <v>953</v>
      </c>
      <c r="C77" s="826"/>
      <c r="D77" s="826"/>
      <c r="E77" s="826"/>
      <c r="F77" s="826"/>
      <c r="G77" s="826"/>
      <c r="H77" s="826"/>
      <c r="I77" s="826"/>
      <c r="J77" s="826"/>
      <c r="K77" s="826"/>
      <c r="L77" s="826"/>
      <c r="M77" s="827"/>
      <c r="N77" s="301">
        <f>SUM(N71:N76)</f>
        <v>17912.353634534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34599.35876111003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6919.8717522220068</v>
      </c>
      <c r="M84" s="860"/>
      <c r="N84" s="51"/>
    </row>
    <row r="85" spans="1:14">
      <c r="B85" s="89" t="s">
        <v>973</v>
      </c>
      <c r="C85" s="90"/>
      <c r="D85" s="90"/>
      <c r="E85" s="90"/>
      <c r="F85" s="90"/>
      <c r="G85" s="90"/>
      <c r="H85" s="90"/>
      <c r="I85" s="87"/>
      <c r="J85" s="88"/>
      <c r="K85" s="304">
        <v>0.05</v>
      </c>
      <c r="L85" s="859">
        <f>N79*K85</f>
        <v>1729.9679380555017</v>
      </c>
      <c r="M85" s="860"/>
      <c r="N85" s="51"/>
    </row>
    <row r="86" spans="1:14" ht="15.75" thickBot="1">
      <c r="B86" s="91" t="s">
        <v>974</v>
      </c>
      <c r="C86" s="92"/>
      <c r="D86" s="92"/>
      <c r="E86" s="92"/>
      <c r="F86" s="92"/>
      <c r="G86" s="92"/>
      <c r="H86" s="92"/>
      <c r="I86" s="93"/>
      <c r="J86" s="94"/>
      <c r="K86" s="305">
        <v>0.05</v>
      </c>
      <c r="L86" s="861">
        <f>N79*K86</f>
        <v>1729.9679380555017</v>
      </c>
      <c r="M86" s="862"/>
      <c r="N86" s="51"/>
    </row>
    <row r="87" spans="1:14" ht="15.75" thickBot="1">
      <c r="B87" s="825" t="s">
        <v>953</v>
      </c>
      <c r="C87" s="826"/>
      <c r="D87" s="826"/>
      <c r="E87" s="826"/>
      <c r="F87" s="826"/>
      <c r="G87" s="826"/>
      <c r="H87" s="826"/>
      <c r="I87" s="826"/>
      <c r="J87" s="826"/>
      <c r="K87" s="826"/>
      <c r="L87" s="826"/>
      <c r="M87" s="827"/>
      <c r="N87" s="52">
        <f>L84+L85+L86</f>
        <v>10379.807628333012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44979.166389443038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2015.1397838850748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14000.152081395931</v>
      </c>
      <c r="N48" s="272">
        <f>K48*M48</f>
        <v>14000.152081395931</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14000.152081395931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13434.265225900499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29449.557091181505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5889.911418236301</v>
      </c>
      <c r="M84" s="860"/>
      <c r="N84" s="51"/>
    </row>
    <row r="85" spans="1:14">
      <c r="B85" s="89" t="s">
        <v>973</v>
      </c>
      <c r="C85" s="90"/>
      <c r="D85" s="90"/>
      <c r="E85" s="90"/>
      <c r="F85" s="90"/>
      <c r="G85" s="90"/>
      <c r="H85" s="90"/>
      <c r="I85" s="87"/>
      <c r="J85" s="88"/>
      <c r="K85" s="304">
        <v>0.05</v>
      </c>
      <c r="L85" s="859">
        <f>N79*K85</f>
        <v>1472.4778545590752</v>
      </c>
      <c r="M85" s="860"/>
      <c r="N85" s="51"/>
    </row>
    <row r="86" spans="1:14" ht="15.75" thickBot="1">
      <c r="B86" s="91" t="s">
        <v>974</v>
      </c>
      <c r="C86" s="92"/>
      <c r="D86" s="92"/>
      <c r="E86" s="92"/>
      <c r="F86" s="92"/>
      <c r="G86" s="92"/>
      <c r="H86" s="92"/>
      <c r="I86" s="93"/>
      <c r="J86" s="94"/>
      <c r="K86" s="305">
        <v>0.05</v>
      </c>
      <c r="L86" s="861">
        <f>N79*K86</f>
        <v>1472.4778545590752</v>
      </c>
      <c r="M86" s="862"/>
      <c r="N86" s="51"/>
    </row>
    <row r="87" spans="1:14" ht="15.75" thickBot="1">
      <c r="B87" s="825" t="s">
        <v>953</v>
      </c>
      <c r="C87" s="826"/>
      <c r="D87" s="826"/>
      <c r="E87" s="826"/>
      <c r="F87" s="826"/>
      <c r="G87" s="826"/>
      <c r="H87" s="826"/>
      <c r="I87" s="826"/>
      <c r="J87" s="826"/>
      <c r="K87" s="826"/>
      <c r="L87" s="826"/>
      <c r="M87" s="827"/>
      <c r="N87" s="52">
        <f>L84+L85+L86</f>
        <v>8834.8671273544514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38284.424218535954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11305.850572033949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46055.239990516966</v>
      </c>
      <c r="N48" s="272">
        <f>K48*M48</f>
        <v>96716.003980085632</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14000.152081395931</v>
      </c>
      <c r="N49" s="272">
        <f>K49*M49</f>
        <v>14000.152081395931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110716.15606148157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75372.337146892998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197394.3437804085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39478.868756081705</v>
      </c>
      <c r="M84" s="860"/>
      <c r="N84" s="51"/>
    </row>
    <row r="85" spans="1:14">
      <c r="B85" s="89" t="s">
        <v>973</v>
      </c>
      <c r="C85" s="90"/>
      <c r="D85" s="90"/>
      <c r="E85" s="90"/>
      <c r="F85" s="90"/>
      <c r="G85" s="90"/>
      <c r="H85" s="90"/>
      <c r="I85" s="87"/>
      <c r="J85" s="88"/>
      <c r="K85" s="304">
        <v>0.05</v>
      </c>
      <c r="L85" s="859">
        <f>N79*K85</f>
        <v>9869.7171890204263</v>
      </c>
      <c r="M85" s="860"/>
      <c r="N85" s="51"/>
    </row>
    <row r="86" spans="1:14" ht="15.75" thickBot="1">
      <c r="B86" s="91" t="s">
        <v>974</v>
      </c>
      <c r="C86" s="92"/>
      <c r="D86" s="92"/>
      <c r="E86" s="92"/>
      <c r="F86" s="92"/>
      <c r="G86" s="92"/>
      <c r="H86" s="92"/>
      <c r="I86" s="93"/>
      <c r="J86" s="94"/>
      <c r="K86" s="305">
        <v>0.05</v>
      </c>
      <c r="L86" s="861">
        <f>N79*K86</f>
        <v>9869.7171890204263</v>
      </c>
      <c r="M86" s="862"/>
      <c r="N86" s="51"/>
    </row>
    <row r="87" spans="1:14" ht="15.75" thickBot="1">
      <c r="B87" s="825" t="s">
        <v>953</v>
      </c>
      <c r="C87" s="826"/>
      <c r="D87" s="826"/>
      <c r="E87" s="826"/>
      <c r="F87" s="826"/>
      <c r="G87" s="826"/>
      <c r="H87" s="826"/>
      <c r="I87" s="826"/>
      <c r="J87" s="826"/>
      <c r="K87" s="826"/>
      <c r="L87" s="826"/>
      <c r="M87" s="827"/>
      <c r="N87" s="52">
        <f>L84+L85+L86</f>
        <v>59218.303134122558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256612.64691453107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0.15</v>
      </c>
      <c r="N41" s="344">
        <f>N77*M41</f>
        <v>11305.850572033949</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46055.239990516966</v>
      </c>
      <c r="N48" s="272">
        <f>K48*M48</f>
        <v>92110.479981033932</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14000.152081395931</v>
      </c>
      <c r="N49" s="272">
        <f>K49*M49</f>
        <v>14000.152081395931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106110.63206242987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75372.337146892998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192788.81978135681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38557.763956271367</v>
      </c>
      <c r="M84" s="860"/>
      <c r="N84" s="51"/>
    </row>
    <row r="85" spans="1:14">
      <c r="B85" s="89" t="s">
        <v>973</v>
      </c>
      <c r="C85" s="90"/>
      <c r="D85" s="90"/>
      <c r="E85" s="90"/>
      <c r="F85" s="90"/>
      <c r="G85" s="90"/>
      <c r="H85" s="90"/>
      <c r="I85" s="87"/>
      <c r="J85" s="88"/>
      <c r="K85" s="304">
        <v>0.05</v>
      </c>
      <c r="L85" s="859">
        <f>N79*K85</f>
        <v>9639.4409890678417</v>
      </c>
      <c r="M85" s="860"/>
      <c r="N85" s="51"/>
    </row>
    <row r="86" spans="1:14" ht="15.75" thickBot="1">
      <c r="B86" s="91" t="s">
        <v>974</v>
      </c>
      <c r="C86" s="92"/>
      <c r="D86" s="92"/>
      <c r="E86" s="92"/>
      <c r="F86" s="92"/>
      <c r="G86" s="92"/>
      <c r="H86" s="92"/>
      <c r="I86" s="93"/>
      <c r="J86" s="94"/>
      <c r="K86" s="305">
        <v>0.05</v>
      </c>
      <c r="L86" s="861">
        <f>N79*K86</f>
        <v>9639.4409890678417</v>
      </c>
      <c r="M86" s="862"/>
      <c r="N86" s="51"/>
    </row>
    <row r="87" spans="1:14" ht="15.75" thickBot="1">
      <c r="B87" s="825" t="s">
        <v>953</v>
      </c>
      <c r="C87" s="826"/>
      <c r="D87" s="826"/>
      <c r="E87" s="826"/>
      <c r="F87" s="826"/>
      <c r="G87" s="826"/>
      <c r="H87" s="826"/>
      <c r="I87" s="826"/>
      <c r="J87" s="826"/>
      <c r="K87" s="826"/>
      <c r="L87" s="826"/>
      <c r="M87" s="827"/>
      <c r="N87" s="52">
        <f>L84+L85+L86</f>
        <v>57836.645934407054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250625.46571576386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4720.6884844632978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46055.239990516966</v>
      </c>
      <c r="N48" s="272">
        <f>K48*M48</f>
        <v>60332.364387577225</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14000.152081395931</v>
      </c>
      <c r="N49" s="272">
        <f>K49*M49</f>
        <v>14000.152081395931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74332.516468973161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47206.884844632979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126260.08979806944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25252.017959613891</v>
      </c>
      <c r="M84" s="860"/>
      <c r="N84" s="51"/>
    </row>
    <row r="85" spans="1:14">
      <c r="B85" s="89" t="s">
        <v>973</v>
      </c>
      <c r="C85" s="90"/>
      <c r="D85" s="90"/>
      <c r="E85" s="90"/>
      <c r="F85" s="90"/>
      <c r="G85" s="90"/>
      <c r="H85" s="90"/>
      <c r="I85" s="87"/>
      <c r="J85" s="88"/>
      <c r="K85" s="304">
        <v>0.05</v>
      </c>
      <c r="L85" s="859">
        <f>N79*K85</f>
        <v>6313.0044899034729</v>
      </c>
      <c r="M85" s="860"/>
      <c r="N85" s="51"/>
    </row>
    <row r="86" spans="1:14" ht="15.75" thickBot="1">
      <c r="B86" s="91" t="s">
        <v>974</v>
      </c>
      <c r="C86" s="92"/>
      <c r="D86" s="92"/>
      <c r="E86" s="92"/>
      <c r="F86" s="92"/>
      <c r="G86" s="92"/>
      <c r="H86" s="92"/>
      <c r="I86" s="93"/>
      <c r="J86" s="94"/>
      <c r="K86" s="305">
        <v>0.05</v>
      </c>
      <c r="L86" s="861">
        <f>N79*K86</f>
        <v>6313.0044899034729</v>
      </c>
      <c r="M86" s="862"/>
      <c r="N86" s="51"/>
    </row>
    <row r="87" spans="1:14" ht="15.75" thickBot="1">
      <c r="B87" s="825" t="s">
        <v>953</v>
      </c>
      <c r="C87" s="826"/>
      <c r="D87" s="826"/>
      <c r="E87" s="826"/>
      <c r="F87" s="826"/>
      <c r="G87" s="826"/>
      <c r="H87" s="826"/>
      <c r="I87" s="826"/>
      <c r="J87" s="826"/>
      <c r="K87" s="826"/>
      <c r="L87" s="826"/>
      <c r="M87" s="827"/>
      <c r="N87" s="52">
        <f>L84+L85+L86</f>
        <v>37878.026939420837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164138.11673749029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3957.0477002118823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46055.239990516966</v>
      </c>
      <c r="N48" s="272">
        <f>K48*M48</f>
        <v>50660.763989568666</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14000.152081395931</v>
      </c>
      <c r="N49" s="272">
        <f>K49*M49</f>
        <v>14000.152081395931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64660.916070964595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39570.477002118823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108188.4407732953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21637.688154659059</v>
      </c>
      <c r="M84" s="860"/>
      <c r="N84" s="51"/>
    </row>
    <row r="85" spans="1:14">
      <c r="B85" s="89" t="s">
        <v>973</v>
      </c>
      <c r="C85" s="90"/>
      <c r="D85" s="90"/>
      <c r="E85" s="90"/>
      <c r="F85" s="90"/>
      <c r="G85" s="90"/>
      <c r="H85" s="90"/>
      <c r="I85" s="87"/>
      <c r="J85" s="88"/>
      <c r="K85" s="304">
        <v>0.05</v>
      </c>
      <c r="L85" s="859">
        <f>N79*K85</f>
        <v>5409.4220386647648</v>
      </c>
      <c r="M85" s="860"/>
      <c r="N85" s="51"/>
    </row>
    <row r="86" spans="1:14" ht="15.75" thickBot="1">
      <c r="B86" s="91" t="s">
        <v>974</v>
      </c>
      <c r="C86" s="92"/>
      <c r="D86" s="92"/>
      <c r="E86" s="92"/>
      <c r="F86" s="92"/>
      <c r="G86" s="92"/>
      <c r="H86" s="92"/>
      <c r="I86" s="93"/>
      <c r="J86" s="94"/>
      <c r="K86" s="305">
        <v>0.05</v>
      </c>
      <c r="L86" s="861">
        <f>N79*K86</f>
        <v>5409.4220386647648</v>
      </c>
      <c r="M86" s="862"/>
      <c r="N86" s="51"/>
    </row>
    <row r="87" spans="1:14" ht="15.75" thickBot="1">
      <c r="B87" s="825" t="s">
        <v>953</v>
      </c>
      <c r="C87" s="826"/>
      <c r="D87" s="826"/>
      <c r="E87" s="826"/>
      <c r="F87" s="826"/>
      <c r="G87" s="826"/>
      <c r="H87" s="826"/>
      <c r="I87" s="826"/>
      <c r="J87" s="826"/>
      <c r="K87" s="826"/>
      <c r="L87" s="826"/>
      <c r="M87" s="827"/>
      <c r="N87" s="52">
        <f>L84+L85+L86</f>
        <v>32456.532231988589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140644.97300528389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A38" s="113"/>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269.07924361440803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46055.239990516966</v>
      </c>
      <c r="N48" s="272">
        <f>K48*M48</f>
        <v>2302.7619995258483</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40.460415686445522</v>
      </c>
      <c r="N49" s="272">
        <f>K49*M49</f>
        <v>202.3020784322276</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5047.4182318362282</v>
      </c>
      <c r="N50" s="272">
        <f>K50*M50</f>
        <v>5047.4182318362282</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7552.4823097943045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10512.353989552794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2102.4707979105588</v>
      </c>
      <c r="M84" s="860"/>
      <c r="N84" s="51"/>
    </row>
    <row r="85" spans="1:14">
      <c r="B85" s="89" t="s">
        <v>973</v>
      </c>
      <c r="C85" s="90"/>
      <c r="D85" s="90"/>
      <c r="E85" s="90"/>
      <c r="F85" s="90"/>
      <c r="G85" s="90"/>
      <c r="H85" s="90"/>
      <c r="I85" s="87"/>
      <c r="J85" s="88"/>
      <c r="K85" s="304">
        <v>0.05</v>
      </c>
      <c r="L85" s="859">
        <f>N79*K85</f>
        <v>525.61769947763969</v>
      </c>
      <c r="M85" s="860"/>
      <c r="N85" s="51"/>
    </row>
    <row r="86" spans="1:14" ht="15.75" thickBot="1">
      <c r="B86" s="91" t="s">
        <v>974</v>
      </c>
      <c r="C86" s="92"/>
      <c r="D86" s="92"/>
      <c r="E86" s="92"/>
      <c r="F86" s="92"/>
      <c r="G86" s="92"/>
      <c r="H86" s="92"/>
      <c r="I86" s="93"/>
      <c r="J86" s="94"/>
      <c r="K86" s="305">
        <v>0.05</v>
      </c>
      <c r="L86" s="861">
        <f>N79*K86</f>
        <v>525.61769947763969</v>
      </c>
      <c r="M86" s="862"/>
      <c r="N86" s="51"/>
    </row>
    <row r="87" spans="1:14" ht="15.75" thickBot="1">
      <c r="B87" s="825" t="s">
        <v>953</v>
      </c>
      <c r="C87" s="826"/>
      <c r="D87" s="826"/>
      <c r="E87" s="826"/>
      <c r="F87" s="826"/>
      <c r="G87" s="826"/>
      <c r="H87" s="826"/>
      <c r="I87" s="826"/>
      <c r="J87" s="826"/>
      <c r="K87" s="826"/>
      <c r="L87" s="826"/>
      <c r="M87" s="827"/>
      <c r="N87" s="52">
        <f>L84+L85+L86</f>
        <v>3153.7061968658381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13666.060186418632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7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0.1</v>
      </c>
      <c r="N41" s="344">
        <f>N77*M41</f>
        <v>108.262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788.68544815073471</v>
      </c>
      <c r="N48" s="272">
        <f>K48*M48</f>
        <v>788.68544815073471</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32293.880867496518</v>
      </c>
      <c r="N49" s="272">
        <f>K49*M49</f>
        <v>1614.6940433748259</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46055.239990516966</v>
      </c>
      <c r="N50" s="272">
        <f>K50*M50</f>
        <v>3454.1429992887724</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40.460415686445522</v>
      </c>
      <c r="N51" s="272">
        <f>K51*M51</f>
        <v>202.3020784322276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6059.8245692465616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1082.6199999999999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7250.7065692465612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1450.1413138493124</v>
      </c>
      <c r="M84" s="860"/>
      <c r="N84" s="51"/>
    </row>
    <row r="85" spans="1:14">
      <c r="B85" s="89" t="s">
        <v>973</v>
      </c>
      <c r="C85" s="90"/>
      <c r="D85" s="90"/>
      <c r="E85" s="90"/>
      <c r="F85" s="90"/>
      <c r="G85" s="90"/>
      <c r="H85" s="90"/>
      <c r="I85" s="87"/>
      <c r="J85" s="88"/>
      <c r="K85" s="304">
        <v>0.05</v>
      </c>
      <c r="L85" s="859">
        <f>N79*K85</f>
        <v>362.5353284623281</v>
      </c>
      <c r="M85" s="860"/>
      <c r="N85" s="51"/>
    </row>
    <row r="86" spans="1:14" ht="15.75" thickBot="1">
      <c r="B86" s="91" t="s">
        <v>974</v>
      </c>
      <c r="C86" s="92"/>
      <c r="D86" s="92"/>
      <c r="E86" s="92"/>
      <c r="F86" s="92"/>
      <c r="G86" s="92"/>
      <c r="H86" s="92"/>
      <c r="I86" s="93"/>
      <c r="J86" s="94"/>
      <c r="K86" s="305">
        <v>0.05</v>
      </c>
      <c r="L86" s="861">
        <f>N79*K86</f>
        <v>362.5353284623281</v>
      </c>
      <c r="M86" s="862"/>
      <c r="N86" s="51"/>
    </row>
    <row r="87" spans="1:14" ht="15.75" thickBot="1">
      <c r="B87" s="825" t="s">
        <v>953</v>
      </c>
      <c r="C87" s="826"/>
      <c r="D87" s="826"/>
      <c r="E87" s="826"/>
      <c r="F87" s="826"/>
      <c r="G87" s="826"/>
      <c r="H87" s="826"/>
      <c r="I87" s="826"/>
      <c r="J87" s="826"/>
      <c r="K87" s="826"/>
      <c r="L87" s="826"/>
      <c r="M87" s="827"/>
      <c r="N87" s="52">
        <f>L84+L85+L86</f>
        <v>2175.2119707739685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9425.9185400205297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253</v>
      </c>
      <c r="B36" s="838" t="str">
        <f>VLOOKUP(A36,EQUIPOS!A6:D154,3,FALSE)</f>
        <v>Máquina hidrosembradora</v>
      </c>
      <c r="C36" s="839"/>
      <c r="D36" s="839"/>
      <c r="E36" s="839"/>
      <c r="F36" s="839"/>
      <c r="G36" s="839"/>
      <c r="H36" s="840"/>
      <c r="I36" s="267"/>
      <c r="J36" s="268"/>
      <c r="K36" s="269">
        <f>VLOOKUP(A36,EQUIPOS!A6:D163,4,FALSE)</f>
        <v>15870.256659247239</v>
      </c>
      <c r="L36" s="270"/>
      <c r="M36" s="336">
        <v>350</v>
      </c>
      <c r="N36" s="272">
        <f>K36/M36</f>
        <v>45.34359045499211</v>
      </c>
    </row>
    <row r="37" spans="1:14">
      <c r="A37" s="113" t="s">
        <v>138</v>
      </c>
      <c r="B37" s="838" t="str">
        <f>VLOOKUP(A37,EQUIPOS!A7:D154,3,FALSE)</f>
        <v>Camioneta D-300</v>
      </c>
      <c r="C37" s="839"/>
      <c r="D37" s="839"/>
      <c r="E37" s="839"/>
      <c r="F37" s="839"/>
      <c r="G37" s="839"/>
      <c r="H37" s="840"/>
      <c r="I37" s="421"/>
      <c r="J37" s="422"/>
      <c r="K37" s="269">
        <f>VLOOKUP(A37,EQUIPOS!A7:D164,4,FALSE)</f>
        <v>52904.335170298335</v>
      </c>
      <c r="L37" s="335"/>
      <c r="M37" s="336">
        <v>350</v>
      </c>
      <c r="N37" s="272">
        <f>K37/M37</f>
        <v>151.15524334370951</v>
      </c>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4.8049864931144288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201.30382029181607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788.68544815073471</v>
      </c>
      <c r="N48" s="272">
        <f>K48*M48</f>
        <v>788.68544815073471</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1916.8699556140061</v>
      </c>
      <c r="N49" s="272">
        <f>K49*M49</f>
        <v>766.74798224560254</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40.460415686445522</v>
      </c>
      <c r="N50" s="272">
        <f>K50*M50</f>
        <v>202.3020784322276</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32293.880867496518</v>
      </c>
      <c r="N51" s="272">
        <f>K51*M51</f>
        <v>1614.6940433748259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3372.4295522033908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96.099729862288569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3669.8331023574956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733.96662047149914</v>
      </c>
      <c r="M84" s="860"/>
      <c r="N84" s="51"/>
    </row>
    <row r="85" spans="1:14">
      <c r="B85" s="89" t="s">
        <v>973</v>
      </c>
      <c r="C85" s="90"/>
      <c r="D85" s="90"/>
      <c r="E85" s="90"/>
      <c r="F85" s="90"/>
      <c r="G85" s="90"/>
      <c r="H85" s="90"/>
      <c r="I85" s="87"/>
      <c r="J85" s="88"/>
      <c r="K85" s="304">
        <v>0.05</v>
      </c>
      <c r="L85" s="859">
        <f>N79*K85</f>
        <v>183.49165511787479</v>
      </c>
      <c r="M85" s="860"/>
      <c r="N85" s="51"/>
    </row>
    <row r="86" spans="1:14" ht="15.75" thickBot="1">
      <c r="B86" s="91" t="s">
        <v>974</v>
      </c>
      <c r="C86" s="92"/>
      <c r="D86" s="92"/>
      <c r="E86" s="92"/>
      <c r="F86" s="92"/>
      <c r="G86" s="92"/>
      <c r="H86" s="92"/>
      <c r="I86" s="93"/>
      <c r="J86" s="94"/>
      <c r="K86" s="305">
        <v>0.05</v>
      </c>
      <c r="L86" s="861">
        <f>N79*K86</f>
        <v>183.49165511787479</v>
      </c>
      <c r="M86" s="862"/>
      <c r="N86" s="51"/>
    </row>
    <row r="87" spans="1:14" ht="15.75" thickBot="1">
      <c r="B87" s="825" t="s">
        <v>953</v>
      </c>
      <c r="C87" s="826"/>
      <c r="D87" s="826"/>
      <c r="E87" s="826"/>
      <c r="F87" s="826"/>
      <c r="G87" s="826"/>
      <c r="H87" s="826"/>
      <c r="I87" s="826"/>
      <c r="J87" s="826"/>
      <c r="K87" s="826"/>
      <c r="L87" s="826"/>
      <c r="M87" s="827"/>
      <c r="N87" s="52">
        <f>L84+L85+L86</f>
        <v>1100.9499307072488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4770.7830330647448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9.25" customHeight="1" thickBot="1">
      <c r="A31" t="s">
        <v>1845</v>
      </c>
      <c r="B31" s="80" t="s">
        <v>1726</v>
      </c>
      <c r="C31" s="965" t="s">
        <v>2049</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52904.335170298335</v>
      </c>
      <c r="L36" s="270"/>
      <c r="M36" s="336">
        <v>8000</v>
      </c>
      <c r="N36" s="272">
        <f>K36/M36</f>
        <v>6.6130418962872914</v>
      </c>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26.907924361440802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33.520966257728091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4081.0915091497895</v>
      </c>
      <c r="N48" s="272">
        <f>K48*M48</f>
        <v>4285.1460846072796</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13227.397665651193</v>
      </c>
      <c r="N49" s="272">
        <f>K49*M49</f>
        <v>13227.397665651193</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717.83015265060465</v>
      </c>
      <c r="N50" s="272">
        <f>K50*M50</f>
        <v>1435.6603053012093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18948.20405555968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21672.51745796149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4334.5034915922979</v>
      </c>
      <c r="M84" s="860"/>
      <c r="N84" s="51"/>
    </row>
    <row r="85" spans="1:14">
      <c r="B85" s="89" t="s">
        <v>973</v>
      </c>
      <c r="C85" s="90"/>
      <c r="D85" s="90"/>
      <c r="E85" s="90"/>
      <c r="F85" s="90"/>
      <c r="G85" s="90"/>
      <c r="H85" s="90"/>
      <c r="I85" s="87"/>
      <c r="J85" s="88"/>
      <c r="K85" s="304">
        <v>0.05</v>
      </c>
      <c r="L85" s="859">
        <f>N79*K85</f>
        <v>1083.6258728980745</v>
      </c>
      <c r="M85" s="860"/>
      <c r="N85" s="51"/>
    </row>
    <row r="86" spans="1:14" ht="15.75" thickBot="1">
      <c r="B86" s="91" t="s">
        <v>974</v>
      </c>
      <c r="C86" s="92"/>
      <c r="D86" s="92"/>
      <c r="E86" s="92"/>
      <c r="F86" s="92"/>
      <c r="G86" s="92"/>
      <c r="H86" s="92"/>
      <c r="I86" s="93"/>
      <c r="J86" s="94"/>
      <c r="K86" s="305">
        <v>0.05</v>
      </c>
      <c r="L86" s="861">
        <f>N79*K86</f>
        <v>1083.6258728980745</v>
      </c>
      <c r="M86" s="862"/>
      <c r="N86" s="51"/>
    </row>
    <row r="87" spans="1:14" ht="15.75" thickBot="1">
      <c r="B87" s="825" t="s">
        <v>953</v>
      </c>
      <c r="C87" s="826"/>
      <c r="D87" s="826"/>
      <c r="E87" s="826"/>
      <c r="F87" s="826"/>
      <c r="G87" s="826"/>
      <c r="H87" s="826"/>
      <c r="I87" s="826"/>
      <c r="J87" s="826"/>
      <c r="K87" s="826"/>
      <c r="L87" s="826"/>
      <c r="M87" s="827"/>
      <c r="N87" s="52">
        <f>L84+L85+L86</f>
        <v>6501.7552373884473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28174.272695349937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28.5" customHeight="1" thickBot="1">
      <c r="A31" t="s">
        <v>1845</v>
      </c>
      <c r="B31" s="80" t="s">
        <v>1727</v>
      </c>
      <c r="C31" s="965" t="s">
        <v>2052</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138</v>
      </c>
      <c r="B36" s="838" t="str">
        <f>VLOOKUP(A36,EQUIPOS!A6:D154,3,FALSE)</f>
        <v>Camioneta D-300</v>
      </c>
      <c r="C36" s="839"/>
      <c r="D36" s="839"/>
      <c r="E36" s="839"/>
      <c r="F36" s="839"/>
      <c r="G36" s="839"/>
      <c r="H36" s="840"/>
      <c r="I36" s="267"/>
      <c r="J36" s="268"/>
      <c r="K36" s="269">
        <f>VLOOKUP(A36,EQUIPOS!A6:D163,4,FALSE)</f>
        <v>52904.335170298335</v>
      </c>
      <c r="L36" s="270"/>
      <c r="M36" s="336">
        <v>8000</v>
      </c>
      <c r="N36" s="272">
        <f>K36/M36</f>
        <v>6.6130418962872914</v>
      </c>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26.907924361440802</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33.520966257728091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7887.8769597375722</v>
      </c>
      <c r="N48" s="272">
        <f>K48*M48</f>
        <v>8282.2708077244515</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13227.397665651193</v>
      </c>
      <c r="N49" s="272">
        <f>K49*M49</f>
        <v>13227.397665651193</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717.83015265060465</v>
      </c>
      <c r="N50" s="272">
        <f>K50*M50</f>
        <v>1435.6603053012093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22945.328778676852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25669.642181078663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5133.9284362157332</v>
      </c>
      <c r="M84" s="860"/>
      <c r="N84" s="51"/>
    </row>
    <row r="85" spans="1:14">
      <c r="B85" s="89" t="s">
        <v>973</v>
      </c>
      <c r="C85" s="90"/>
      <c r="D85" s="90"/>
      <c r="E85" s="90"/>
      <c r="F85" s="90"/>
      <c r="G85" s="90"/>
      <c r="H85" s="90"/>
      <c r="I85" s="87"/>
      <c r="J85" s="88"/>
      <c r="K85" s="304">
        <v>0.05</v>
      </c>
      <c r="L85" s="859">
        <f>N79*K85</f>
        <v>1283.4821090539333</v>
      </c>
      <c r="M85" s="860"/>
      <c r="N85" s="51"/>
    </row>
    <row r="86" spans="1:14" ht="15.75" thickBot="1">
      <c r="B86" s="91" t="s">
        <v>974</v>
      </c>
      <c r="C86" s="92"/>
      <c r="D86" s="92"/>
      <c r="E86" s="92"/>
      <c r="F86" s="92"/>
      <c r="G86" s="92"/>
      <c r="H86" s="92"/>
      <c r="I86" s="93"/>
      <c r="J86" s="94"/>
      <c r="K86" s="305">
        <v>0.05</v>
      </c>
      <c r="L86" s="861">
        <f>N79*K86</f>
        <v>1283.4821090539333</v>
      </c>
      <c r="M86" s="862"/>
      <c r="N86" s="51"/>
    </row>
    <row r="87" spans="1:14" ht="15.75" thickBot="1">
      <c r="B87" s="825" t="s">
        <v>953</v>
      </c>
      <c r="C87" s="826"/>
      <c r="D87" s="826"/>
      <c r="E87" s="826"/>
      <c r="F87" s="826"/>
      <c r="G87" s="826"/>
      <c r="H87" s="826"/>
      <c r="I87" s="826"/>
      <c r="J87" s="826"/>
      <c r="K87" s="826"/>
      <c r="L87" s="826"/>
      <c r="M87" s="827"/>
      <c r="N87" s="52">
        <f>L84+L85+L86</f>
        <v>7700.8926543236003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33370.534835402264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30"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t="s">
        <v>119</v>
      </c>
      <c r="B36" s="838" t="str">
        <f>VLOOKUP(A36,EQUIPOS!A6:D154,3,FALSE)</f>
        <v xml:space="preserve">Bomba de concreto, Producción: 30 m3/h, POTENCIA: 67 HP, MAX PRESION DE CONCRETO: 1150 PSI
</v>
      </c>
      <c r="C36" s="839"/>
      <c r="D36" s="839"/>
      <c r="E36" s="839"/>
      <c r="F36" s="839"/>
      <c r="G36" s="839"/>
      <c r="H36" s="840"/>
      <c r="I36" s="267"/>
      <c r="J36" s="268"/>
      <c r="K36" s="269">
        <f>VLOOKUP(A36,EQUIPOS!A6:D163,4,FALSE)</f>
        <v>50682.338358676272</v>
      </c>
      <c r="L36" s="270"/>
      <c r="M36" s="336">
        <v>100</v>
      </c>
      <c r="N36" s="272">
        <f>K36/M36</f>
        <v>506.8233835867627</v>
      </c>
    </row>
    <row r="37" spans="1:14">
      <c r="A37" s="113" t="s">
        <v>138</v>
      </c>
      <c r="B37" s="838" t="str">
        <f>VLOOKUP(A37,EQUIPOS!A7:D154,3,FALSE)</f>
        <v>Camioneta D-300</v>
      </c>
      <c r="C37" s="839"/>
      <c r="D37" s="839"/>
      <c r="E37" s="839"/>
      <c r="F37" s="839"/>
      <c r="G37" s="839"/>
      <c r="H37" s="840"/>
      <c r="I37" s="421"/>
      <c r="J37" s="422"/>
      <c r="K37" s="269">
        <f>VLOOKUP(A37,EQUIPOS!A7:D164,4,FALSE)</f>
        <v>52904.335170298335</v>
      </c>
      <c r="L37" s="335"/>
      <c r="M37" s="336">
        <v>1000</v>
      </c>
      <c r="N37" s="272">
        <f>K37/M37</f>
        <v>52.904335170298332</v>
      </c>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0.01</v>
      </c>
      <c r="N41" s="344">
        <f>N77*M41</f>
        <v>4.0401280451800998</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563.76784680224114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283390.44334242609</v>
      </c>
      <c r="N48" s="272">
        <f>K48*M48</f>
        <v>28339.044334242612</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3547.8825741425235</v>
      </c>
      <c r="N49" s="272">
        <f>K49*M49</f>
        <v>3902.6708315567762</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5334.8949048845252</v>
      </c>
      <c r="N50" s="272">
        <f>K50*M50</f>
        <v>5334.8949048845252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37576.610070683913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404.01280451800994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38544.390722004166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7708.8781444008337</v>
      </c>
      <c r="M84" s="860"/>
      <c r="N84" s="51"/>
    </row>
    <row r="85" spans="1:14">
      <c r="B85" s="89" t="s">
        <v>973</v>
      </c>
      <c r="C85" s="90"/>
      <c r="D85" s="90"/>
      <c r="E85" s="90"/>
      <c r="F85" s="90"/>
      <c r="G85" s="90"/>
      <c r="H85" s="90"/>
      <c r="I85" s="87"/>
      <c r="J85" s="88"/>
      <c r="K85" s="304">
        <v>0.05</v>
      </c>
      <c r="L85" s="859">
        <f>N79*K85</f>
        <v>1927.2195361002084</v>
      </c>
      <c r="M85" s="860"/>
      <c r="N85" s="51"/>
    </row>
    <row r="86" spans="1:14" ht="15.75" thickBot="1">
      <c r="B86" s="91" t="s">
        <v>974</v>
      </c>
      <c r="C86" s="92"/>
      <c r="D86" s="92"/>
      <c r="E86" s="92"/>
      <c r="F86" s="92"/>
      <c r="G86" s="92"/>
      <c r="H86" s="92"/>
      <c r="I86" s="93"/>
      <c r="J86" s="94"/>
      <c r="K86" s="305">
        <v>0.05</v>
      </c>
      <c r="L86" s="861">
        <f>N79*K86</f>
        <v>1927.2195361002084</v>
      </c>
      <c r="M86" s="862"/>
      <c r="N86" s="51"/>
    </row>
    <row r="87" spans="1:14" ht="15.75" thickBot="1">
      <c r="B87" s="825" t="s">
        <v>953</v>
      </c>
      <c r="C87" s="826"/>
      <c r="D87" s="826"/>
      <c r="E87" s="826"/>
      <c r="F87" s="826"/>
      <c r="G87" s="826"/>
      <c r="H87" s="826"/>
      <c r="I87" s="826"/>
      <c r="J87" s="826"/>
      <c r="K87" s="826"/>
      <c r="L87" s="826"/>
      <c r="M87" s="827"/>
      <c r="N87" s="52">
        <f>L84+L85+L86</f>
        <v>11563.31721660125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50107.707938605417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9.25" customHeight="1" thickBot="1">
      <c r="B29" s="71" t="s">
        <v>943</v>
      </c>
      <c r="C29" s="834" t="s">
        <v>944</v>
      </c>
      <c r="D29" s="835"/>
      <c r="E29" s="835"/>
      <c r="F29" s="835"/>
      <c r="G29" s="835"/>
      <c r="H29" s="835"/>
      <c r="I29" s="835"/>
      <c r="J29" s="72"/>
      <c r="K29" s="342" t="s">
        <v>2215</v>
      </c>
      <c r="L29" s="836" t="s">
        <v>945</v>
      </c>
      <c r="M29" s="837"/>
      <c r="N29" s="71" t="s">
        <v>946</v>
      </c>
    </row>
    <row r="30" spans="1:14" ht="17.25" hidden="1" customHeight="1">
      <c r="B30" s="71" t="s">
        <v>943</v>
      </c>
      <c r="C30" s="834" t="s">
        <v>944</v>
      </c>
      <c r="D30" s="835"/>
      <c r="E30" s="835"/>
      <c r="F30" s="835"/>
      <c r="G30" s="835"/>
      <c r="H30" s="835"/>
      <c r="I30" s="835"/>
      <c r="J30" s="72"/>
      <c r="K30" s="307"/>
      <c r="L30" s="836" t="s">
        <v>945</v>
      </c>
      <c r="M30" s="837"/>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N77*M41</f>
        <v>270.65500000000003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46055.239990516966</v>
      </c>
      <c r="N48" s="272">
        <f>K48*M48</f>
        <v>23027.619995258483</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20160.768080249447</v>
      </c>
      <c r="N49" s="272">
        <f>K49*M49</f>
        <v>20160.768080249447</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43188.38807550793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8" t="s">
        <v>961</v>
      </c>
      <c r="M59" s="801"/>
      <c r="N59" s="76" t="s">
        <v>951</v>
      </c>
    </row>
    <row r="60" spans="1:14">
      <c r="B60" s="46"/>
      <c r="C60" s="317"/>
      <c r="D60" s="317"/>
      <c r="E60" s="317"/>
      <c r="F60" s="317"/>
      <c r="G60" s="31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311"/>
      <c r="I63" s="279"/>
      <c r="J63" s="286"/>
      <c r="K63" s="279"/>
      <c r="L63" s="829"/>
      <c r="M63" s="83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1" t="s">
        <v>963</v>
      </c>
      <c r="C70" s="852"/>
      <c r="D70" s="852"/>
      <c r="E70" s="852"/>
      <c r="F70" s="852"/>
      <c r="G70" s="852"/>
      <c r="H70" s="852"/>
      <c r="I70" s="73" t="s">
        <v>964</v>
      </c>
      <c r="J70" s="75" t="s">
        <v>1410</v>
      </c>
      <c r="K70" s="74" t="s">
        <v>966</v>
      </c>
      <c r="L70" s="853" t="s">
        <v>950</v>
      </c>
      <c r="M70" s="977"/>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3"/>
      <c r="C76" s="994"/>
      <c r="D76" s="994"/>
      <c r="E76" s="994"/>
      <c r="F76" s="994"/>
      <c r="G76" s="994"/>
      <c r="H76" s="994"/>
      <c r="I76" s="169"/>
      <c r="J76" s="169"/>
      <c r="K76" s="169"/>
      <c r="L76" s="995"/>
      <c r="M76" s="996"/>
      <c r="N76" s="485"/>
    </row>
    <row r="77" spans="1:15" ht="15.75" thickBot="1">
      <c r="B77" s="825" t="s">
        <v>953</v>
      </c>
      <c r="C77" s="826"/>
      <c r="D77" s="826"/>
      <c r="E77" s="826"/>
      <c r="F77" s="826"/>
      <c r="G77" s="826"/>
      <c r="H77" s="826"/>
      <c r="I77" s="826"/>
      <c r="J77" s="826"/>
      <c r="K77" s="826"/>
      <c r="L77" s="826"/>
      <c r="M77" s="827"/>
      <c r="N77" s="301">
        <f>SUM(N71:N76)</f>
        <v>5413.1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48872.143075507927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6" t="s">
        <v>969</v>
      </c>
      <c r="C83" s="817"/>
      <c r="D83" s="817"/>
      <c r="E83" s="817"/>
      <c r="F83" s="817"/>
      <c r="G83" s="817"/>
      <c r="H83" s="817"/>
      <c r="I83" s="314"/>
      <c r="J83" s="334"/>
      <c r="K83" s="302" t="s">
        <v>970</v>
      </c>
      <c r="L83" s="855" t="s">
        <v>971</v>
      </c>
      <c r="M83" s="856"/>
      <c r="N83" s="303"/>
    </row>
    <row r="84" spans="1:14">
      <c r="B84" s="857" t="s">
        <v>972</v>
      </c>
      <c r="C84" s="858"/>
      <c r="D84" s="858"/>
      <c r="E84" s="858"/>
      <c r="F84" s="858"/>
      <c r="G84" s="858"/>
      <c r="H84" s="858"/>
      <c r="I84" s="87"/>
      <c r="J84" s="88"/>
      <c r="K84" s="304">
        <v>0.2</v>
      </c>
      <c r="L84" s="859">
        <f>N79*K84</f>
        <v>9774.4286151015858</v>
      </c>
      <c r="M84" s="860"/>
      <c r="N84" s="51"/>
    </row>
    <row r="85" spans="1:14">
      <c r="B85" s="89" t="s">
        <v>973</v>
      </c>
      <c r="C85" s="90"/>
      <c r="D85" s="90"/>
      <c r="E85" s="90"/>
      <c r="F85" s="90"/>
      <c r="G85" s="90"/>
      <c r="H85" s="90"/>
      <c r="I85" s="87"/>
      <c r="J85" s="88"/>
      <c r="K85" s="304">
        <v>0.05</v>
      </c>
      <c r="L85" s="859">
        <f>N79*K85</f>
        <v>2443.6071537753965</v>
      </c>
      <c r="M85" s="860"/>
      <c r="N85" s="51"/>
    </row>
    <row r="86" spans="1:14" ht="15.75" thickBot="1">
      <c r="B86" s="91" t="s">
        <v>974</v>
      </c>
      <c r="C86" s="92"/>
      <c r="D86" s="92"/>
      <c r="E86" s="92"/>
      <c r="F86" s="92"/>
      <c r="G86" s="92"/>
      <c r="H86" s="92"/>
      <c r="I86" s="93"/>
      <c r="J86" s="94"/>
      <c r="K86" s="305">
        <v>0.05</v>
      </c>
      <c r="L86" s="861">
        <f>N79*K86</f>
        <v>2443.6071537753965</v>
      </c>
      <c r="M86" s="862"/>
      <c r="N86" s="51"/>
    </row>
    <row r="87" spans="1:14" ht="15.75" thickBot="1">
      <c r="B87" s="825" t="s">
        <v>953</v>
      </c>
      <c r="C87" s="826"/>
      <c r="D87" s="826"/>
      <c r="E87" s="826"/>
      <c r="F87" s="826"/>
      <c r="G87" s="826"/>
      <c r="H87" s="826"/>
      <c r="I87" s="826"/>
      <c r="J87" s="826"/>
      <c r="K87" s="826"/>
      <c r="L87" s="826"/>
      <c r="M87" s="827"/>
      <c r="N87" s="52">
        <f>L84+L85+L86</f>
        <v>14661.642922652378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63533.785998160303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t="17.25" hidden="1" customHeight="1" thickBot="1">
      <c r="B30" s="71" t="s">
        <v>943</v>
      </c>
      <c r="C30" s="834" t="s">
        <v>944</v>
      </c>
      <c r="D30" s="835"/>
      <c r="E30" s="835"/>
      <c r="F30" s="835"/>
      <c r="G30" s="835"/>
      <c r="H30" s="835"/>
      <c r="I30" s="835"/>
      <c r="J30" s="72"/>
      <c r="K30" s="307"/>
      <c r="L30" s="836" t="s">
        <v>945</v>
      </c>
      <c r="M30" s="837"/>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13"/>
      <c r="B36" s="838"/>
      <c r="C36" s="839"/>
      <c r="D36" s="839"/>
      <c r="E36" s="839"/>
      <c r="F36" s="839"/>
      <c r="G36" s="839"/>
      <c r="H36" s="840"/>
      <c r="I36" s="267"/>
      <c r="J36" s="268"/>
      <c r="K36" s="269"/>
      <c r="L36" s="270"/>
      <c r="M36" s="336"/>
      <c r="N36" s="272"/>
    </row>
    <row r="37" spans="1:14">
      <c r="A37" s="113"/>
      <c r="B37" s="838"/>
      <c r="C37" s="839"/>
      <c r="D37" s="839"/>
      <c r="E37" s="839"/>
      <c r="F37" s="839"/>
      <c r="G37" s="839"/>
      <c r="H37" s="840"/>
      <c r="I37" s="421"/>
      <c r="J37" s="422"/>
      <c r="K37" s="269"/>
      <c r="L37" s="335"/>
      <c r="M37" s="336"/>
      <c r="N37" s="272"/>
    </row>
    <row r="38" spans="1:14">
      <c r="B38" s="838"/>
      <c r="C38" s="839"/>
      <c r="D38" s="839"/>
      <c r="E38" s="839"/>
      <c r="F38" s="839"/>
      <c r="G38" s="839"/>
      <c r="H38" s="840"/>
      <c r="I38" s="328"/>
      <c r="J38" s="330"/>
      <c r="K38" s="269"/>
      <c r="L38" s="423"/>
      <c r="M38" s="424"/>
      <c r="N38" s="272"/>
    </row>
    <row r="39" spans="1:14">
      <c r="B39" s="838"/>
      <c r="C39" s="839"/>
      <c r="D39" s="839"/>
      <c r="E39" s="839"/>
      <c r="F39" s="839"/>
      <c r="G39" s="839"/>
      <c r="H39" s="840"/>
      <c r="I39" s="36"/>
      <c r="J39" s="37"/>
      <c r="K39" s="269"/>
      <c r="L39" s="276"/>
      <c r="M39" s="336"/>
      <c r="N39" s="272"/>
    </row>
    <row r="40" spans="1:14">
      <c r="B40" s="320"/>
      <c r="C40" s="321"/>
      <c r="D40" s="321"/>
      <c r="E40" s="321"/>
      <c r="F40" s="323"/>
      <c r="G40" s="323"/>
      <c r="H40" s="125"/>
      <c r="I40" s="36"/>
      <c r="J40" s="37"/>
      <c r="K40" s="269"/>
      <c r="L40" s="276"/>
      <c r="M40" s="277"/>
      <c r="N40" s="273"/>
    </row>
    <row r="41" spans="1:14">
      <c r="B41" s="845" t="s">
        <v>952</v>
      </c>
      <c r="C41" s="846"/>
      <c r="D41" s="846"/>
      <c r="E41" s="38"/>
      <c r="F41" s="39"/>
      <c r="G41" s="39"/>
      <c r="H41" s="40"/>
      <c r="I41" s="36"/>
      <c r="J41" s="37"/>
      <c r="K41" s="279"/>
      <c r="L41" s="276"/>
      <c r="M41" s="401">
        <v>0.05</v>
      </c>
      <c r="N41" s="344">
        <f>N76*M41</f>
        <v>90218.333333333343</v>
      </c>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630.01269673685022</v>
      </c>
      <c r="N48" s="272">
        <f>K48*M48</f>
        <v>693013.96641053527</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5" t="s">
        <v>953</v>
      </c>
      <c r="C54" s="826"/>
      <c r="D54" s="826"/>
      <c r="E54" s="826"/>
      <c r="F54" s="826"/>
      <c r="G54" s="826"/>
      <c r="H54" s="826"/>
      <c r="I54" s="826"/>
      <c r="J54" s="826"/>
      <c r="K54" s="826"/>
      <c r="L54" s="826"/>
      <c r="M54" s="827"/>
      <c r="N54" s="394">
        <f>SUM(N48:N53)</f>
        <v>693013.96641053527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8" t="s">
        <v>961</v>
      </c>
      <c r="M58" s="801"/>
      <c r="N58" s="76" t="s">
        <v>951</v>
      </c>
    </row>
    <row r="59" spans="1:14">
      <c r="B59" s="46"/>
      <c r="C59" s="317"/>
      <c r="D59" s="317"/>
      <c r="E59" s="317"/>
      <c r="F59" s="317"/>
      <c r="G59" s="317"/>
      <c r="H59" s="311"/>
      <c r="I59" s="279"/>
      <c r="J59" s="286"/>
      <c r="K59" s="279"/>
      <c r="L59" s="829"/>
      <c r="M59" s="830"/>
      <c r="N59" s="287"/>
    </row>
    <row r="60" spans="1:14">
      <c r="B60" s="46"/>
      <c r="C60" s="47"/>
      <c r="D60" s="47"/>
      <c r="E60" s="47"/>
      <c r="F60" s="47"/>
      <c r="G60" s="47"/>
      <c r="H60" s="311"/>
      <c r="I60" s="279"/>
      <c r="J60" s="286"/>
      <c r="K60" s="279"/>
      <c r="L60" s="829"/>
      <c r="M60" s="830"/>
      <c r="N60" s="287"/>
    </row>
    <row r="61" spans="1:14">
      <c r="B61" s="46"/>
      <c r="C61" s="47"/>
      <c r="D61" s="47"/>
      <c r="E61" s="47"/>
      <c r="F61" s="47"/>
      <c r="G61" s="47"/>
      <c r="H61" s="311"/>
      <c r="I61" s="279"/>
      <c r="J61" s="286"/>
      <c r="K61" s="279"/>
      <c r="L61" s="829"/>
      <c r="M61" s="830"/>
      <c r="N61" s="287"/>
    </row>
    <row r="62" spans="1:14">
      <c r="B62" s="46"/>
      <c r="C62" s="47"/>
      <c r="D62" s="47"/>
      <c r="E62" s="47"/>
      <c r="F62" s="47"/>
      <c r="G62" s="47"/>
      <c r="H62" s="311"/>
      <c r="I62" s="279"/>
      <c r="J62" s="286"/>
      <c r="K62" s="279"/>
      <c r="L62" s="829"/>
      <c r="M62" s="830"/>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7"/>
      <c r="M64" s="998"/>
      <c r="N64" s="485"/>
    </row>
    <row r="65" spans="1:15" ht="15.75" thickBot="1">
      <c r="B65" s="825" t="s">
        <v>953</v>
      </c>
      <c r="C65" s="826"/>
      <c r="D65" s="826"/>
      <c r="E65" s="826"/>
      <c r="F65" s="826"/>
      <c r="G65" s="826"/>
      <c r="H65" s="826"/>
      <c r="I65" s="826"/>
      <c r="J65" s="826"/>
      <c r="K65" s="826"/>
      <c r="L65" s="826"/>
      <c r="M65" s="827"/>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1" t="s">
        <v>963</v>
      </c>
      <c r="C69" s="852"/>
      <c r="D69" s="852"/>
      <c r="E69" s="852"/>
      <c r="F69" s="852"/>
      <c r="G69" s="852"/>
      <c r="H69" s="852"/>
      <c r="I69" s="73" t="s">
        <v>964</v>
      </c>
      <c r="J69" s="75" t="s">
        <v>1410</v>
      </c>
      <c r="K69" s="74" t="s">
        <v>966</v>
      </c>
      <c r="L69" s="853" t="s">
        <v>950</v>
      </c>
      <c r="M69" s="977"/>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3"/>
      <c r="C75" s="994"/>
      <c r="D75" s="994"/>
      <c r="E75" s="994"/>
      <c r="F75" s="994"/>
      <c r="G75" s="994"/>
      <c r="H75" s="994"/>
      <c r="I75" s="169"/>
      <c r="J75" s="169"/>
      <c r="K75" s="169"/>
      <c r="L75" s="995"/>
      <c r="M75" s="996"/>
      <c r="N75" s="45"/>
    </row>
    <row r="76" spans="1:15" ht="15.75" thickBot="1">
      <c r="B76" s="825" t="s">
        <v>953</v>
      </c>
      <c r="C76" s="826"/>
      <c r="D76" s="826"/>
      <c r="E76" s="826"/>
      <c r="F76" s="826"/>
      <c r="G76" s="826"/>
      <c r="H76" s="826"/>
      <c r="I76" s="826"/>
      <c r="J76" s="826"/>
      <c r="K76" s="826"/>
      <c r="L76" s="826"/>
      <c r="M76" s="827"/>
      <c r="N76" s="301">
        <f>SUM(N70:N75)</f>
        <v>1804366.6666666667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2587598.9664105354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517519.7932821071</v>
      </c>
      <c r="M83" s="860"/>
      <c r="N83" s="51"/>
    </row>
    <row r="84" spans="1:14">
      <c r="B84" s="89" t="s">
        <v>973</v>
      </c>
      <c r="C84" s="90"/>
      <c r="D84" s="90"/>
      <c r="E84" s="90"/>
      <c r="F84" s="90"/>
      <c r="G84" s="90"/>
      <c r="H84" s="90"/>
      <c r="I84" s="87"/>
      <c r="J84" s="88"/>
      <c r="K84" s="304">
        <v>0.05</v>
      </c>
      <c r="L84" s="859">
        <f>N78*K84</f>
        <v>129379.94832052678</v>
      </c>
      <c r="M84" s="860"/>
      <c r="N84" s="51"/>
    </row>
    <row r="85" spans="1:14" ht="15.75" thickBot="1">
      <c r="B85" s="91" t="s">
        <v>974</v>
      </c>
      <c r="C85" s="92"/>
      <c r="D85" s="92"/>
      <c r="E85" s="92"/>
      <c r="F85" s="92"/>
      <c r="G85" s="92"/>
      <c r="H85" s="92"/>
      <c r="I85" s="93"/>
      <c r="J85" s="94"/>
      <c r="K85" s="305">
        <v>0.05</v>
      </c>
      <c r="L85" s="861">
        <f>N78*K85</f>
        <v>129379.94832052678</v>
      </c>
      <c r="M85" s="862"/>
      <c r="N85" s="51"/>
    </row>
    <row r="86" spans="1:14" ht="15.75" thickBot="1">
      <c r="B86" s="825" t="s">
        <v>953</v>
      </c>
      <c r="C86" s="826"/>
      <c r="D86" s="826"/>
      <c r="E86" s="826"/>
      <c r="F86" s="826"/>
      <c r="G86" s="826"/>
      <c r="H86" s="826"/>
      <c r="I86" s="826"/>
      <c r="J86" s="826"/>
      <c r="K86" s="826"/>
      <c r="L86" s="826"/>
      <c r="M86" s="827"/>
      <c r="N86" s="52">
        <f>L83+L84+L85</f>
        <v>776279.68992316059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3363878.6563336961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28.5" customHeight="1" thickBot="1">
      <c r="A31" t="s">
        <v>1845</v>
      </c>
      <c r="B31" s="107" t="s">
        <v>1166</v>
      </c>
      <c r="C31" s="999" t="s">
        <v>2193</v>
      </c>
      <c r="D31" s="1000"/>
      <c r="E31" s="1000"/>
      <c r="F31" s="1000"/>
      <c r="G31" s="1000"/>
      <c r="H31" s="1000"/>
      <c r="I31" s="1000"/>
      <c r="J31" s="1000"/>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s="171" t="s">
        <v>373</v>
      </c>
      <c r="B36" s="838" t="str">
        <f>VLOOKUP(A36,EQUIPOS!A6:D154,3,FALSE)</f>
        <v>Volqueta 6 m3</v>
      </c>
      <c r="C36" s="839"/>
      <c r="D36" s="839"/>
      <c r="E36" s="839"/>
      <c r="F36" s="839"/>
      <c r="G36" s="839"/>
      <c r="H36" s="840"/>
      <c r="I36" s="267"/>
      <c r="J36" s="268"/>
      <c r="K36" s="269">
        <f>VLOOKUP(A36,EQUIPOS!A6:D161,4,FALSE)</f>
        <v>49097.736778012368</v>
      </c>
      <c r="L36" s="270"/>
      <c r="M36" s="455">
        <v>81</v>
      </c>
      <c r="N36" s="272">
        <f>K36/M36</f>
        <v>606.14489849397989</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606.14489849397989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606.14489849397989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121.22897969879598</v>
      </c>
      <c r="M83" s="860"/>
      <c r="N83" s="51"/>
    </row>
    <row r="84" spans="1:14">
      <c r="B84" s="89" t="s">
        <v>973</v>
      </c>
      <c r="C84" s="90"/>
      <c r="D84" s="90"/>
      <c r="E84" s="90"/>
      <c r="F84" s="90"/>
      <c r="G84" s="90"/>
      <c r="H84" s="90"/>
      <c r="I84" s="87"/>
      <c r="J84" s="88"/>
      <c r="K84" s="304">
        <v>0.05</v>
      </c>
      <c r="L84" s="859">
        <f>N78*K84</f>
        <v>30.307244924698995</v>
      </c>
      <c r="M84" s="860"/>
      <c r="N84" s="51"/>
    </row>
    <row r="85" spans="1:14" ht="15.75" thickBot="1">
      <c r="B85" s="91" t="s">
        <v>974</v>
      </c>
      <c r="C85" s="92"/>
      <c r="D85" s="92"/>
      <c r="E85" s="92"/>
      <c r="F85" s="92"/>
      <c r="G85" s="92"/>
      <c r="H85" s="92"/>
      <c r="I85" s="93"/>
      <c r="J85" s="94"/>
      <c r="K85" s="305">
        <v>0.05</v>
      </c>
      <c r="L85" s="861">
        <f>N78*K85</f>
        <v>30.307244924698995</v>
      </c>
      <c r="M85" s="862"/>
      <c r="N85" s="51"/>
    </row>
    <row r="86" spans="1:14" ht="15.75" thickBot="1">
      <c r="B86" s="825" t="s">
        <v>953</v>
      </c>
      <c r="C86" s="826"/>
      <c r="D86" s="826"/>
      <c r="E86" s="826"/>
      <c r="F86" s="826"/>
      <c r="G86" s="826"/>
      <c r="H86" s="826"/>
      <c r="I86" s="826"/>
      <c r="J86" s="826"/>
      <c r="K86" s="826"/>
      <c r="L86" s="826"/>
      <c r="M86" s="827"/>
      <c r="N86" s="52">
        <f>L83+L84+L85</f>
        <v>181.84346954819398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787.98836804217387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0" t="s">
        <v>942</v>
      </c>
      <c r="C27" s="911"/>
      <c r="D27" s="911"/>
      <c r="E27" s="911"/>
      <c r="F27" s="911"/>
      <c r="G27" s="911"/>
      <c r="H27" s="911"/>
      <c r="I27" s="911"/>
      <c r="J27" s="911"/>
      <c r="K27" s="911"/>
      <c r="L27" s="911"/>
      <c r="M27" s="911"/>
      <c r="N27" s="912"/>
    </row>
    <row r="28" spans="1:14" ht="15.75" thickBot="1">
      <c r="B28" s="33"/>
      <c r="C28" s="34"/>
      <c r="D28" s="34"/>
      <c r="E28" s="34"/>
      <c r="F28" s="34"/>
      <c r="G28" s="34"/>
      <c r="H28" s="34"/>
      <c r="I28" s="34"/>
      <c r="J28" s="34"/>
      <c r="K28" s="34"/>
      <c r="L28" s="34"/>
      <c r="M28" s="34"/>
      <c r="N28" s="35"/>
    </row>
    <row r="29" spans="1:14" ht="26.25" thickBot="1">
      <c r="B29" s="71" t="s">
        <v>943</v>
      </c>
      <c r="C29" s="834" t="s">
        <v>944</v>
      </c>
      <c r="D29" s="835"/>
      <c r="E29" s="835"/>
      <c r="F29" s="835"/>
      <c r="G29" s="835"/>
      <c r="H29" s="835"/>
      <c r="I29" s="835"/>
      <c r="J29" s="72"/>
      <c r="K29" s="342" t="s">
        <v>2215</v>
      </c>
      <c r="L29" s="836" t="s">
        <v>945</v>
      </c>
      <c r="M29" s="837"/>
      <c r="N29" s="71" t="s">
        <v>946</v>
      </c>
    </row>
    <row r="30" spans="1:14" hidden="1">
      <c r="B30" s="71" t="s">
        <v>943</v>
      </c>
      <c r="C30" s="834" t="s">
        <v>944</v>
      </c>
      <c r="D30" s="835"/>
      <c r="E30" s="835"/>
      <c r="F30" s="835"/>
      <c r="G30" s="835"/>
      <c r="H30" s="835"/>
      <c r="I30" s="835"/>
      <c r="J30" s="72"/>
      <c r="K30" s="307"/>
      <c r="L30" s="836" t="s">
        <v>945</v>
      </c>
      <c r="M30" s="837"/>
      <c r="N30" s="71" t="s">
        <v>946</v>
      </c>
    </row>
    <row r="31" spans="1:14" ht="41.25" customHeight="1" thickBot="1">
      <c r="A31" t="s">
        <v>1845</v>
      </c>
      <c r="B31" s="107" t="s">
        <v>1167</v>
      </c>
      <c r="C31" s="999" t="s">
        <v>2196</v>
      </c>
      <c r="D31" s="1000"/>
      <c r="E31" s="1000"/>
      <c r="F31" s="1000"/>
      <c r="G31" s="1000"/>
      <c r="H31" s="1000"/>
      <c r="I31" s="1000"/>
      <c r="J31" s="1000"/>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373</v>
      </c>
      <c r="B36" s="838" t="str">
        <f>VLOOKUP(A36,EQUIPOS!A6:D154,3,FALSE)</f>
        <v>Volqueta 6 m3</v>
      </c>
      <c r="C36" s="839"/>
      <c r="D36" s="839"/>
      <c r="E36" s="839"/>
      <c r="F36" s="839"/>
      <c r="G36" s="839"/>
      <c r="H36" s="840"/>
      <c r="I36" s="267"/>
      <c r="J36" s="268"/>
      <c r="K36" s="269">
        <f>VLOOKUP(A36,EQUIPOS!A6:D161,4,FALSE)</f>
        <v>49097.736778012368</v>
      </c>
      <c r="L36" s="270"/>
      <c r="M36" s="283">
        <v>66</v>
      </c>
      <c r="N36" s="272">
        <f>K36/M36</f>
        <v>743.90510269715708</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743.90510269715708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743.90510269715708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148.78102053943141</v>
      </c>
      <c r="M83" s="860"/>
      <c r="N83" s="51"/>
    </row>
    <row r="84" spans="1:14">
      <c r="B84" s="89" t="s">
        <v>973</v>
      </c>
      <c r="C84" s="90"/>
      <c r="D84" s="90"/>
      <c r="E84" s="90"/>
      <c r="F84" s="90"/>
      <c r="G84" s="90"/>
      <c r="H84" s="90"/>
      <c r="I84" s="87"/>
      <c r="J84" s="88"/>
      <c r="K84" s="304">
        <v>0.05</v>
      </c>
      <c r="L84" s="859">
        <f>N78*K84</f>
        <v>37.195255134857852</v>
      </c>
      <c r="M84" s="860"/>
      <c r="N84" s="51"/>
    </row>
    <row r="85" spans="1:14" ht="15.75" thickBot="1">
      <c r="B85" s="91" t="s">
        <v>974</v>
      </c>
      <c r="C85" s="92"/>
      <c r="D85" s="92"/>
      <c r="E85" s="92"/>
      <c r="F85" s="92"/>
      <c r="G85" s="92"/>
      <c r="H85" s="92"/>
      <c r="I85" s="93"/>
      <c r="J85" s="94"/>
      <c r="K85" s="305">
        <v>0.05</v>
      </c>
      <c r="L85" s="861">
        <f>N78*K85</f>
        <v>37.195255134857852</v>
      </c>
      <c r="M85" s="862"/>
      <c r="N85" s="51"/>
    </row>
    <row r="86" spans="1:14" ht="15.75" thickBot="1">
      <c r="B86" s="825" t="s">
        <v>953</v>
      </c>
      <c r="C86" s="826"/>
      <c r="D86" s="826"/>
      <c r="E86" s="826"/>
      <c r="F86" s="826"/>
      <c r="G86" s="826"/>
      <c r="H86" s="826"/>
      <c r="I86" s="826"/>
      <c r="J86" s="826"/>
      <c r="K86" s="826"/>
      <c r="L86" s="826"/>
      <c r="M86" s="827"/>
      <c r="N86" s="52">
        <f>L83+L84+L85</f>
        <v>223.17153080914713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967.07663350630423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7" t="s">
        <v>2205</v>
      </c>
      <c r="C10" s="948"/>
      <c r="D10" s="948"/>
      <c r="E10" s="948"/>
      <c r="F10" s="388" t="s">
        <v>2206</v>
      </c>
      <c r="G10" s="383"/>
      <c r="H10" s="389"/>
      <c r="I10" s="949" t="s">
        <v>2207</v>
      </c>
      <c r="J10" s="949"/>
      <c r="K10" s="390" t="s">
        <v>2206</v>
      </c>
      <c r="L10" s="386"/>
      <c r="M10" s="386"/>
      <c r="N10" s="387"/>
    </row>
    <row r="11" spans="2:14">
      <c r="B11" s="361" t="s">
        <v>939</v>
      </c>
      <c r="C11" s="362"/>
      <c r="D11" s="896"/>
      <c r="E11" s="896"/>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8"/>
      <c r="M12" s="908"/>
      <c r="N12" s="90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6"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3" t="s">
        <v>942</v>
      </c>
      <c r="C27" s="1004"/>
      <c r="D27" s="1004"/>
      <c r="E27" s="1004"/>
      <c r="F27" s="1004"/>
      <c r="G27" s="1004"/>
      <c r="H27" s="1004"/>
      <c r="I27" s="1004"/>
      <c r="J27" s="1004"/>
      <c r="K27" s="1004"/>
      <c r="L27" s="1004"/>
      <c r="M27" s="1004"/>
      <c r="N27" s="1005"/>
    </row>
    <row r="28" spans="1:14" ht="15.75" thickBot="1">
      <c r="B28" s="33"/>
      <c r="C28" s="34"/>
      <c r="D28" s="34"/>
      <c r="E28" s="34"/>
      <c r="F28" s="34"/>
      <c r="G28" s="34"/>
      <c r="H28" s="34"/>
      <c r="I28" s="34"/>
      <c r="J28" s="34"/>
      <c r="K28" s="34"/>
      <c r="L28" s="34"/>
      <c r="M28" s="34"/>
      <c r="N28" s="35"/>
    </row>
    <row r="29" spans="1:14" ht="26.25" thickBot="1">
      <c r="B29" s="71" t="s">
        <v>943</v>
      </c>
      <c r="C29" s="1001" t="s">
        <v>944</v>
      </c>
      <c r="D29" s="1002"/>
      <c r="E29" s="1002"/>
      <c r="F29" s="1002"/>
      <c r="G29" s="1002"/>
      <c r="H29" s="1002"/>
      <c r="I29" s="1002"/>
      <c r="J29" s="72"/>
      <c r="K29" s="342" t="s">
        <v>2215</v>
      </c>
      <c r="L29" s="1006" t="s">
        <v>945</v>
      </c>
      <c r="M29" s="1007"/>
      <c r="N29" s="71" t="s">
        <v>946</v>
      </c>
    </row>
    <row r="30" spans="1:14" hidden="1">
      <c r="B30" s="71" t="s">
        <v>943</v>
      </c>
      <c r="C30" s="834" t="s">
        <v>944</v>
      </c>
      <c r="D30" s="835"/>
      <c r="E30" s="835"/>
      <c r="F30" s="835"/>
      <c r="G30" s="835"/>
      <c r="H30" s="835"/>
      <c r="I30" s="835"/>
      <c r="J30" s="72"/>
      <c r="K30" s="307"/>
      <c r="L30" s="836" t="s">
        <v>945</v>
      </c>
      <c r="M30" s="837"/>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6" t="s">
        <v>944</v>
      </c>
      <c r="C35" s="807"/>
      <c r="D35" s="807"/>
      <c r="E35" s="807"/>
      <c r="F35" s="807"/>
      <c r="G35" s="807"/>
      <c r="H35" s="808"/>
      <c r="I35" s="809" t="s">
        <v>948</v>
      </c>
      <c r="J35" s="810"/>
      <c r="K35" s="69" t="s">
        <v>949</v>
      </c>
      <c r="L35" s="811" t="s">
        <v>950</v>
      </c>
      <c r="M35" s="808"/>
      <c r="N35" s="70" t="s">
        <v>951</v>
      </c>
    </row>
    <row r="36" spans="1:14">
      <c r="A36" t="s">
        <v>373</v>
      </c>
      <c r="B36" s="838" t="str">
        <f>VLOOKUP(A36,EQUIPOS!A6:D154,3,FALSE)</f>
        <v>Volqueta 6 m3</v>
      </c>
      <c r="C36" s="839"/>
      <c r="D36" s="839"/>
      <c r="E36" s="839"/>
      <c r="F36" s="839"/>
      <c r="G36" s="839"/>
      <c r="H36" s="840"/>
      <c r="I36" s="267"/>
      <c r="J36" s="268"/>
      <c r="K36" s="269">
        <f>VLOOKUP(A36,EQUIPOS!A6:D161,4,FALSE)</f>
        <v>49097.736778012368</v>
      </c>
      <c r="L36" s="270"/>
      <c r="M36" s="283">
        <v>66</v>
      </c>
      <c r="N36" s="272">
        <f>K36/M36</f>
        <v>743.90510269715708</v>
      </c>
    </row>
    <row r="37" spans="1:14">
      <c r="B37" s="838"/>
      <c r="C37" s="839"/>
      <c r="D37" s="839"/>
      <c r="E37" s="839"/>
      <c r="F37" s="839"/>
      <c r="G37" s="839"/>
      <c r="H37" s="840"/>
      <c r="I37" s="267"/>
      <c r="J37" s="268"/>
      <c r="K37" s="269"/>
      <c r="L37" s="270"/>
      <c r="M37" s="271"/>
      <c r="N37" s="272"/>
    </row>
    <row r="38" spans="1:14">
      <c r="B38" s="838"/>
      <c r="C38" s="839"/>
      <c r="D38" s="839"/>
      <c r="E38" s="839"/>
      <c r="F38" s="839"/>
      <c r="G38" s="839"/>
      <c r="H38" s="840"/>
      <c r="I38" s="267"/>
      <c r="J38" s="268"/>
      <c r="K38" s="269"/>
      <c r="L38" s="270"/>
      <c r="M38" s="271"/>
      <c r="N38" s="273"/>
    </row>
    <row r="39" spans="1:14">
      <c r="B39" s="838"/>
      <c r="C39" s="839"/>
      <c r="D39" s="839"/>
      <c r="E39" s="839"/>
      <c r="F39" s="839"/>
      <c r="G39" s="839"/>
      <c r="H39" s="840"/>
      <c r="I39" s="841"/>
      <c r="J39" s="822"/>
      <c r="K39" s="274"/>
      <c r="L39" s="842"/>
      <c r="M39" s="843"/>
      <c r="N39" s="275"/>
    </row>
    <row r="40" spans="1:14">
      <c r="B40" s="838"/>
      <c r="C40" s="839"/>
      <c r="D40" s="839"/>
      <c r="E40" s="844"/>
      <c r="F40" s="839"/>
      <c r="G40" s="839"/>
      <c r="H40" s="840"/>
      <c r="I40" s="36"/>
      <c r="J40" s="37"/>
      <c r="K40" s="274"/>
      <c r="L40" s="276"/>
      <c r="M40" s="277"/>
      <c r="N40" s="278"/>
    </row>
    <row r="41" spans="1:14">
      <c r="B41" s="845"/>
      <c r="C41" s="846"/>
      <c r="D41" s="846"/>
      <c r="E41" s="38"/>
      <c r="F41" s="39"/>
      <c r="G41" s="39"/>
      <c r="H41" s="40"/>
      <c r="I41" s="36"/>
      <c r="J41" s="37"/>
      <c r="K41" s="279"/>
      <c r="L41" s="276"/>
      <c r="M41" s="277"/>
      <c r="N41" s="344"/>
    </row>
    <row r="42" spans="1:14" ht="15.75" thickBot="1">
      <c r="B42" s="838"/>
      <c r="C42" s="839"/>
      <c r="D42" s="839"/>
      <c r="E42" s="839"/>
      <c r="F42" s="839"/>
      <c r="G42" s="839"/>
      <c r="H42" s="840"/>
      <c r="I42" s="847"/>
      <c r="J42" s="848"/>
      <c r="K42" s="41"/>
      <c r="L42" s="849"/>
      <c r="M42" s="850"/>
      <c r="N42" s="105"/>
    </row>
    <row r="43" spans="1:14" ht="15.75" thickBot="1">
      <c r="B43" s="825" t="s">
        <v>953</v>
      </c>
      <c r="C43" s="826"/>
      <c r="D43" s="826"/>
      <c r="E43" s="826"/>
      <c r="F43" s="826"/>
      <c r="G43" s="826"/>
      <c r="H43" s="826"/>
      <c r="I43" s="826"/>
      <c r="J43" s="826"/>
      <c r="K43" s="826"/>
      <c r="L43" s="826"/>
      <c r="M43" s="827"/>
      <c r="N43" s="99">
        <f>SUM(N36:N42)</f>
        <v>743.90510269715708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6" t="s">
        <v>944</v>
      </c>
      <c r="C47" s="817"/>
      <c r="D47" s="817"/>
      <c r="E47" s="817"/>
      <c r="F47" s="817"/>
      <c r="G47" s="817"/>
      <c r="H47" s="817"/>
      <c r="I47" s="818"/>
      <c r="J47" s="315" t="s">
        <v>945</v>
      </c>
      <c r="K47" s="85" t="s">
        <v>946</v>
      </c>
      <c r="L47" s="819" t="s">
        <v>955</v>
      </c>
      <c r="M47" s="818"/>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0"/>
      <c r="C53" s="821"/>
      <c r="D53" s="821"/>
      <c r="E53" s="821"/>
      <c r="F53" s="821"/>
      <c r="G53" s="821"/>
      <c r="H53" s="821"/>
      <c r="I53" s="822"/>
      <c r="J53" s="42"/>
      <c r="K53" s="44"/>
      <c r="L53" s="823"/>
      <c r="M53" s="824"/>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8" t="s">
        <v>961</v>
      </c>
      <c r="M58" s="801"/>
      <c r="N58" s="76" t="s">
        <v>951</v>
      </c>
    </row>
    <row r="59" spans="2:14">
      <c r="B59" s="46"/>
      <c r="C59" s="317"/>
      <c r="D59" s="317"/>
      <c r="E59" s="317"/>
      <c r="F59" s="317"/>
      <c r="G59" s="317"/>
      <c r="H59" s="311"/>
      <c r="I59" s="279"/>
      <c r="J59" s="286"/>
      <c r="K59" s="279"/>
      <c r="L59" s="829"/>
      <c r="M59" s="83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1" t="s">
        <v>963</v>
      </c>
      <c r="C69" s="852"/>
      <c r="D69" s="852"/>
      <c r="E69" s="852"/>
      <c r="F69" s="852"/>
      <c r="G69" s="852"/>
      <c r="H69" s="852"/>
      <c r="I69" s="73" t="s">
        <v>964</v>
      </c>
      <c r="J69" s="75" t="s">
        <v>1410</v>
      </c>
      <c r="K69" s="74" t="s">
        <v>966</v>
      </c>
      <c r="L69" s="853" t="s">
        <v>950</v>
      </c>
      <c r="M69" s="85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3"/>
      <c r="C75" s="994"/>
      <c r="D75" s="994"/>
      <c r="E75" s="994"/>
      <c r="F75" s="994"/>
      <c r="G75" s="994"/>
      <c r="H75" s="994"/>
      <c r="I75" s="169"/>
      <c r="J75" s="169"/>
      <c r="K75" s="169"/>
      <c r="L75" s="995"/>
      <c r="M75" s="996"/>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743.90510269715708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6" t="s">
        <v>969</v>
      </c>
      <c r="C82" s="817"/>
      <c r="D82" s="817"/>
      <c r="E82" s="817"/>
      <c r="F82" s="817"/>
      <c r="G82" s="817"/>
      <c r="H82" s="817"/>
      <c r="I82" s="314"/>
      <c r="J82" s="334"/>
      <c r="K82" s="302" t="s">
        <v>970</v>
      </c>
      <c r="L82" s="855" t="s">
        <v>971</v>
      </c>
      <c r="M82" s="856"/>
      <c r="N82" s="303"/>
    </row>
    <row r="83" spans="1:14">
      <c r="B83" s="857" t="s">
        <v>972</v>
      </c>
      <c r="C83" s="858"/>
      <c r="D83" s="858"/>
      <c r="E83" s="858"/>
      <c r="F83" s="858"/>
      <c r="G83" s="858"/>
      <c r="H83" s="858"/>
      <c r="I83" s="87"/>
      <c r="J83" s="88"/>
      <c r="K83" s="304">
        <v>0.2</v>
      </c>
      <c r="L83" s="859">
        <f>N78*K83</f>
        <v>148.78102053943141</v>
      </c>
      <c r="M83" s="860"/>
      <c r="N83" s="51"/>
    </row>
    <row r="84" spans="1:14">
      <c r="B84" s="89" t="s">
        <v>973</v>
      </c>
      <c r="C84" s="90"/>
      <c r="D84" s="90"/>
      <c r="E84" s="90"/>
      <c r="F84" s="90"/>
      <c r="G84" s="90"/>
      <c r="H84" s="90"/>
      <c r="I84" s="87"/>
      <c r="J84" s="88"/>
      <c r="K84" s="304">
        <v>0.05</v>
      </c>
      <c r="L84" s="859">
        <f>N78*K84</f>
        <v>37.195255134857852</v>
      </c>
      <c r="M84" s="860"/>
      <c r="N84" s="51"/>
    </row>
    <row r="85" spans="1:14" ht="15.75" thickBot="1">
      <c r="B85" s="91" t="s">
        <v>974</v>
      </c>
      <c r="C85" s="92"/>
      <c r="D85" s="92"/>
      <c r="E85" s="92"/>
      <c r="F85" s="92"/>
      <c r="G85" s="92"/>
      <c r="H85" s="92"/>
      <c r="I85" s="93"/>
      <c r="J85" s="94"/>
      <c r="K85" s="305">
        <v>0.05</v>
      </c>
      <c r="L85" s="861">
        <f>N78*K85</f>
        <v>37.195255134857852</v>
      </c>
      <c r="M85" s="862"/>
      <c r="N85" s="51"/>
    </row>
    <row r="86" spans="1:14" ht="15.75" thickBot="1">
      <c r="B86" s="825" t="s">
        <v>953</v>
      </c>
      <c r="C86" s="826"/>
      <c r="D86" s="826"/>
      <c r="E86" s="826"/>
      <c r="F86" s="826"/>
      <c r="G86" s="826"/>
      <c r="H86" s="826"/>
      <c r="I86" s="826"/>
      <c r="J86" s="826"/>
      <c r="K86" s="826"/>
      <c r="L86" s="826"/>
      <c r="M86" s="827"/>
      <c r="N86" s="52">
        <f>L83+L84+L85</f>
        <v>223.17153080914713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967.07663350630423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2021-04-20T21:55:45Z</dcterms:modified>
</cp:coreProperties>
</file>