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3231"/>
  <workbookPr codeName="ThisWorkbook"/>
  <mc:AlternateContent xmlns:mc="http://schemas.openxmlformats.org/markup-compatibility/2006">
    <mc:Choice Requires="x15">
      <x15ac:absPath xmlns:x15ac="http://schemas.microsoft.com/office/spreadsheetml/2010/11/ac" url="C:\Users\lvillarreal\Desktop\INVIAS\_APU\__FASE II\__ULTIMOS ARCHIVOS\_PUBLICACIÓN 2020-2\2020-2 territoriales\contraloría\2020-1\"/>
    </mc:Choice>
  </mc:AlternateContent>
  <xr:revisionPtr revIDLastSave="0" documentId="13_ncr:1_{0A747C3F-DCD6-4141-897A-CEDAF711022A}" xr6:coauthVersionLast="45" xr6:coauthVersionMax="45" xr10:uidLastSave="{00000000-0000-0000-0000-000000000000}"/>
  <bookViews>
    <workbookView xWindow="-120" yWindow="-120" windowWidth="29040" windowHeight="15840" tabRatio="879"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D67" i="2" l="1"/>
  <c r="D64" i="2"/>
  <c r="D38" i="2" s="1"/>
  <c r="D51" i="2"/>
  <c r="D52" i="2" s="1"/>
  <c r="D47" i="2"/>
  <c r="D46" i="2"/>
  <c r="D45" i="2"/>
  <c r="D39" i="2"/>
  <c r="D37" i="2"/>
  <c r="D35" i="2"/>
  <c r="D33" i="2"/>
  <c r="D31" i="2"/>
  <c r="D9" i="2"/>
  <c r="D32" i="2" l="1"/>
  <c r="D36" i="2"/>
  <c r="D29" i="2"/>
  <c r="D34" i="2"/>
  <c r="M70" i="374"/>
  <c r="B77" i="244" l="1"/>
  <c r="M58" i="244"/>
  <c r="N58" i="244" s="1"/>
  <c r="J58" i="244"/>
  <c r="B58" i="244"/>
  <c r="B57" i="244"/>
  <c r="K44" i="244"/>
  <c r="N44" i="244" s="1"/>
  <c r="B44" i="244"/>
  <c r="K77" i="244" l="1"/>
  <c r="N77" i="244" l="1"/>
  <c r="I77" i="244"/>
  <c r="L59" i="25"/>
  <c r="L59" i="23"/>
  <c r="B48" i="276" l="1"/>
  <c r="J48" i="276"/>
  <c r="M48" i="276"/>
  <c r="N48" i="276" s="1"/>
  <c r="N56" i="276" s="1"/>
  <c r="B72" i="276"/>
  <c r="K72" i="276"/>
  <c r="I72" i="276" s="1"/>
  <c r="N72" i="276" l="1"/>
  <c r="N78" i="276" s="1"/>
  <c r="N41" i="276" s="1"/>
  <c r="N43" i="276" s="1"/>
  <c r="N80" i="276" s="1"/>
  <c r="L85" i="276" s="1"/>
  <c r="K39" i="57"/>
  <c r="N39" i="57" s="1"/>
  <c r="B39" i="57"/>
  <c r="L87" i="276" l="1"/>
  <c r="L86" i="276"/>
  <c r="M72" i="150"/>
  <c r="M73" i="150" s="1"/>
  <c r="M74" i="150" s="1"/>
  <c r="N88" i="276" l="1"/>
  <c r="N90" i="276" s="1"/>
  <c r="M48" i="367"/>
  <c r="K62" i="294" l="1"/>
  <c r="K61" i="294"/>
  <c r="B62" i="294"/>
  <c r="B61" i="294"/>
  <c r="B60" i="294"/>
  <c r="L58" i="287"/>
  <c r="K59" i="287"/>
  <c r="B59" i="287"/>
  <c r="B58" i="287"/>
  <c r="L58" i="286"/>
  <c r="L58" i="285"/>
  <c r="K59" i="286"/>
  <c r="K58" i="286"/>
  <c r="B59" i="286"/>
  <c r="B58" i="286"/>
  <c r="B58" i="285"/>
  <c r="K58" i="284"/>
  <c r="B58" i="284"/>
  <c r="L58" i="284"/>
  <c r="L58" i="283"/>
  <c r="K58" i="283"/>
  <c r="B58" i="283"/>
  <c r="N58" i="283" l="1"/>
  <c r="N64" i="283" s="1"/>
  <c r="N58" i="284"/>
  <c r="N64" i="284" s="1"/>
  <c r="N58" i="286"/>
  <c r="B61" i="270"/>
  <c r="K66" i="268"/>
  <c r="B66" i="268"/>
  <c r="B65" i="268"/>
  <c r="L69" i="252"/>
  <c r="L68" i="252"/>
  <c r="K69" i="252"/>
  <c r="B69" i="252"/>
  <c r="B68" i="252"/>
  <c r="L65" i="248"/>
  <c r="L64" i="248"/>
  <c r="K65" i="248"/>
  <c r="B65" i="248"/>
  <c r="B64" i="248"/>
  <c r="B63" i="249"/>
  <c r="K63" i="249"/>
  <c r="L63" i="249"/>
  <c r="N69" i="252" l="1"/>
  <c r="N63" i="249"/>
  <c r="N65" i="248"/>
  <c r="B55" i="248"/>
  <c r="B54" i="248"/>
  <c r="K60" i="241" l="1"/>
  <c r="K60" i="240"/>
  <c r="K60" i="239"/>
  <c r="K60" i="238"/>
  <c r="K60" i="237"/>
  <c r="K60" i="236"/>
  <c r="K60" i="235"/>
  <c r="K59" i="234"/>
  <c r="M53" i="232"/>
  <c r="N53" i="232" s="1"/>
  <c r="M52" i="232"/>
  <c r="J53" i="232"/>
  <c r="J52" i="232"/>
  <c r="B53" i="232"/>
  <c r="B52" i="232"/>
  <c r="M51" i="193" l="1"/>
  <c r="N51" i="193" s="1"/>
  <c r="M50" i="193"/>
  <c r="J51" i="193"/>
  <c r="J50" i="193"/>
  <c r="B51" i="193"/>
  <c r="B50" i="193"/>
  <c r="K39" i="193"/>
  <c r="K38" i="193"/>
  <c r="N38" i="193" s="1"/>
  <c r="K37" i="193"/>
  <c r="N37" i="193" s="1"/>
  <c r="K36" i="193"/>
  <c r="B39" i="193"/>
  <c r="B38" i="193"/>
  <c r="B37" i="193"/>
  <c r="B36" i="193"/>
  <c r="K65" i="162"/>
  <c r="K64" i="162"/>
  <c r="K65" i="157" l="1"/>
  <c r="B65" i="157"/>
  <c r="B64" i="157"/>
  <c r="M48" i="56" l="1"/>
  <c r="N48" i="56" s="1"/>
  <c r="B48" i="56"/>
  <c r="K59" i="32" l="1"/>
  <c r="K59" i="27"/>
  <c r="K59" i="19"/>
  <c r="K59" i="18"/>
  <c r="K59" i="17"/>
  <c r="K59" i="16"/>
  <c r="K59" i="15"/>
  <c r="K59" i="14"/>
  <c r="K71" i="12"/>
  <c r="I71" i="12" s="1"/>
  <c r="K70" i="12"/>
  <c r="B71" i="12"/>
  <c r="B70" i="12"/>
  <c r="K38" i="12"/>
  <c r="N38" i="12" s="1"/>
  <c r="K37" i="12"/>
  <c r="B38" i="12"/>
  <c r="B37" i="12"/>
  <c r="N71" i="12" l="1"/>
  <c r="C3" i="5"/>
  <c r="K36" i="370" l="1"/>
  <c r="N36" i="370" s="1"/>
  <c r="N43" i="370" s="1"/>
  <c r="N78" i="370" s="1"/>
  <c r="L84" i="370" s="1"/>
  <c r="B36" i="370"/>
  <c r="K36" i="11"/>
  <c r="N36" i="11" s="1"/>
  <c r="N43" i="11" s="1"/>
  <c r="N78" i="11" s="1"/>
  <c r="B36" i="11"/>
  <c r="K36" i="369"/>
  <c r="N36" i="369" s="1"/>
  <c r="N43" i="369" s="1"/>
  <c r="N78" i="369" s="1"/>
  <c r="B36" i="369"/>
  <c r="K70" i="367"/>
  <c r="B70" i="367"/>
  <c r="N48" i="367"/>
  <c r="N54" i="367" s="1"/>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B72" i="353"/>
  <c r="K71" i="353"/>
  <c r="B71" i="353"/>
  <c r="M48" i="353"/>
  <c r="N48"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N77" i="333" s="1"/>
  <c r="N4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B72" i="320"/>
  <c r="K71" i="320"/>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B69" i="287"/>
  <c r="K58" i="287"/>
  <c r="N58" i="287" s="1"/>
  <c r="M49" i="287"/>
  <c r="N49" i="287" s="1"/>
  <c r="J49" i="287"/>
  <c r="B49" i="287"/>
  <c r="M48" i="287"/>
  <c r="N48" i="287" s="1"/>
  <c r="J48" i="287"/>
  <c r="B48" i="287"/>
  <c r="K37" i="287"/>
  <c r="N37" i="287" s="1"/>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N58" i="285" s="1"/>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C82" i="279"/>
  <c r="D82" i="279" s="1"/>
  <c r="E82" i="279" s="1"/>
  <c r="F82" i="279" s="1"/>
  <c r="G82" i="279" s="1"/>
  <c r="H82" i="279" s="1"/>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B72" i="273"/>
  <c r="L61" i="273"/>
  <c r="K61" i="273"/>
  <c r="B61" i="273"/>
  <c r="M49" i="273"/>
  <c r="N49" i="273" s="1"/>
  <c r="J49" i="273"/>
  <c r="B49" i="273"/>
  <c r="M48" i="273"/>
  <c r="N48" i="273" s="1"/>
  <c r="J48" i="273"/>
  <c r="B48" i="273"/>
  <c r="K36" i="273"/>
  <c r="N36" i="273" s="1"/>
  <c r="B36" i="273"/>
  <c r="K73" i="272"/>
  <c r="N73" i="272" s="1"/>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36" i="253"/>
  <c r="N36" i="253" s="1"/>
  <c r="N43" i="253" s="1"/>
  <c r="B36" i="253"/>
  <c r="C85" i="252"/>
  <c r="D85" i="252" s="1"/>
  <c r="E85" i="252" s="1"/>
  <c r="F85" i="252" s="1"/>
  <c r="G85" i="252" s="1"/>
  <c r="H85" i="252" s="1"/>
  <c r="K82" i="252"/>
  <c r="N82" i="252" s="1"/>
  <c r="B82" i="252"/>
  <c r="K80" i="252"/>
  <c r="N80" i="252" s="1"/>
  <c r="B80" i="252"/>
  <c r="K79" i="252"/>
  <c r="N79" i="252" s="1"/>
  <c r="B79" i="252"/>
  <c r="K68" i="252"/>
  <c r="N68" i="252" s="1"/>
  <c r="N74" i="252" s="1"/>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6" i="249"/>
  <c r="N76" i="249" s="1"/>
  <c r="B76"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6" i="248"/>
  <c r="B76" i="248"/>
  <c r="K74" i="248"/>
  <c r="B74" i="248"/>
  <c r="K73" i="248"/>
  <c r="B73" i="248"/>
  <c r="K64" i="248"/>
  <c r="N64" i="248" s="1"/>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6" i="244"/>
  <c r="N76" i="244" s="1"/>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N38" i="227" s="1"/>
  <c r="B38" i="227"/>
  <c r="K37" i="227"/>
  <c r="N37" i="227" s="1"/>
  <c r="B37" i="227"/>
  <c r="K36" i="227"/>
  <c r="N36" i="227" s="1"/>
  <c r="B36" i="227"/>
  <c r="M49" i="226"/>
  <c r="N49" i="226" s="1"/>
  <c r="N54" i="226" s="1"/>
  <c r="J49" i="226"/>
  <c r="B49" i="226"/>
  <c r="M49" i="225"/>
  <c r="N49" i="225" s="1"/>
  <c r="N54" i="225" s="1"/>
  <c r="J49" i="225"/>
  <c r="B49" i="225"/>
  <c r="M49" i="224"/>
  <c r="N49" i="224" s="1"/>
  <c r="N54"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B69" i="146"/>
  <c r="K58" i="146"/>
  <c r="B58" i="146"/>
  <c r="M49" i="146"/>
  <c r="N49" i="146" s="1"/>
  <c r="J49" i="146"/>
  <c r="B49" i="146"/>
  <c r="M48" i="146"/>
  <c r="N48" i="146" s="1"/>
  <c r="J48" i="146"/>
  <c r="B48" i="146"/>
  <c r="K37" i="146"/>
  <c r="N37" i="146" s="1"/>
  <c r="B37" i="146"/>
  <c r="K36" i="146"/>
  <c r="N36" i="146" s="1"/>
  <c r="B36" i="146"/>
  <c r="K70" i="147"/>
  <c r="N70" i="147" s="1"/>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J48" i="126"/>
  <c r="B48" i="126"/>
  <c r="M48" i="125"/>
  <c r="N48" i="125" s="1"/>
  <c r="N54" i="125" s="1"/>
  <c r="J48" i="125"/>
  <c r="B48" i="125"/>
  <c r="M48" i="123"/>
  <c r="N48" i="123" s="1"/>
  <c r="N54" i="123" s="1"/>
  <c r="J48" i="123"/>
  <c r="B48" i="123"/>
  <c r="M48" i="124"/>
  <c r="N48" i="124" s="1"/>
  <c r="N54" i="124" s="1"/>
  <c r="J48" i="124"/>
  <c r="B48" i="124"/>
  <c r="M48" i="122"/>
  <c r="N48" i="122" s="1"/>
  <c r="N54" i="122" s="1"/>
  <c r="N78" i="122" s="1"/>
  <c r="J48" i="122"/>
  <c r="B48" i="122"/>
  <c r="M48" i="121"/>
  <c r="N48" i="121" s="1"/>
  <c r="N54" i="121" s="1"/>
  <c r="J48" i="121"/>
  <c r="B48" i="121"/>
  <c r="M48" i="120"/>
  <c r="N48" i="120" s="1"/>
  <c r="N54" i="120" s="1"/>
  <c r="N78" i="120" s="1"/>
  <c r="J48" i="120"/>
  <c r="B48" i="120"/>
  <c r="M48" i="119"/>
  <c r="N48" i="119" s="1"/>
  <c r="N54" i="119" s="1"/>
  <c r="N78" i="119" s="1"/>
  <c r="J48" i="119"/>
  <c r="B48" i="119"/>
  <c r="M48" i="118"/>
  <c r="N48" i="118" s="1"/>
  <c r="N54" i="118" s="1"/>
  <c r="N78" i="118" s="1"/>
  <c r="J48" i="118"/>
  <c r="B48" i="118"/>
  <c r="M48" i="117"/>
  <c r="N48" i="117" s="1"/>
  <c r="N54" i="117" s="1"/>
  <c r="N78" i="117" s="1"/>
  <c r="J48" i="117"/>
  <c r="B48" i="117"/>
  <c r="M48" i="115"/>
  <c r="N48" i="115" s="1"/>
  <c r="N54" i="115" s="1"/>
  <c r="J48" i="115"/>
  <c r="B48" i="115"/>
  <c r="M48" i="116"/>
  <c r="N48" i="116" s="1"/>
  <c r="N54" i="116" s="1"/>
  <c r="J48" i="116"/>
  <c r="B48" i="116"/>
  <c r="M48" i="114"/>
  <c r="N48" i="114" s="1"/>
  <c r="N54" i="114" s="1"/>
  <c r="N78" i="114" s="1"/>
  <c r="J48" i="114"/>
  <c r="B48" i="114"/>
  <c r="M48" i="113"/>
  <c r="N48" i="113" s="1"/>
  <c r="N54" i="113" s="1"/>
  <c r="N78" i="113" s="1"/>
  <c r="J48" i="113"/>
  <c r="B48" i="113"/>
  <c r="M48" i="112"/>
  <c r="N48" i="112" s="1"/>
  <c r="N54" i="112" s="1"/>
  <c r="N78" i="112" s="1"/>
  <c r="J48" i="112"/>
  <c r="B48" i="112"/>
  <c r="M48" i="111"/>
  <c r="N48" i="111" s="1"/>
  <c r="N54" i="111" s="1"/>
  <c r="N78" i="111" s="1"/>
  <c r="J48" i="111"/>
  <c r="B48" i="111"/>
  <c r="M48" i="110"/>
  <c r="N48" i="110" s="1"/>
  <c r="N54" i="110" s="1"/>
  <c r="J48" i="110"/>
  <c r="B48" i="110"/>
  <c r="M48" i="109"/>
  <c r="N48" i="109" s="1"/>
  <c r="N54" i="109" s="1"/>
  <c r="N78" i="109" s="1"/>
  <c r="J48" i="109"/>
  <c r="B48" i="109"/>
  <c r="K71" i="108"/>
  <c r="N71" i="108" s="1"/>
  <c r="B71" i="108"/>
  <c r="K70" i="108"/>
  <c r="N70"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B70" i="94"/>
  <c r="K59" i="94"/>
  <c r="B59" i="94"/>
  <c r="M48" i="94"/>
  <c r="N48" i="94" s="1"/>
  <c r="N54" i="94" s="1"/>
  <c r="J48" i="94"/>
  <c r="B48" i="94"/>
  <c r="K38" i="94"/>
  <c r="N38" i="94" s="1"/>
  <c r="B38" i="94"/>
  <c r="K37" i="94"/>
  <c r="N37" i="94" s="1"/>
  <c r="B37" i="94"/>
  <c r="K36" i="94"/>
  <c r="N36" i="94" s="1"/>
  <c r="B36" i="94"/>
  <c r="K71" i="92"/>
  <c r="N71" i="92" s="1"/>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N70"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N48" i="84" s="1"/>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N70" i="82" s="1"/>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J48" i="77"/>
  <c r="B48" i="77"/>
  <c r="M48" i="76"/>
  <c r="N48" i="76" s="1"/>
  <c r="N54"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B71" i="71"/>
  <c r="K70" i="7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B71" i="69"/>
  <c r="K70" i="69"/>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B71" i="66"/>
  <c r="K70" i="66"/>
  <c r="B70" i="66"/>
  <c r="M48" i="66"/>
  <c r="N48" i="66" s="1"/>
  <c r="N54" i="66" s="1"/>
  <c r="J48" i="66"/>
  <c r="B48" i="66"/>
  <c r="K71" i="65"/>
  <c r="N71" i="65" s="1"/>
  <c r="B71" i="65"/>
  <c r="K70" i="65"/>
  <c r="N70" i="65" s="1"/>
  <c r="B70" i="65"/>
  <c r="M48" i="65"/>
  <c r="N48" i="65" s="1"/>
  <c r="N54" i="65" s="1"/>
  <c r="J48" i="65"/>
  <c r="B48" i="65"/>
  <c r="K71" i="64"/>
  <c r="N71" i="64" s="1"/>
  <c r="B71" i="64"/>
  <c r="K70" i="64"/>
  <c r="N70" i="64" s="1"/>
  <c r="B70" i="64"/>
  <c r="N48" i="64"/>
  <c r="N54" i="64" s="1"/>
  <c r="J48" i="64"/>
  <c r="B48" i="64"/>
  <c r="K71" i="63"/>
  <c r="N71" i="63" s="1"/>
  <c r="B71" i="63"/>
  <c r="K70" i="63"/>
  <c r="N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B71" i="60"/>
  <c r="K70" i="60"/>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N70" i="56" s="1"/>
  <c r="B70" i="56"/>
  <c r="N54" i="56"/>
  <c r="K71" i="55"/>
  <c r="N71" i="55" s="1"/>
  <c r="B71" i="55"/>
  <c r="K70" i="55"/>
  <c r="N70" i="55" s="1"/>
  <c r="B70" i="55"/>
  <c r="K36" i="55"/>
  <c r="N36" i="55" s="1"/>
  <c r="N43" i="55" s="1"/>
  <c r="B36" i="55"/>
  <c r="K71" i="54"/>
  <c r="B71" i="54"/>
  <c r="K70" i="54"/>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N73" i="50" s="1"/>
  <c r="B7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B70" i="49"/>
  <c r="M48" i="49"/>
  <c r="N48" i="49" s="1"/>
  <c r="N54" i="49" s="1"/>
  <c r="J48" i="49"/>
  <c r="B48" i="49"/>
  <c r="K37" i="49"/>
  <c r="N37" i="49" s="1"/>
  <c r="B37" i="49"/>
  <c r="K36" i="49"/>
  <c r="N36" i="49" s="1"/>
  <c r="B36" i="49"/>
  <c r="K73" i="48"/>
  <c r="B73" i="48"/>
  <c r="K72" i="48"/>
  <c r="B72" i="48"/>
  <c r="M54" i="48"/>
  <c r="N54" i="48" s="1"/>
  <c r="J54" i="48"/>
  <c r="B54"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N70" i="32" s="1"/>
  <c r="N76" i="32" s="1"/>
  <c r="N42" i="32" s="1"/>
  <c r="N43" i="32" s="1"/>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N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K59" i="12"/>
  <c r="H59" i="12"/>
  <c r="B59" i="12"/>
  <c r="N37" i="12"/>
  <c r="K36" i="12"/>
  <c r="N36" i="12" s="1"/>
  <c r="B36" i="12"/>
  <c r="K70" i="9"/>
  <c r="N70" i="9" s="1"/>
  <c r="N76" i="9" s="1"/>
  <c r="N42" i="9" s="1"/>
  <c r="B70" i="9"/>
  <c r="L59"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K36" i="7"/>
  <c r="N36" i="7" s="1"/>
  <c r="B36" i="7"/>
  <c r="N77" i="362" l="1"/>
  <c r="N41" i="362" s="1"/>
  <c r="N76" i="108"/>
  <c r="N41" i="108" s="1"/>
  <c r="N77" i="193"/>
  <c r="N43" i="193" s="1"/>
  <c r="N77" i="233"/>
  <c r="N41" i="233" s="1"/>
  <c r="N76" i="243"/>
  <c r="N40" i="243" s="1"/>
  <c r="N76" i="65"/>
  <c r="N41" i="65" s="1"/>
  <c r="N43" i="65" s="1"/>
  <c r="N76" i="98"/>
  <c r="N41" i="98" s="1"/>
  <c r="N43" i="98" s="1"/>
  <c r="N76" i="101"/>
  <c r="N41" i="101" s="1"/>
  <c r="N43" i="101" s="1"/>
  <c r="N76" i="134"/>
  <c r="N41" i="134" s="1"/>
  <c r="N76" i="136"/>
  <c r="N41" i="136" s="1"/>
  <c r="N43" i="136" s="1"/>
  <c r="N76" i="137"/>
  <c r="N41" i="137" s="1"/>
  <c r="N76" i="144"/>
  <c r="N41" i="144" s="1"/>
  <c r="N43" i="144" s="1"/>
  <c r="N84" i="220"/>
  <c r="N46" i="220" s="1"/>
  <c r="N78" i="273"/>
  <c r="N41" i="273" s="1"/>
  <c r="N75" i="293"/>
  <c r="N41" i="293" s="1"/>
  <c r="N43" i="293" s="1"/>
  <c r="N77" i="295"/>
  <c r="N41" i="295" s="1"/>
  <c r="N43" i="295" s="1"/>
  <c r="N75" i="325"/>
  <c r="N41" i="325" s="1"/>
  <c r="N77" i="329"/>
  <c r="N41" i="329" s="1"/>
  <c r="N43" i="329" s="1"/>
  <c r="N87" i="246"/>
  <c r="N45" i="246" s="1"/>
  <c r="N79" i="50"/>
  <c r="N42" i="50" s="1"/>
  <c r="N76" i="82"/>
  <c r="N41" i="82" s="1"/>
  <c r="N76" i="88"/>
  <c r="N41" i="88" s="1"/>
  <c r="N76" i="94"/>
  <c r="N41" i="94" s="1"/>
  <c r="N43" i="94" s="1"/>
  <c r="N76" i="105"/>
  <c r="N41" i="105" s="1"/>
  <c r="N76" i="231"/>
  <c r="N40" i="231" s="1"/>
  <c r="N77" i="259"/>
  <c r="N41" i="259" s="1"/>
  <c r="N43" i="259" s="1"/>
  <c r="N83" i="279"/>
  <c r="N46" i="279" s="1"/>
  <c r="N77" i="308"/>
  <c r="N41" i="308" s="1"/>
  <c r="N43" i="308" s="1"/>
  <c r="N79" i="308" s="1"/>
  <c r="N76" i="92"/>
  <c r="N41" i="92" s="1"/>
  <c r="N76" i="96"/>
  <c r="N41" i="96" s="1"/>
  <c r="N76" i="107"/>
  <c r="N41" i="107" s="1"/>
  <c r="N75" i="133"/>
  <c r="N41" i="133" s="1"/>
  <c r="N43" i="133" s="1"/>
  <c r="N76" i="135"/>
  <c r="N41" i="135" s="1"/>
  <c r="N83" i="221"/>
  <c r="N46" i="221" s="1"/>
  <c r="N48" i="221" s="1"/>
  <c r="N72" i="227"/>
  <c r="N41" i="227" s="1"/>
  <c r="N76" i="242"/>
  <c r="N40" i="242" s="1"/>
  <c r="N42" i="242" s="1"/>
  <c r="N81" i="282"/>
  <c r="N44" i="282" s="1"/>
  <c r="N75" i="289"/>
  <c r="N41" i="289" s="1"/>
  <c r="N43" i="289" s="1"/>
  <c r="N43" i="306"/>
  <c r="N91" i="260"/>
  <c r="N47" i="260" s="1"/>
  <c r="N49" i="260" s="1"/>
  <c r="N76" i="26"/>
  <c r="N42" i="26" s="1"/>
  <c r="N76" i="56"/>
  <c r="N42" i="56" s="1"/>
  <c r="N43" i="56" s="1"/>
  <c r="N78" i="56" s="1"/>
  <c r="L85" i="56" s="1"/>
  <c r="N76" i="67"/>
  <c r="N41" i="67" s="1"/>
  <c r="N76" i="68"/>
  <c r="N41" i="68" s="1"/>
  <c r="N43" i="68" s="1"/>
  <c r="N75" i="75"/>
  <c r="N41" i="75" s="1"/>
  <c r="N76" i="80"/>
  <c r="N41" i="80" s="1"/>
  <c r="N76" i="84"/>
  <c r="N41" i="84" s="1"/>
  <c r="N43" i="84" s="1"/>
  <c r="N76" i="86"/>
  <c r="N41" i="86" s="1"/>
  <c r="N43" i="86" s="1"/>
  <c r="N76" i="90"/>
  <c r="N41" i="90" s="1"/>
  <c r="N76" i="102"/>
  <c r="N41" i="102" s="1"/>
  <c r="N43" i="102" s="1"/>
  <c r="N80" i="164"/>
  <c r="N46" i="164" s="1"/>
  <c r="N83" i="165"/>
  <c r="N49" i="165" s="1"/>
  <c r="N51" i="165" s="1"/>
  <c r="N81" i="170"/>
  <c r="N47" i="170" s="1"/>
  <c r="N81" i="176"/>
  <c r="N47" i="176" s="1"/>
  <c r="N81" i="171"/>
  <c r="N47" i="171" s="1"/>
  <c r="N49" i="171" s="1"/>
  <c r="N81" i="178"/>
  <c r="N47" i="178" s="1"/>
  <c r="N49" i="178" s="1"/>
  <c r="N80" i="179"/>
  <c r="N46" i="179" s="1"/>
  <c r="N80" i="180"/>
  <c r="N46" i="180" s="1"/>
  <c r="N48" i="180" s="1"/>
  <c r="N80" i="177"/>
  <c r="N46" i="177" s="1"/>
  <c r="N48" i="177" s="1"/>
  <c r="N80" i="181"/>
  <c r="N46" i="181" s="1"/>
  <c r="N48" i="181" s="1"/>
  <c r="N80" i="183"/>
  <c r="N46" i="183" s="1"/>
  <c r="N80" i="184"/>
  <c r="N46" i="184" s="1"/>
  <c r="N81" i="185"/>
  <c r="N47" i="185" s="1"/>
  <c r="N81" i="186"/>
  <c r="N47" i="186" s="1"/>
  <c r="N49" i="186" s="1"/>
  <c r="N80" i="188"/>
  <c r="N46" i="188" s="1"/>
  <c r="N81" i="187"/>
  <c r="N47" i="187" s="1"/>
  <c r="N49" i="187" s="1"/>
  <c r="N75" i="302"/>
  <c r="N41" i="302" s="1"/>
  <c r="N43" i="302" s="1"/>
  <c r="N77" i="323"/>
  <c r="N79" i="323" s="1"/>
  <c r="N77" i="328"/>
  <c r="N41" i="328" s="1"/>
  <c r="N43" i="328" s="1"/>
  <c r="N77" i="337"/>
  <c r="N41" i="337" s="1"/>
  <c r="N81" i="280"/>
  <c r="N44" i="280" s="1"/>
  <c r="N46" i="280" s="1"/>
  <c r="N78" i="272"/>
  <c r="N41" i="272" s="1"/>
  <c r="N43" i="272" s="1"/>
  <c r="N53" i="325"/>
  <c r="N76" i="24"/>
  <c r="N42" i="24" s="1"/>
  <c r="N43" i="24" s="1"/>
  <c r="N76" i="25"/>
  <c r="N42" i="25" s="1"/>
  <c r="N43" i="50"/>
  <c r="N76" i="61"/>
  <c r="N42" i="61" s="1"/>
  <c r="N76" i="64"/>
  <c r="N41" i="64" s="1"/>
  <c r="N43" i="64" s="1"/>
  <c r="N78" i="64" s="1"/>
  <c r="L83" i="64" s="1"/>
  <c r="N75" i="72"/>
  <c r="N41" i="72" s="1"/>
  <c r="N43" i="72" s="1"/>
  <c r="N77" i="72" s="1"/>
  <c r="L84" i="72" s="1"/>
  <c r="N75" i="74"/>
  <c r="N41" i="74" s="1"/>
  <c r="N43" i="74" s="1"/>
  <c r="N77" i="74" s="1"/>
  <c r="L84" i="74" s="1"/>
  <c r="N76" i="79"/>
  <c r="N41" i="79" s="1"/>
  <c r="N76" i="81"/>
  <c r="N41" i="81" s="1"/>
  <c r="N43" i="81" s="1"/>
  <c r="N76" i="83"/>
  <c r="N41" i="83" s="1"/>
  <c r="N43" i="83" s="1"/>
  <c r="N76" i="85"/>
  <c r="N41" i="85" s="1"/>
  <c r="N43" i="85" s="1"/>
  <c r="N76" i="87"/>
  <c r="N41" i="87" s="1"/>
  <c r="N76" i="89"/>
  <c r="N41" i="89" s="1"/>
  <c r="N43" i="89" s="1"/>
  <c r="N76" i="91"/>
  <c r="N41" i="91" s="1"/>
  <c r="N43" i="91" s="1"/>
  <c r="N76" i="100"/>
  <c r="N41" i="100" s="1"/>
  <c r="N43" i="100" s="1"/>
  <c r="N76" i="106"/>
  <c r="N41" i="106" s="1"/>
  <c r="N80" i="160"/>
  <c r="N46" i="160" s="1"/>
  <c r="N48" i="160" s="1"/>
  <c r="N78" i="232"/>
  <c r="N41" i="232" s="1"/>
  <c r="N43" i="232" s="1"/>
  <c r="N76" i="234"/>
  <c r="N40" i="234" s="1"/>
  <c r="N42" i="234" s="1"/>
  <c r="N79" i="244"/>
  <c r="N45" i="244" s="1"/>
  <c r="N47" i="244" s="1"/>
  <c r="N77" i="250"/>
  <c r="N41" i="250" s="1"/>
  <c r="N77" i="254"/>
  <c r="N41" i="254" s="1"/>
  <c r="N43" i="254" s="1"/>
  <c r="N81" i="266"/>
  <c r="N41" i="266" s="1"/>
  <c r="N43" i="266" s="1"/>
  <c r="N75" i="290"/>
  <c r="N41" i="290" s="1"/>
  <c r="N43" i="290" s="1"/>
  <c r="N77" i="294"/>
  <c r="N41" i="294" s="1"/>
  <c r="N43" i="294" s="1"/>
  <c r="N75" i="299"/>
  <c r="N41" i="299" s="1"/>
  <c r="N43" i="299" s="1"/>
  <c r="N77" i="321"/>
  <c r="N79" i="321" s="1"/>
  <c r="L85" i="321" s="1"/>
  <c r="N77" i="342"/>
  <c r="N41" i="342" s="1"/>
  <c r="N77" i="347"/>
  <c r="N41" i="347" s="1"/>
  <c r="N43" i="347" s="1"/>
  <c r="N77" i="364"/>
  <c r="N41" i="364" s="1"/>
  <c r="N43" i="364" s="1"/>
  <c r="N43" i="31"/>
  <c r="N76" i="63"/>
  <c r="N41" i="63" s="1"/>
  <c r="N43" i="63" s="1"/>
  <c r="N76" i="95"/>
  <c r="N41" i="95" s="1"/>
  <c r="N76" i="97"/>
  <c r="N41" i="97" s="1"/>
  <c r="N43" i="97" s="1"/>
  <c r="N76" i="99"/>
  <c r="N41" i="99" s="1"/>
  <c r="N43" i="99" s="1"/>
  <c r="N76" i="103"/>
  <c r="N41" i="103" s="1"/>
  <c r="N81" i="154"/>
  <c r="N47" i="154" s="1"/>
  <c r="N73" i="229"/>
  <c r="N40" i="229" s="1"/>
  <c r="N42" i="229" s="1"/>
  <c r="N77" i="258"/>
  <c r="N41" i="258" s="1"/>
  <c r="N43" i="258" s="1"/>
  <c r="N77" i="262"/>
  <c r="N41" i="262" s="1"/>
  <c r="N78" i="270"/>
  <c r="N41" i="270" s="1"/>
  <c r="N43" i="270" s="1"/>
  <c r="N78" i="271"/>
  <c r="N41" i="271" s="1"/>
  <c r="N75" i="286"/>
  <c r="N41" i="286" s="1"/>
  <c r="N43" i="286" s="1"/>
  <c r="N75" i="291"/>
  <c r="N41" i="291" s="1"/>
  <c r="N43" i="291" s="1"/>
  <c r="N77" i="334"/>
  <c r="N41" i="334" s="1"/>
  <c r="N43" i="334" s="1"/>
  <c r="N77" i="348"/>
  <c r="N41" i="348" s="1"/>
  <c r="N43" i="348" s="1"/>
  <c r="N77" i="354"/>
  <c r="N41" i="354" s="1"/>
  <c r="N43" i="354" s="1"/>
  <c r="N77" i="363"/>
  <c r="N41" i="363" s="1"/>
  <c r="N77" i="365"/>
  <c r="N41" i="365" s="1"/>
  <c r="N43" i="365" s="1"/>
  <c r="N81" i="267"/>
  <c r="N41" i="267" s="1"/>
  <c r="N43" i="267" s="1"/>
  <c r="N75" i="283"/>
  <c r="N41" i="283" s="1"/>
  <c r="N43" i="283" s="1"/>
  <c r="N75" i="292"/>
  <c r="N41" i="292" s="1"/>
  <c r="N43" i="292" s="1"/>
  <c r="N61" i="221"/>
  <c r="N76" i="146"/>
  <c r="N41" i="146" s="1"/>
  <c r="N43" i="146" s="1"/>
  <c r="N76" i="19"/>
  <c r="N42" i="19" s="1"/>
  <c r="N43" i="19" s="1"/>
  <c r="N43" i="22"/>
  <c r="N43" i="29"/>
  <c r="N43" i="236"/>
  <c r="N43" i="238"/>
  <c r="N43" i="27"/>
  <c r="N43" i="30"/>
  <c r="N43" i="235"/>
  <c r="L84" i="11"/>
  <c r="L57" i="227"/>
  <c r="L61" i="150"/>
  <c r="N61" i="150" s="1"/>
  <c r="L64" i="188"/>
  <c r="N64" i="188" s="1"/>
  <c r="L58" i="75"/>
  <c r="N58" i="75" s="1"/>
  <c r="N64" i="75" s="1"/>
  <c r="L65" i="155"/>
  <c r="N65" i="155" s="1"/>
  <c r="L65" i="186"/>
  <c r="N65" i="186" s="1"/>
  <c r="L65" i="187"/>
  <c r="N65" i="187" s="1"/>
  <c r="L65" i="154"/>
  <c r="N65" i="154" s="1"/>
  <c r="L65" i="170"/>
  <c r="N65" i="170" s="1"/>
  <c r="L64" i="160"/>
  <c r="N64" i="160" s="1"/>
  <c r="L65" i="182"/>
  <c r="N65" i="182" s="1"/>
  <c r="L58" i="305"/>
  <c r="N58" i="305" s="1"/>
  <c r="N64" i="305" s="1"/>
  <c r="N77" i="305" s="1"/>
  <c r="L60" i="306"/>
  <c r="N60" i="306" s="1"/>
  <c r="N66" i="306" s="1"/>
  <c r="L66" i="268"/>
  <c r="N66" i="268" s="1"/>
  <c r="L64" i="174"/>
  <c r="N64" i="174" s="1"/>
  <c r="L65" i="158"/>
  <c r="N65" i="158" s="1"/>
  <c r="L65" i="185"/>
  <c r="N65" i="185" s="1"/>
  <c r="L64" i="181"/>
  <c r="N64" i="181" s="1"/>
  <c r="L63" i="247"/>
  <c r="N63" i="247" s="1"/>
  <c r="N68" i="247" s="1"/>
  <c r="L59" i="79"/>
  <c r="N59" i="79" s="1"/>
  <c r="N65" i="79" s="1"/>
  <c r="N75" i="297"/>
  <c r="N41" i="297" s="1"/>
  <c r="N43" i="297" s="1"/>
  <c r="N77" i="257"/>
  <c r="N41" i="257" s="1"/>
  <c r="N43" i="257" s="1"/>
  <c r="N77" i="296"/>
  <c r="N41" i="296" s="1"/>
  <c r="N43" i="296" s="1"/>
  <c r="N75" i="298"/>
  <c r="N41" i="298" s="1"/>
  <c r="N43" i="298" s="1"/>
  <c r="N77" i="322"/>
  <c r="N77" i="356"/>
  <c r="N41" i="356" s="1"/>
  <c r="N43" i="356" s="1"/>
  <c r="N77" i="264"/>
  <c r="N41" i="264" s="1"/>
  <c r="N43" i="264" s="1"/>
  <c r="N78" i="275"/>
  <c r="N41" i="275" s="1"/>
  <c r="N43" i="275" s="1"/>
  <c r="N75" i="309"/>
  <c r="N41" i="309" s="1"/>
  <c r="N77" i="312"/>
  <c r="N41" i="312" s="1"/>
  <c r="N76" i="213"/>
  <c r="N42" i="213" s="1"/>
  <c r="N44" i="213" s="1"/>
  <c r="N77" i="253"/>
  <c r="N79" i="253" s="1"/>
  <c r="L86" i="253" s="1"/>
  <c r="N77" i="256"/>
  <c r="N41" i="256" s="1"/>
  <c r="N43" i="256" s="1"/>
  <c r="N77" i="263"/>
  <c r="N41" i="263" s="1"/>
  <c r="N43" i="263" s="1"/>
  <c r="N77" i="265"/>
  <c r="N41" i="265" s="1"/>
  <c r="N43" i="265" s="1"/>
  <c r="N78" i="274"/>
  <c r="N41" i="274" s="1"/>
  <c r="N43" i="274" s="1"/>
  <c r="N75" i="284"/>
  <c r="N41" i="284" s="1"/>
  <c r="N43" i="284" s="1"/>
  <c r="N75" i="301"/>
  <c r="N41" i="301" s="1"/>
  <c r="N43" i="301" s="1"/>
  <c r="N83" i="207"/>
  <c r="N46" i="207" s="1"/>
  <c r="N48" i="207" s="1"/>
  <c r="N76" i="57"/>
  <c r="N41" i="57" s="1"/>
  <c r="N43" i="57" s="1"/>
  <c r="N78" i="57" s="1"/>
  <c r="N76" i="143"/>
  <c r="N41" i="143" s="1"/>
  <c r="N43" i="143" s="1"/>
  <c r="N83" i="245"/>
  <c r="N45" i="245" s="1"/>
  <c r="N47" i="245" s="1"/>
  <c r="N76" i="17"/>
  <c r="N42" i="17" s="1"/>
  <c r="N43" i="17" s="1"/>
  <c r="N76" i="140"/>
  <c r="N41" i="140" s="1"/>
  <c r="N43" i="140" s="1"/>
  <c r="N80" i="189"/>
  <c r="N46" i="189" s="1"/>
  <c r="N48" i="189" s="1"/>
  <c r="N80" i="219"/>
  <c r="N46" i="219" s="1"/>
  <c r="N48" i="219" s="1"/>
  <c r="N82" i="219" s="1"/>
  <c r="N76" i="149"/>
  <c r="N41" i="149" s="1"/>
  <c r="N43" i="149" s="1"/>
  <c r="N76" i="147"/>
  <c r="N41" i="147" s="1"/>
  <c r="N43" i="147" s="1"/>
  <c r="N53" i="141"/>
  <c r="N43" i="33"/>
  <c r="N76" i="59"/>
  <c r="N42" i="59" s="1"/>
  <c r="N76" i="138"/>
  <c r="N41" i="138" s="1"/>
  <c r="N76" i="209"/>
  <c r="N41" i="209" s="1"/>
  <c r="N43" i="209" s="1"/>
  <c r="N76" i="53"/>
  <c r="N76" i="58"/>
  <c r="N42" i="58" s="1"/>
  <c r="N43" i="58" s="1"/>
  <c r="N78" i="58" s="1"/>
  <c r="L83" i="58" s="1"/>
  <c r="N76" i="139"/>
  <c r="N41" i="139" s="1"/>
  <c r="N43" i="139" s="1"/>
  <c r="N76" i="142"/>
  <c r="N41" i="142" s="1"/>
  <c r="N43" i="142" s="1"/>
  <c r="N76" i="148"/>
  <c r="N41" i="148" s="1"/>
  <c r="N43" i="148" s="1"/>
  <c r="N76" i="141"/>
  <c r="N41" i="141" s="1"/>
  <c r="N43" i="141" s="1"/>
  <c r="N76" i="145"/>
  <c r="N41" i="145" s="1"/>
  <c r="N43" i="36"/>
  <c r="N76" i="21"/>
  <c r="N42" i="21" s="1"/>
  <c r="N43" i="21" s="1"/>
  <c r="I70" i="42"/>
  <c r="I70" i="53"/>
  <c r="I71" i="53"/>
  <c r="I75" i="157"/>
  <c r="I76" i="157"/>
  <c r="N60" i="261"/>
  <c r="N66" i="261" s="1"/>
  <c r="N76" i="55"/>
  <c r="N78" i="55" s="1"/>
  <c r="N43" i="54"/>
  <c r="N37" i="137"/>
  <c r="I69" i="138"/>
  <c r="I70" i="138"/>
  <c r="N57" i="227"/>
  <c r="N62" i="227" s="1"/>
  <c r="I71" i="235"/>
  <c r="I73" i="247"/>
  <c r="I75" i="282"/>
  <c r="I76" i="282"/>
  <c r="I77" i="282"/>
  <c r="I78" i="282"/>
  <c r="N53" i="293"/>
  <c r="I70" i="7"/>
  <c r="I70" i="19"/>
  <c r="I71" i="19"/>
  <c r="I70" i="98"/>
  <c r="I71" i="98"/>
  <c r="N43" i="105"/>
  <c r="I71" i="250"/>
  <c r="I72" i="250"/>
  <c r="I71" i="258"/>
  <c r="I72" i="258"/>
  <c r="I69" i="298"/>
  <c r="I70" i="298"/>
  <c r="I71" i="306"/>
  <c r="I71" i="308"/>
  <c r="I72" i="308"/>
  <c r="I71" i="334"/>
  <c r="I72" i="334"/>
  <c r="N59" i="21"/>
  <c r="N65" i="21" s="1"/>
  <c r="I70" i="24"/>
  <c r="I71" i="24"/>
  <c r="I70" i="28"/>
  <c r="N43" i="51"/>
  <c r="N78" i="51" s="1"/>
  <c r="L84" i="51" s="1"/>
  <c r="I70" i="51"/>
  <c r="I70" i="68"/>
  <c r="I71" i="68"/>
  <c r="I70" i="82"/>
  <c r="I71" i="82"/>
  <c r="N76" i="14"/>
  <c r="N42" i="14" s="1"/>
  <c r="N43" i="14" s="1"/>
  <c r="N78" i="14" s="1"/>
  <c r="L84" i="14" s="1"/>
  <c r="N76" i="20"/>
  <c r="N42" i="20" s="1"/>
  <c r="N43" i="20" s="1"/>
  <c r="I69" i="209"/>
  <c r="I70" i="209"/>
  <c r="I69" i="142"/>
  <c r="I70" i="142"/>
  <c r="I69" i="146"/>
  <c r="I70" i="146"/>
  <c r="I74" i="160"/>
  <c r="I75" i="160"/>
  <c r="I76" i="160"/>
  <c r="I74" i="174"/>
  <c r="N75" i="174"/>
  <c r="I75" i="174"/>
  <c r="N76" i="174"/>
  <c r="I76" i="174"/>
  <c r="I74" i="189"/>
  <c r="I75" i="189"/>
  <c r="I76" i="189"/>
  <c r="N72" i="228"/>
  <c r="N38" i="228" s="1"/>
  <c r="N40" i="228" s="1"/>
  <c r="I67" i="228"/>
  <c r="I67" i="229"/>
  <c r="I68" i="229"/>
  <c r="I71" i="239"/>
  <c r="I71" i="241"/>
  <c r="N64" i="244"/>
  <c r="N70" i="244" s="1"/>
  <c r="N63" i="248"/>
  <c r="N68" i="248" s="1"/>
  <c r="I71" i="262"/>
  <c r="I72" i="262"/>
  <c r="I71" i="265"/>
  <c r="I72" i="265"/>
  <c r="I72" i="271"/>
  <c r="I73" i="271"/>
  <c r="N53" i="309"/>
  <c r="I71" i="339"/>
  <c r="I71" i="340"/>
  <c r="I71" i="343"/>
  <c r="I71" i="347"/>
  <c r="I72" i="347"/>
  <c r="N56" i="48"/>
  <c r="N54" i="41"/>
  <c r="N53" i="298"/>
  <c r="N55" i="334"/>
  <c r="N43" i="53"/>
  <c r="N76" i="18"/>
  <c r="N42" i="18" s="1"/>
  <c r="N43" i="18" s="1"/>
  <c r="N78" i="18" s="1"/>
  <c r="L84" i="18" s="1"/>
  <c r="N43" i="25"/>
  <c r="N43" i="23"/>
  <c r="I70" i="21"/>
  <c r="I71" i="21"/>
  <c r="I70" i="25"/>
  <c r="I71" i="25"/>
  <c r="N43" i="26"/>
  <c r="I70" i="41"/>
  <c r="I70" i="43"/>
  <c r="N43" i="47"/>
  <c r="N78" i="47" s="1"/>
  <c r="L84" i="47" s="1"/>
  <c r="I70" i="47"/>
  <c r="I70" i="52"/>
  <c r="I70" i="64"/>
  <c r="I71" i="64"/>
  <c r="I70" i="65"/>
  <c r="I71" i="65"/>
  <c r="N43" i="67"/>
  <c r="N78" i="67" s="1"/>
  <c r="L84" i="67" s="1"/>
  <c r="I70" i="67"/>
  <c r="I71" i="67"/>
  <c r="I69" i="75"/>
  <c r="I70" i="75"/>
  <c r="I70" i="88"/>
  <c r="I71" i="88"/>
  <c r="I69" i="141"/>
  <c r="I70" i="141"/>
  <c r="I69" i="147"/>
  <c r="I70" i="147"/>
  <c r="I69" i="143"/>
  <c r="I70" i="143"/>
  <c r="I77" i="165"/>
  <c r="I78" i="165"/>
  <c r="I79" i="165"/>
  <c r="I75" i="171"/>
  <c r="I76" i="171"/>
  <c r="I77" i="171"/>
  <c r="I74" i="179"/>
  <c r="I75" i="179"/>
  <c r="I76" i="179"/>
  <c r="I74" i="177"/>
  <c r="I75" i="177"/>
  <c r="I76" i="177"/>
  <c r="N76" i="214"/>
  <c r="N42" i="214" s="1"/>
  <c r="I71" i="214"/>
  <c r="I67" i="227"/>
  <c r="I68" i="227"/>
  <c r="N43" i="237"/>
  <c r="I71" i="237"/>
  <c r="I75" i="244"/>
  <c r="I76" i="244"/>
  <c r="N74" i="247"/>
  <c r="N77" i="247" s="1"/>
  <c r="N43" i="247" s="1"/>
  <c r="N45" i="247" s="1"/>
  <c r="I74" i="247"/>
  <c r="N73" i="248"/>
  <c r="I73" i="248"/>
  <c r="N74" i="248"/>
  <c r="I74" i="248"/>
  <c r="N76" i="248"/>
  <c r="I76" i="248"/>
  <c r="N43" i="333"/>
  <c r="N43" i="342"/>
  <c r="N86" i="252"/>
  <c r="N45" i="252" s="1"/>
  <c r="N47" i="252" s="1"/>
  <c r="I71" i="261"/>
  <c r="I71" i="263"/>
  <c r="I72" i="263"/>
  <c r="I75" i="266"/>
  <c r="I76" i="266"/>
  <c r="I75" i="280"/>
  <c r="I76" i="280"/>
  <c r="I77" i="280"/>
  <c r="I78" i="280"/>
  <c r="I69" i="289"/>
  <c r="I70" i="289"/>
  <c r="I69" i="291"/>
  <c r="I70" i="291"/>
  <c r="I71" i="294"/>
  <c r="I72" i="294"/>
  <c r="I71" i="296"/>
  <c r="I72" i="296"/>
  <c r="I69" i="309"/>
  <c r="I70" i="309"/>
  <c r="I71" i="322"/>
  <c r="I72" i="322"/>
  <c r="I71" i="328"/>
  <c r="I72" i="328"/>
  <c r="I71" i="333"/>
  <c r="I72" i="333"/>
  <c r="I71" i="337"/>
  <c r="I72" i="337"/>
  <c r="I71" i="371"/>
  <c r="I71" i="342"/>
  <c r="I72" i="342"/>
  <c r="I71" i="356"/>
  <c r="I72" i="356"/>
  <c r="I71" i="360"/>
  <c r="I70" i="34"/>
  <c r="N43" i="39"/>
  <c r="N43" i="40"/>
  <c r="N72" i="48"/>
  <c r="I72" i="48"/>
  <c r="N73" i="48"/>
  <c r="I73" i="48"/>
  <c r="N70" i="49"/>
  <c r="N76" i="49" s="1"/>
  <c r="N42" i="49" s="1"/>
  <c r="N43" i="49" s="1"/>
  <c r="N78" i="49" s="1"/>
  <c r="I70" i="49"/>
  <c r="N70" i="71"/>
  <c r="I70" i="71"/>
  <c r="N71" i="71"/>
  <c r="I71" i="71"/>
  <c r="N43" i="79"/>
  <c r="N43" i="7"/>
  <c r="N78" i="7" s="1"/>
  <c r="L84" i="7" s="1"/>
  <c r="I70" i="16"/>
  <c r="I70" i="17"/>
  <c r="I71" i="17"/>
  <c r="N59" i="22"/>
  <c r="N65" i="22" s="1"/>
  <c r="I70" i="22"/>
  <c r="N43" i="34"/>
  <c r="N43" i="37"/>
  <c r="N43" i="45"/>
  <c r="N43" i="35"/>
  <c r="N43" i="46"/>
  <c r="N78" i="46" s="1"/>
  <c r="N43" i="52"/>
  <c r="N78" i="52" s="1"/>
  <c r="N70" i="54"/>
  <c r="I70" i="54"/>
  <c r="N71" i="54"/>
  <c r="I71" i="54"/>
  <c r="N70" i="60"/>
  <c r="I70" i="60"/>
  <c r="N71" i="60"/>
  <c r="I71" i="60"/>
  <c r="N70" i="66"/>
  <c r="I70" i="66"/>
  <c r="N71" i="66"/>
  <c r="I71" i="66"/>
  <c r="N70" i="69"/>
  <c r="I70" i="69"/>
  <c r="N71" i="69"/>
  <c r="I71" i="69"/>
  <c r="N43" i="87"/>
  <c r="N43" i="127"/>
  <c r="N77" i="127" s="1"/>
  <c r="N43" i="129"/>
  <c r="N78" i="129" s="1"/>
  <c r="N43" i="208"/>
  <c r="N78" i="208" s="1"/>
  <c r="L83" i="208" s="1"/>
  <c r="N43" i="128"/>
  <c r="N78" i="128" s="1"/>
  <c r="L84" i="128" s="1"/>
  <c r="N43" i="130"/>
  <c r="N78" i="130" s="1"/>
  <c r="N43" i="131"/>
  <c r="N78" i="131" s="1"/>
  <c r="L84" i="131" s="1"/>
  <c r="N43" i="132"/>
  <c r="N78" i="132" s="1"/>
  <c r="N55" i="50"/>
  <c r="N43" i="80"/>
  <c r="I70" i="80"/>
  <c r="I71" i="80"/>
  <c r="I70" i="84"/>
  <c r="I71" i="84"/>
  <c r="I70" i="86"/>
  <c r="I71" i="86"/>
  <c r="I70" i="90"/>
  <c r="I71" i="90"/>
  <c r="N43" i="92"/>
  <c r="N43" i="96"/>
  <c r="I70" i="96"/>
  <c r="I71" i="96"/>
  <c r="N43" i="106"/>
  <c r="I70" i="106"/>
  <c r="I71" i="106"/>
  <c r="I70" i="107"/>
  <c r="I71" i="107"/>
  <c r="I70" i="108"/>
  <c r="I71" i="108"/>
  <c r="N43" i="134"/>
  <c r="I69" i="149"/>
  <c r="I70" i="149"/>
  <c r="I70" i="148"/>
  <c r="I71" i="148"/>
  <c r="I69" i="145"/>
  <c r="I70" i="145"/>
  <c r="I69" i="144"/>
  <c r="I70" i="144"/>
  <c r="N49" i="154"/>
  <c r="I75" i="154"/>
  <c r="I76" i="154"/>
  <c r="I77" i="154"/>
  <c r="N77" i="157"/>
  <c r="N81" i="157" s="1"/>
  <c r="N47" i="157" s="1"/>
  <c r="N49" i="157" s="1"/>
  <c r="I77" i="157"/>
  <c r="N49" i="170"/>
  <c r="N48" i="179"/>
  <c r="N75" i="182"/>
  <c r="I75" i="182"/>
  <c r="N76" i="182"/>
  <c r="I76" i="182"/>
  <c r="N77" i="182"/>
  <c r="I77" i="182"/>
  <c r="N48" i="164"/>
  <c r="I74" i="164"/>
  <c r="I75" i="164"/>
  <c r="I76" i="164"/>
  <c r="I75" i="170"/>
  <c r="I76" i="170"/>
  <c r="I77" i="170"/>
  <c r="N48" i="188"/>
  <c r="I74" i="188"/>
  <c r="I75" i="188"/>
  <c r="I76" i="188"/>
  <c r="N76" i="212"/>
  <c r="N42" i="212" s="1"/>
  <c r="N44" i="212" s="1"/>
  <c r="I71" i="212"/>
  <c r="I70" i="216"/>
  <c r="I71" i="216"/>
  <c r="I78" i="220"/>
  <c r="I79" i="220"/>
  <c r="N55" i="233"/>
  <c r="I71" i="233"/>
  <c r="I72" i="233"/>
  <c r="I70" i="234"/>
  <c r="I71" i="234"/>
  <c r="I71" i="236"/>
  <c r="I71" i="238"/>
  <c r="I71" i="240"/>
  <c r="N42" i="243"/>
  <c r="N59" i="243"/>
  <c r="N65" i="243" s="1"/>
  <c r="I70" i="243"/>
  <c r="I71" i="243"/>
  <c r="I72" i="243"/>
  <c r="N69" i="246"/>
  <c r="N43" i="250"/>
  <c r="N79" i="250" s="1"/>
  <c r="I79" i="252"/>
  <c r="I80" i="252"/>
  <c r="I82" i="252"/>
  <c r="I72" i="253"/>
  <c r="I71" i="259"/>
  <c r="I72" i="259"/>
  <c r="I85" i="260"/>
  <c r="I86" i="260"/>
  <c r="I75" i="267"/>
  <c r="I76" i="267"/>
  <c r="N61" i="273"/>
  <c r="N67" i="273" s="1"/>
  <c r="I72" i="273"/>
  <c r="I73" i="273"/>
  <c r="I72" i="274"/>
  <c r="I73" i="274"/>
  <c r="I72" i="275"/>
  <c r="I73" i="275"/>
  <c r="I72" i="277"/>
  <c r="N61" i="281"/>
  <c r="N67" i="281" s="1"/>
  <c r="N80" i="281" s="1"/>
  <c r="L86" i="281" s="1"/>
  <c r="I69" i="284"/>
  <c r="I70" i="284"/>
  <c r="N69" i="285"/>
  <c r="I69" i="285"/>
  <c r="N70" i="285"/>
  <c r="I70" i="285"/>
  <c r="N69" i="287"/>
  <c r="I69" i="287"/>
  <c r="N70" i="287"/>
  <c r="I70" i="287"/>
  <c r="N43" i="261"/>
  <c r="N43" i="273"/>
  <c r="N48" i="279"/>
  <c r="I69" i="293"/>
  <c r="I70" i="293"/>
  <c r="I69" i="297"/>
  <c r="I70" i="297"/>
  <c r="I69" i="299"/>
  <c r="I70" i="299"/>
  <c r="I69" i="301"/>
  <c r="I70" i="301"/>
  <c r="N53" i="302"/>
  <c r="I69" i="302"/>
  <c r="I70" i="302"/>
  <c r="I69" i="303"/>
  <c r="I69" i="305"/>
  <c r="I71" i="312"/>
  <c r="I72" i="312"/>
  <c r="I71" i="321"/>
  <c r="I72" i="321"/>
  <c r="I71" i="323"/>
  <c r="I72" i="323"/>
  <c r="I69" i="325"/>
  <c r="I70" i="325"/>
  <c r="I71" i="327"/>
  <c r="I71" i="329"/>
  <c r="I72" i="329"/>
  <c r="I71" i="332"/>
  <c r="I72" i="332"/>
  <c r="N43" i="363"/>
  <c r="N43" i="325"/>
  <c r="I71" i="348"/>
  <c r="I72" i="348"/>
  <c r="I71" i="354"/>
  <c r="I72" i="354"/>
  <c r="I71" i="362"/>
  <c r="I72" i="362"/>
  <c r="I71" i="363"/>
  <c r="I72" i="363"/>
  <c r="I71" i="364"/>
  <c r="I72" i="364"/>
  <c r="I71" i="365"/>
  <c r="I72" i="365"/>
  <c r="N43" i="9"/>
  <c r="N43" i="16"/>
  <c r="N78" i="16" s="1"/>
  <c r="L84" i="16" s="1"/>
  <c r="N43" i="41"/>
  <c r="N43" i="42"/>
  <c r="N43" i="43"/>
  <c r="N43" i="44"/>
  <c r="N43" i="59"/>
  <c r="N43" i="61"/>
  <c r="N43" i="75"/>
  <c r="N43" i="82"/>
  <c r="N43" i="88"/>
  <c r="N43" i="90"/>
  <c r="N43" i="95"/>
  <c r="N43" i="103"/>
  <c r="N43" i="107"/>
  <c r="N43" i="108"/>
  <c r="N43" i="135"/>
  <c r="N43" i="138"/>
  <c r="N78" i="65"/>
  <c r="L85" i="65" s="1"/>
  <c r="N72" i="150"/>
  <c r="I72" i="150"/>
  <c r="N73" i="150"/>
  <c r="I73" i="150"/>
  <c r="N74" i="150"/>
  <c r="I74" i="150"/>
  <c r="N75" i="155"/>
  <c r="I75" i="155"/>
  <c r="N76" i="155"/>
  <c r="I76" i="155"/>
  <c r="N77" i="155"/>
  <c r="I77" i="155"/>
  <c r="N75" i="162"/>
  <c r="I75" i="162"/>
  <c r="N76" i="162"/>
  <c r="I76" i="162"/>
  <c r="N77" i="162"/>
  <c r="I77" i="162"/>
  <c r="N74" i="172"/>
  <c r="I74" i="172"/>
  <c r="N75" i="172"/>
  <c r="I75" i="172"/>
  <c r="N76" i="172"/>
  <c r="I76" i="172"/>
  <c r="N48" i="184"/>
  <c r="N49" i="185"/>
  <c r="N59" i="9"/>
  <c r="N65" i="9" s="1"/>
  <c r="I70" i="9"/>
  <c r="I70" i="14"/>
  <c r="I71" i="14"/>
  <c r="N76" i="15"/>
  <c r="N42" i="15" s="1"/>
  <c r="N43" i="15" s="1"/>
  <c r="N78" i="15" s="1"/>
  <c r="L84" i="15" s="1"/>
  <c r="I71" i="15"/>
  <c r="I70" i="18"/>
  <c r="I71" i="18"/>
  <c r="N59" i="20"/>
  <c r="N65" i="20" s="1"/>
  <c r="I70" i="20"/>
  <c r="I71" i="20"/>
  <c r="N59" i="23"/>
  <c r="N65" i="23" s="1"/>
  <c r="I70" i="23"/>
  <c r="I70" i="26"/>
  <c r="I71" i="26"/>
  <c r="I70" i="27"/>
  <c r="I70" i="29"/>
  <c r="I70" i="30"/>
  <c r="N59" i="31"/>
  <c r="N65" i="31" s="1"/>
  <c r="I70" i="31"/>
  <c r="N78" i="32"/>
  <c r="L83" i="32" s="1"/>
  <c r="I70" i="32"/>
  <c r="N59" i="33"/>
  <c r="N65" i="33" s="1"/>
  <c r="I70" i="33"/>
  <c r="I70" i="36"/>
  <c r="I70" i="37"/>
  <c r="I70" i="39"/>
  <c r="I70" i="40"/>
  <c r="I70" i="44"/>
  <c r="I70" i="45"/>
  <c r="I70" i="35"/>
  <c r="I70" i="46"/>
  <c r="I73" i="50"/>
  <c r="I74" i="50"/>
  <c r="I70" i="55"/>
  <c r="I71" i="55"/>
  <c r="I70" i="56"/>
  <c r="I71" i="56"/>
  <c r="I70" i="58"/>
  <c r="I71" i="58"/>
  <c r="I70" i="59"/>
  <c r="I71" i="59"/>
  <c r="I70" i="61"/>
  <c r="I71" i="61"/>
  <c r="I70" i="57"/>
  <c r="I71" i="57"/>
  <c r="N78" i="63"/>
  <c r="L83" i="63" s="1"/>
  <c r="I70" i="63"/>
  <c r="I71" i="63"/>
  <c r="I69" i="72"/>
  <c r="I70" i="72"/>
  <c r="I69" i="74"/>
  <c r="I70" i="74"/>
  <c r="I70" i="79"/>
  <c r="I71" i="79"/>
  <c r="I70" i="81"/>
  <c r="I71" i="81"/>
  <c r="I70" i="83"/>
  <c r="I71" i="83"/>
  <c r="I70" i="85"/>
  <c r="I71" i="85"/>
  <c r="I70" i="87"/>
  <c r="I71" i="87"/>
  <c r="I70" i="89"/>
  <c r="I71" i="89"/>
  <c r="I70" i="91"/>
  <c r="I71" i="91"/>
  <c r="I70" i="92"/>
  <c r="I71" i="92"/>
  <c r="I70" i="94"/>
  <c r="I71" i="94"/>
  <c r="I70" i="95"/>
  <c r="I71" i="95"/>
  <c r="I70" i="97"/>
  <c r="I71" i="97"/>
  <c r="I70" i="99"/>
  <c r="I71" i="99"/>
  <c r="I70" i="100"/>
  <c r="I71" i="100"/>
  <c r="I70" i="101"/>
  <c r="I71" i="101"/>
  <c r="I70" i="102"/>
  <c r="I71" i="102"/>
  <c r="I70" i="103"/>
  <c r="I71" i="103"/>
  <c r="I70" i="105"/>
  <c r="I71" i="105"/>
  <c r="I70" i="127"/>
  <c r="I70" i="129"/>
  <c r="I70" i="208"/>
  <c r="I70" i="128"/>
  <c r="I70" i="130"/>
  <c r="I70" i="131"/>
  <c r="I70" i="132"/>
  <c r="I69" i="133"/>
  <c r="I70" i="133"/>
  <c r="I69" i="134"/>
  <c r="I70" i="134"/>
  <c r="I69" i="135"/>
  <c r="I70" i="135"/>
  <c r="I69" i="136"/>
  <c r="I70" i="136"/>
  <c r="I69" i="137"/>
  <c r="I70" i="137"/>
  <c r="I69" i="139"/>
  <c r="I70" i="139"/>
  <c r="I69" i="140"/>
  <c r="I70" i="140"/>
  <c r="N43" i="145"/>
  <c r="N75" i="158"/>
  <c r="I75" i="158"/>
  <c r="N76" i="158"/>
  <c r="I76" i="158"/>
  <c r="N77" i="158"/>
  <c r="I77" i="158"/>
  <c r="N75" i="168"/>
  <c r="I75" i="168"/>
  <c r="N76" i="168"/>
  <c r="I76" i="168"/>
  <c r="N77" i="168"/>
  <c r="I77" i="168"/>
  <c r="N49" i="176"/>
  <c r="N48" i="183"/>
  <c r="N59" i="154"/>
  <c r="N59" i="170"/>
  <c r="N58" i="174"/>
  <c r="I75" i="176"/>
  <c r="I76" i="176"/>
  <c r="I77" i="176"/>
  <c r="I75" i="178"/>
  <c r="I76" i="178"/>
  <c r="I77" i="178"/>
  <c r="I74" i="180"/>
  <c r="I75" i="180"/>
  <c r="I76" i="180"/>
  <c r="I74" i="181"/>
  <c r="I75" i="181"/>
  <c r="I76" i="181"/>
  <c r="I74" i="183"/>
  <c r="I75" i="183"/>
  <c r="I76" i="183"/>
  <c r="I74" i="184"/>
  <c r="I75" i="184"/>
  <c r="I76" i="184"/>
  <c r="I75" i="185"/>
  <c r="I76" i="185"/>
  <c r="I77" i="185"/>
  <c r="N42" i="231"/>
  <c r="N43" i="233"/>
  <c r="N41" i="239"/>
  <c r="I75" i="186"/>
  <c r="I76" i="186"/>
  <c r="I77" i="186"/>
  <c r="I75" i="187"/>
  <c r="I76" i="187"/>
  <c r="I77" i="187"/>
  <c r="N43" i="191"/>
  <c r="I70" i="192"/>
  <c r="N44" i="214"/>
  <c r="I70" i="231"/>
  <c r="I71" i="231"/>
  <c r="I72" i="232"/>
  <c r="I73" i="232"/>
  <c r="N54" i="234"/>
  <c r="N54" i="242"/>
  <c r="N59" i="242"/>
  <c r="N65" i="242" s="1"/>
  <c r="I70" i="242"/>
  <c r="I71" i="242"/>
  <c r="I72" i="242"/>
  <c r="N65" i="245"/>
  <c r="I76" i="245"/>
  <c r="I77" i="245"/>
  <c r="I79" i="245"/>
  <c r="I80" i="245"/>
  <c r="N43" i="262"/>
  <c r="N81" i="268"/>
  <c r="N41" i="268" s="1"/>
  <c r="N43" i="268" s="1"/>
  <c r="N43" i="271"/>
  <c r="N46" i="282"/>
  <c r="N53" i="286"/>
  <c r="I70" i="213"/>
  <c r="I71" i="213"/>
  <c r="N76" i="215"/>
  <c r="N42" i="215" s="1"/>
  <c r="N44" i="215" s="1"/>
  <c r="I71" i="215"/>
  <c r="N80" i="217"/>
  <c r="N46" i="217" s="1"/>
  <c r="N48" i="217" s="1"/>
  <c r="I75" i="217"/>
  <c r="N80" i="218"/>
  <c r="N46" i="218" s="1"/>
  <c r="N48" i="218" s="1"/>
  <c r="N82" i="218" s="1"/>
  <c r="L87" i="218" s="1"/>
  <c r="I75" i="218"/>
  <c r="I74" i="219"/>
  <c r="I75" i="219"/>
  <c r="I77" i="207"/>
  <c r="I78" i="207"/>
  <c r="I77" i="221"/>
  <c r="I78" i="221"/>
  <c r="I66" i="228"/>
  <c r="I71" i="254"/>
  <c r="I72" i="254"/>
  <c r="I71" i="256"/>
  <c r="I72" i="256"/>
  <c r="I73" i="256"/>
  <c r="I71" i="257"/>
  <c r="I72" i="257"/>
  <c r="N80" i="277"/>
  <c r="L85" i="277" s="1"/>
  <c r="N77" i="289"/>
  <c r="L84" i="289" s="1"/>
  <c r="N71" i="307"/>
  <c r="I71" i="307"/>
  <c r="N72" i="307"/>
  <c r="I72" i="307"/>
  <c r="N43" i="309"/>
  <c r="N71" i="314"/>
  <c r="I71" i="314"/>
  <c r="N72" i="314"/>
  <c r="I72" i="314"/>
  <c r="N71" i="316"/>
  <c r="I71" i="316"/>
  <c r="N72" i="316"/>
  <c r="I72" i="316"/>
  <c r="N71" i="318"/>
  <c r="I71" i="318"/>
  <c r="N72" i="318"/>
  <c r="I72" i="318"/>
  <c r="N71" i="335"/>
  <c r="I71" i="335"/>
  <c r="N72" i="335"/>
  <c r="I72" i="335"/>
  <c r="N71" i="336"/>
  <c r="N77" i="336" s="1"/>
  <c r="N41" i="336" s="1"/>
  <c r="N43" i="336" s="1"/>
  <c r="I71" i="336"/>
  <c r="N71" i="344"/>
  <c r="I71" i="344"/>
  <c r="N72" i="344"/>
  <c r="I72" i="344"/>
  <c r="N71" i="351"/>
  <c r="I71" i="351"/>
  <c r="N72" i="351"/>
  <c r="I72" i="351"/>
  <c r="N71" i="353"/>
  <c r="I71" i="353"/>
  <c r="N72" i="353"/>
  <c r="I72" i="353"/>
  <c r="N71" i="357"/>
  <c r="I71" i="357"/>
  <c r="N72" i="357"/>
  <c r="I72" i="357"/>
  <c r="N70" i="367"/>
  <c r="N76" i="367" s="1"/>
  <c r="N41" i="367" s="1"/>
  <c r="N43" i="367" s="1"/>
  <c r="N78" i="367" s="1"/>
  <c r="I70" i="367"/>
  <c r="I71" i="264"/>
  <c r="I72" i="264"/>
  <c r="N59" i="267"/>
  <c r="N59" i="268"/>
  <c r="I75" i="268"/>
  <c r="I76" i="268"/>
  <c r="I72" i="270"/>
  <c r="I73" i="270"/>
  <c r="N61" i="272"/>
  <c r="N67" i="272" s="1"/>
  <c r="I72" i="272"/>
  <c r="I73" i="272"/>
  <c r="N56" i="275"/>
  <c r="I77" i="279"/>
  <c r="I78" i="279"/>
  <c r="I79" i="279"/>
  <c r="I80" i="279"/>
  <c r="I69" i="283"/>
  <c r="I70" i="283"/>
  <c r="I69" i="286"/>
  <c r="I70" i="286"/>
  <c r="I69" i="290"/>
  <c r="I70" i="290"/>
  <c r="I69" i="292"/>
  <c r="I70" i="292"/>
  <c r="I71" i="295"/>
  <c r="I72" i="295"/>
  <c r="N55" i="296"/>
  <c r="N69" i="300"/>
  <c r="I69" i="300"/>
  <c r="N70" i="300"/>
  <c r="I70" i="300"/>
  <c r="N77" i="303"/>
  <c r="L83" i="303" s="1"/>
  <c r="N69" i="304"/>
  <c r="N75" i="304" s="1"/>
  <c r="N41" i="304" s="1"/>
  <c r="N43" i="304" s="1"/>
  <c r="N77" i="304" s="1"/>
  <c r="I69" i="304"/>
  <c r="N69" i="310"/>
  <c r="I69" i="310"/>
  <c r="N70" i="310"/>
  <c r="I70" i="310"/>
  <c r="N71" i="311"/>
  <c r="I71" i="311"/>
  <c r="N72" i="311"/>
  <c r="I72" i="311"/>
  <c r="N71" i="313"/>
  <c r="I71" i="313"/>
  <c r="N72" i="313"/>
  <c r="I72" i="313"/>
  <c r="N71" i="315"/>
  <c r="I71" i="315"/>
  <c r="N72" i="315"/>
  <c r="I72" i="315"/>
  <c r="N71" i="317"/>
  <c r="I71" i="317"/>
  <c r="N72" i="317"/>
  <c r="I72" i="317"/>
  <c r="N71" i="319"/>
  <c r="I71" i="319"/>
  <c r="N72" i="319"/>
  <c r="I72" i="319"/>
  <c r="N71" i="320"/>
  <c r="I71" i="320"/>
  <c r="N72" i="320"/>
  <c r="I72" i="320"/>
  <c r="N79" i="327"/>
  <c r="L85" i="327" s="1"/>
  <c r="N71" i="330"/>
  <c r="I71" i="330"/>
  <c r="N72" i="330"/>
  <c r="I72" i="330"/>
  <c r="N71" i="331"/>
  <c r="I71" i="331"/>
  <c r="N72" i="331"/>
  <c r="I72" i="331"/>
  <c r="N77" i="332"/>
  <c r="N41" i="332" s="1"/>
  <c r="N43" i="332" s="1"/>
  <c r="N43" i="337"/>
  <c r="N79" i="339"/>
  <c r="L85" i="339" s="1"/>
  <c r="N79" i="371"/>
  <c r="L84" i="371" s="1"/>
  <c r="N79" i="340"/>
  <c r="L85" i="340" s="1"/>
  <c r="N71" i="346"/>
  <c r="N77" i="346" s="1"/>
  <c r="N41" i="346" s="1"/>
  <c r="N43" i="346" s="1"/>
  <c r="I71" i="346"/>
  <c r="N43" i="362"/>
  <c r="N55" i="311"/>
  <c r="N55" i="313"/>
  <c r="N55" i="315"/>
  <c r="N55" i="317"/>
  <c r="N55" i="319"/>
  <c r="N55" i="332"/>
  <c r="N55" i="333"/>
  <c r="N55" i="335"/>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370"/>
  <c r="L85" i="11"/>
  <c r="L59" i="17"/>
  <c r="N59" i="17" s="1"/>
  <c r="N65" i="17" s="1"/>
  <c r="L59" i="19"/>
  <c r="N59" i="19" s="1"/>
  <c r="N65" i="19" s="1"/>
  <c r="L83" i="11"/>
  <c r="N59" i="12"/>
  <c r="N65" i="12" s="1"/>
  <c r="L84" i="369"/>
  <c r="L83" i="369"/>
  <c r="L85" i="369"/>
  <c r="N79" i="343"/>
  <c r="L85" i="343" s="1"/>
  <c r="N79" i="322"/>
  <c r="L86" i="322" s="1"/>
  <c r="N43" i="312"/>
  <c r="N53" i="133"/>
  <c r="N53" i="135"/>
  <c r="N53" i="209"/>
  <c r="N50" i="228"/>
  <c r="N58" i="248"/>
  <c r="N55" i="254"/>
  <c r="N56" i="271"/>
  <c r="N56" i="273"/>
  <c r="N81" i="249"/>
  <c r="N43" i="249" s="1"/>
  <c r="N45" i="249" s="1"/>
  <c r="N64" i="249"/>
  <c r="N65" i="249"/>
  <c r="I73" i="249"/>
  <c r="I74" i="249"/>
  <c r="I76" i="249"/>
  <c r="N47" i="246"/>
  <c r="I80" i="246"/>
  <c r="I81" i="246"/>
  <c r="I83" i="246"/>
  <c r="I84" i="246"/>
  <c r="N54" i="106"/>
  <c r="N54" i="34"/>
  <c r="N54" i="37"/>
  <c r="N54" i="44"/>
  <c r="N54" i="105"/>
  <c r="N53" i="139"/>
  <c r="N53" i="142"/>
  <c r="N53" i="149"/>
  <c r="N53" i="147"/>
  <c r="N53" i="144"/>
  <c r="N56" i="150"/>
  <c r="N59" i="158"/>
  <c r="N58" i="183"/>
  <c r="N59" i="185"/>
  <c r="N59" i="187"/>
  <c r="N58" i="249"/>
  <c r="N55" i="251"/>
  <c r="N63" i="252"/>
  <c r="N55" i="331"/>
  <c r="N55" i="345"/>
  <c r="N55" i="346"/>
  <c r="N55" i="348"/>
  <c r="N79" i="348" s="1"/>
  <c r="L85" i="348" s="1"/>
  <c r="N55" i="353"/>
  <c r="N55" i="355"/>
  <c r="N55" i="356"/>
  <c r="N55" i="357"/>
  <c r="N55" i="366"/>
  <c r="N55" i="228"/>
  <c r="N43" i="227"/>
  <c r="N78" i="226"/>
  <c r="L83" i="226" s="1"/>
  <c r="N78" i="225"/>
  <c r="L84" i="225" s="1"/>
  <c r="N78" i="224"/>
  <c r="L83" i="224" s="1"/>
  <c r="N62" i="220"/>
  <c r="N48" i="220"/>
  <c r="I74" i="218"/>
  <c r="I74" i="217"/>
  <c r="N76" i="216"/>
  <c r="N42" i="216" s="1"/>
  <c r="N44" i="216" s="1"/>
  <c r="N78" i="216" s="1"/>
  <c r="L85" i="216" s="1"/>
  <c r="I70" i="215"/>
  <c r="I70" i="214"/>
  <c r="I70" i="212"/>
  <c r="N54" i="43"/>
  <c r="N53" i="75"/>
  <c r="N61" i="165"/>
  <c r="N54" i="243"/>
  <c r="N59" i="245"/>
  <c r="N55" i="262"/>
  <c r="N55" i="264"/>
  <c r="N55" i="329"/>
  <c r="N55" i="336"/>
  <c r="N53" i="136"/>
  <c r="N53" i="138"/>
  <c r="N59" i="155"/>
  <c r="N54" i="38"/>
  <c r="N56" i="232"/>
  <c r="N59" i="244"/>
  <c r="N58" i="247"/>
  <c r="N61" i="279"/>
  <c r="N59" i="280"/>
  <c r="N53" i="283"/>
  <c r="N53" i="284"/>
  <c r="N53" i="285"/>
  <c r="N55" i="294"/>
  <c r="N53" i="297"/>
  <c r="N55" i="360"/>
  <c r="N79" i="360" s="1"/>
  <c r="L84" i="360" s="1"/>
  <c r="N55" i="362"/>
  <c r="N45" i="193"/>
  <c r="I71" i="193"/>
  <c r="I72" i="193"/>
  <c r="N75" i="192"/>
  <c r="N41" i="192" s="1"/>
  <c r="N43" i="192" s="1"/>
  <c r="I69" i="192"/>
  <c r="I69" i="191"/>
  <c r="N75" i="190"/>
  <c r="N41" i="190" s="1"/>
  <c r="N43" i="190" s="1"/>
  <c r="I69" i="190"/>
  <c r="N59" i="25"/>
  <c r="N65" i="25" s="1"/>
  <c r="N78" i="125"/>
  <c r="L85" i="125" s="1"/>
  <c r="N78" i="123"/>
  <c r="L83" i="123" s="1"/>
  <c r="N78" i="124"/>
  <c r="L83" i="124" s="1"/>
  <c r="N78" i="121"/>
  <c r="N54" i="40"/>
  <c r="N54" i="35"/>
  <c r="N53" i="140"/>
  <c r="N54" i="148"/>
  <c r="N53" i="146"/>
  <c r="N59" i="162"/>
  <c r="N59" i="171"/>
  <c r="N58" i="179"/>
  <c r="N58" i="177"/>
  <c r="N59" i="182"/>
  <c r="N58" i="184"/>
  <c r="N59" i="186"/>
  <c r="N54" i="42"/>
  <c r="N53" i="78"/>
  <c r="N77" i="78" s="1"/>
  <c r="L82" i="78" s="1"/>
  <c r="N54" i="80"/>
  <c r="N54" i="82"/>
  <c r="N54" i="84"/>
  <c r="N54" i="86"/>
  <c r="N54" i="88"/>
  <c r="N54" i="90"/>
  <c r="N54" i="97"/>
  <c r="N54" i="99"/>
  <c r="N53" i="134"/>
  <c r="N53" i="137"/>
  <c r="N53" i="145"/>
  <c r="N53" i="143"/>
  <c r="N59" i="157"/>
  <c r="N58" i="164"/>
  <c r="N58" i="172"/>
  <c r="N58" i="188"/>
  <c r="N53" i="192"/>
  <c r="N55" i="256"/>
  <c r="N55" i="257"/>
  <c r="N55" i="258"/>
  <c r="N59" i="266"/>
  <c r="N54" i="231"/>
  <c r="N63" i="246"/>
  <c r="N55" i="259"/>
  <c r="N69" i="260"/>
  <c r="N55" i="263"/>
  <c r="N55" i="265"/>
  <c r="N56" i="270"/>
  <c r="N56" i="272"/>
  <c r="N56" i="274"/>
  <c r="N55" i="337"/>
  <c r="N55" i="347"/>
  <c r="N79" i="347" s="1"/>
  <c r="L84" i="347" s="1"/>
  <c r="N55" i="365"/>
  <c r="N53" i="291"/>
  <c r="N53" i="299"/>
  <c r="N53" i="301"/>
  <c r="N55" i="328"/>
  <c r="N79" i="328" s="1"/>
  <c r="L84" i="328" s="1"/>
  <c r="N55" i="330"/>
  <c r="N55" i="342"/>
  <c r="N55" i="344"/>
  <c r="N55" i="359"/>
  <c r="L85" i="121"/>
  <c r="N54" i="36"/>
  <c r="N54" i="39"/>
  <c r="N54" i="45"/>
  <c r="N54" i="68"/>
  <c r="N54" i="71"/>
  <c r="N54" i="79"/>
  <c r="N54" i="81"/>
  <c r="N54" i="83"/>
  <c r="N54" i="85"/>
  <c r="N54" i="87"/>
  <c r="N54" i="89"/>
  <c r="N54" i="91"/>
  <c r="N54" i="96"/>
  <c r="N54" i="98"/>
  <c r="L85" i="119"/>
  <c r="L83" i="119"/>
  <c r="L84" i="119"/>
  <c r="L85" i="120"/>
  <c r="L83" i="120"/>
  <c r="L84" i="120"/>
  <c r="L85" i="122"/>
  <c r="L83" i="122"/>
  <c r="L84" i="122"/>
  <c r="L85" i="126"/>
  <c r="L83" i="126"/>
  <c r="L84" i="126"/>
  <c r="N58" i="160"/>
  <c r="N59" i="168"/>
  <c r="N59" i="176"/>
  <c r="N59" i="178"/>
  <c r="N58" i="180"/>
  <c r="N58" i="181"/>
  <c r="N61" i="207"/>
  <c r="N55" i="235"/>
  <c r="N55" i="236"/>
  <c r="N55" i="237"/>
  <c r="N55" i="238"/>
  <c r="N59" i="282"/>
  <c r="N53" i="287"/>
  <c r="N53" i="290"/>
  <c r="N53" i="292"/>
  <c r="N55" i="295"/>
  <c r="N53" i="310"/>
  <c r="N55" i="312"/>
  <c r="N55" i="314"/>
  <c r="N55" i="316"/>
  <c r="N55" i="318"/>
  <c r="N55" i="354"/>
  <c r="N55" i="363"/>
  <c r="N55" i="364"/>
  <c r="L84" i="118"/>
  <c r="L83" i="118"/>
  <c r="L85" i="118"/>
  <c r="L84" i="117"/>
  <c r="L83" i="117"/>
  <c r="L85" i="117"/>
  <c r="N78" i="115"/>
  <c r="L84" i="115" s="1"/>
  <c r="N78" i="116"/>
  <c r="L84" i="116" s="1"/>
  <c r="L84" i="114"/>
  <c r="L85" i="114"/>
  <c r="L83" i="114"/>
  <c r="L84" i="113"/>
  <c r="L83" i="113"/>
  <c r="L85" i="113"/>
  <c r="L84" i="112"/>
  <c r="L83" i="112"/>
  <c r="L85" i="112"/>
  <c r="L84" i="111"/>
  <c r="L83" i="111"/>
  <c r="L85" i="111"/>
  <c r="N78" i="110"/>
  <c r="L84" i="110" s="1"/>
  <c r="L84" i="109"/>
  <c r="L83" i="109"/>
  <c r="L85" i="109"/>
  <c r="L85" i="104"/>
  <c r="L84" i="104"/>
  <c r="L83" i="104"/>
  <c r="L85" i="77"/>
  <c r="L83" i="77"/>
  <c r="L84" i="77"/>
  <c r="N78" i="76"/>
  <c r="L85" i="76" s="1"/>
  <c r="N78" i="73"/>
  <c r="L85" i="73" s="1"/>
  <c r="N78" i="70"/>
  <c r="L85" i="70" s="1"/>
  <c r="I70" i="38"/>
  <c r="N43" i="38"/>
  <c r="L84" i="28"/>
  <c r="L83" i="28"/>
  <c r="L85" i="28"/>
  <c r="I70" i="15"/>
  <c r="N76" i="12"/>
  <c r="N42" i="12" s="1"/>
  <c r="N43" i="12" s="1"/>
  <c r="I70" i="12"/>
  <c r="L84" i="65" l="1"/>
  <c r="N79" i="354"/>
  <c r="N78" i="31"/>
  <c r="L83" i="31" s="1"/>
  <c r="L83" i="67"/>
  <c r="L85" i="67"/>
  <c r="L84" i="63"/>
  <c r="N79" i="333"/>
  <c r="L84" i="333" s="1"/>
  <c r="N79" i="306"/>
  <c r="L86" i="306" s="1"/>
  <c r="L82" i="289"/>
  <c r="N81" i="248"/>
  <c r="N43" i="248" s="1"/>
  <c r="N45" i="248" s="1"/>
  <c r="N83" i="248" s="1"/>
  <c r="L88" i="248" s="1"/>
  <c r="N79" i="356"/>
  <c r="L84" i="356" s="1"/>
  <c r="L85" i="323"/>
  <c r="L86" i="323"/>
  <c r="N78" i="43"/>
  <c r="L85" i="43" s="1"/>
  <c r="N81" i="50"/>
  <c r="L87" i="50" s="1"/>
  <c r="N43" i="137"/>
  <c r="N80" i="275"/>
  <c r="L87" i="275" s="1"/>
  <c r="L83" i="51"/>
  <c r="L84" i="253"/>
  <c r="N78" i="25"/>
  <c r="L85" i="25" s="1"/>
  <c r="L84" i="78"/>
  <c r="N85" i="78" s="1"/>
  <c r="N87" i="78" s="1"/>
  <c r="D69" i="5" s="1"/>
  <c r="L83" i="65"/>
  <c r="N86" i="65" s="1"/>
  <c r="N88" i="65" s="1"/>
  <c r="D56" i="5" s="1"/>
  <c r="N78" i="22"/>
  <c r="L84" i="22" s="1"/>
  <c r="N78" i="37"/>
  <c r="L85" i="37" s="1"/>
  <c r="L82" i="74"/>
  <c r="L84" i="226"/>
  <c r="L83" i="78"/>
  <c r="L86" i="356"/>
  <c r="L83" i="7"/>
  <c r="L83" i="47"/>
  <c r="N78" i="39"/>
  <c r="L85" i="39" s="1"/>
  <c r="L84" i="208"/>
  <c r="N93" i="260"/>
  <c r="L100" i="260" s="1"/>
  <c r="N78" i="42"/>
  <c r="L85" i="42" s="1"/>
  <c r="N78" i="34"/>
  <c r="L83" i="34" s="1"/>
  <c r="L85" i="51"/>
  <c r="L83" i="74"/>
  <c r="N79" i="364"/>
  <c r="N78" i="21"/>
  <c r="L83" i="21" s="1"/>
  <c r="L83" i="289"/>
  <c r="N85" i="289" s="1"/>
  <c r="N87" i="289" s="1"/>
  <c r="D245" i="5" s="1"/>
  <c r="L85" i="46"/>
  <c r="L83" i="46"/>
  <c r="N78" i="38"/>
  <c r="L85" i="38" s="1"/>
  <c r="L85" i="63"/>
  <c r="L82" i="72"/>
  <c r="N79" i="363"/>
  <c r="L86" i="340"/>
  <c r="L86" i="327"/>
  <c r="L84" i="303"/>
  <c r="N77" i="75"/>
  <c r="L84" i="75" s="1"/>
  <c r="N79" i="296"/>
  <c r="L84" i="340"/>
  <c r="L86" i="339"/>
  <c r="L84" i="327"/>
  <c r="L82" i="303"/>
  <c r="L84" i="123"/>
  <c r="N86" i="123" s="1"/>
  <c r="N88" i="123" s="1"/>
  <c r="D114" i="5" s="1"/>
  <c r="N79" i="365"/>
  <c r="L85" i="365" s="1"/>
  <c r="L89" i="218"/>
  <c r="L85" i="356"/>
  <c r="L85" i="226"/>
  <c r="L84" i="224"/>
  <c r="N79" i="254"/>
  <c r="L84" i="254" s="1"/>
  <c r="L83" i="121"/>
  <c r="L84" i="121"/>
  <c r="L85" i="123"/>
  <c r="L59" i="108"/>
  <c r="N59" i="108" s="1"/>
  <c r="N65" i="108" s="1"/>
  <c r="L59" i="107"/>
  <c r="N59" i="107" s="1"/>
  <c r="N65" i="107" s="1"/>
  <c r="N78" i="107" s="1"/>
  <c r="L85" i="107" s="1"/>
  <c r="L59" i="106"/>
  <c r="N59" i="106" s="1"/>
  <c r="N65" i="106" s="1"/>
  <c r="L59" i="98"/>
  <c r="N59" i="98" s="1"/>
  <c r="N65" i="98" s="1"/>
  <c r="N78" i="98" s="1"/>
  <c r="L83" i="98" s="1"/>
  <c r="L59" i="96"/>
  <c r="N59" i="96" s="1"/>
  <c r="N65" i="96" s="1"/>
  <c r="L59" i="97"/>
  <c r="N59" i="97" s="1"/>
  <c r="N65" i="97" s="1"/>
  <c r="N78" i="97" s="1"/>
  <c r="L84" i="97" s="1"/>
  <c r="L59" i="105"/>
  <c r="N59" i="105" s="1"/>
  <c r="N65" i="105" s="1"/>
  <c r="N78" i="105" s="1"/>
  <c r="L84" i="105" s="1"/>
  <c r="L59" i="103"/>
  <c r="N59" i="103" s="1"/>
  <c r="N65" i="103" s="1"/>
  <c r="L59" i="102"/>
  <c r="N59" i="102" s="1"/>
  <c r="N65" i="102" s="1"/>
  <c r="N78" i="102" s="1"/>
  <c r="L85" i="102" s="1"/>
  <c r="L59" i="101"/>
  <c r="N59" i="101" s="1"/>
  <c r="N65" i="101" s="1"/>
  <c r="N78" i="101" s="1"/>
  <c r="L59" i="100"/>
  <c r="N59" i="100" s="1"/>
  <c r="N65" i="100" s="1"/>
  <c r="L59" i="99"/>
  <c r="N59" i="99" s="1"/>
  <c r="N65" i="99" s="1"/>
  <c r="N78" i="99" s="1"/>
  <c r="L85" i="99" s="1"/>
  <c r="L59" i="95"/>
  <c r="N59" i="95" s="1"/>
  <c r="N65" i="95" s="1"/>
  <c r="N78" i="95" s="1"/>
  <c r="L59" i="94"/>
  <c r="N59" i="94" s="1"/>
  <c r="N65" i="94" s="1"/>
  <c r="N78" i="94" s="1"/>
  <c r="L85" i="94" s="1"/>
  <c r="L59" i="92"/>
  <c r="N59" i="92" s="1"/>
  <c r="N65" i="92" s="1"/>
  <c r="N78" i="92" s="1"/>
  <c r="L85" i="92" s="1"/>
  <c r="L59" i="287"/>
  <c r="N59" i="287" s="1"/>
  <c r="N64" i="287" s="1"/>
  <c r="L59" i="286"/>
  <c r="N59" i="286" s="1"/>
  <c r="N64" i="286" s="1"/>
  <c r="N77" i="286" s="1"/>
  <c r="L84" i="286" s="1"/>
  <c r="L59" i="285"/>
  <c r="N59" i="285" s="1"/>
  <c r="N64" i="285" s="1"/>
  <c r="L58" i="191"/>
  <c r="N58" i="191" s="1"/>
  <c r="N64" i="191" s="1"/>
  <c r="L58" i="190"/>
  <c r="N58" i="190" s="1"/>
  <c r="N64" i="190" s="1"/>
  <c r="L62" i="294"/>
  <c r="N62" i="294" s="1"/>
  <c r="L65" i="268"/>
  <c r="N65" i="268" s="1"/>
  <c r="L65" i="267"/>
  <c r="N65" i="267" s="1"/>
  <c r="L65" i="266"/>
  <c r="N65" i="266" s="1"/>
  <c r="L59" i="215"/>
  <c r="N59" i="215" s="1"/>
  <c r="N65" i="215" s="1"/>
  <c r="N78" i="215" s="1"/>
  <c r="L84" i="215" s="1"/>
  <c r="L59" i="213"/>
  <c r="N59" i="213" s="1"/>
  <c r="N65" i="213" s="1"/>
  <c r="N78" i="213" s="1"/>
  <c r="L83" i="213" s="1"/>
  <c r="L65" i="168"/>
  <c r="N65" i="168" s="1"/>
  <c r="M65" i="157"/>
  <c r="N65" i="157" s="1"/>
  <c r="L64" i="157"/>
  <c r="N64" i="157" s="1"/>
  <c r="L64" i="187"/>
  <c r="N64" i="187" s="1"/>
  <c r="N70" i="187" s="1"/>
  <c r="N83" i="187" s="1"/>
  <c r="L88" i="187" s="1"/>
  <c r="L63" i="188"/>
  <c r="N63" i="188" s="1"/>
  <c r="N69" i="188" s="1"/>
  <c r="N82" i="188" s="1"/>
  <c r="L87" i="188" s="1"/>
  <c r="L64" i="186"/>
  <c r="N64" i="186" s="1"/>
  <c r="L64" i="185"/>
  <c r="N64" i="185" s="1"/>
  <c r="N70" i="185" s="1"/>
  <c r="N83" i="185" s="1"/>
  <c r="L90" i="185" s="1"/>
  <c r="L63" i="184"/>
  <c r="N63" i="184" s="1"/>
  <c r="L63" i="183"/>
  <c r="N63" i="183" s="1"/>
  <c r="L64" i="182"/>
  <c r="N64" i="182" s="1"/>
  <c r="N70" i="182" s="1"/>
  <c r="L63" i="181"/>
  <c r="N63" i="181" s="1"/>
  <c r="N69" i="181" s="1"/>
  <c r="N82" i="181" s="1"/>
  <c r="L89" i="181" s="1"/>
  <c r="L63" i="177"/>
  <c r="N63" i="177" s="1"/>
  <c r="L63" i="180"/>
  <c r="N63" i="180" s="1"/>
  <c r="L63" i="179"/>
  <c r="N63" i="179" s="1"/>
  <c r="L64" i="178"/>
  <c r="N64" i="178" s="1"/>
  <c r="L64" i="171"/>
  <c r="N64" i="171" s="1"/>
  <c r="L64" i="176"/>
  <c r="N64" i="176" s="1"/>
  <c r="L63" i="174"/>
  <c r="N63" i="174" s="1"/>
  <c r="N69" i="174" s="1"/>
  <c r="L63" i="172"/>
  <c r="N63" i="172" s="1"/>
  <c r="L64" i="170"/>
  <c r="N64" i="170" s="1"/>
  <c r="N70" i="170" s="1"/>
  <c r="N83" i="170" s="1"/>
  <c r="L90" i="170" s="1"/>
  <c r="L63" i="189"/>
  <c r="N63" i="189" s="1"/>
  <c r="L64" i="162"/>
  <c r="N64" i="162" s="1"/>
  <c r="L64" i="154"/>
  <c r="N64" i="154" s="1"/>
  <c r="L64" i="168"/>
  <c r="N64" i="168" s="1"/>
  <c r="L63" i="164"/>
  <c r="N63" i="164" s="1"/>
  <c r="L64" i="158"/>
  <c r="N64" i="158" s="1"/>
  <c r="N70" i="158" s="1"/>
  <c r="L64" i="155"/>
  <c r="N64" i="155" s="1"/>
  <c r="N70" i="155" s="1"/>
  <c r="L66" i="165"/>
  <c r="N66" i="165" s="1"/>
  <c r="L63" i="160"/>
  <c r="N63" i="160" s="1"/>
  <c r="N69" i="160" s="1"/>
  <c r="N82" i="160" s="1"/>
  <c r="L62" i="150"/>
  <c r="N62" i="150" s="1"/>
  <c r="L68" i="246"/>
  <c r="N68" i="246" s="1"/>
  <c r="L59" i="234"/>
  <c r="N59" i="234" s="1"/>
  <c r="N65" i="234" s="1"/>
  <c r="N78" i="234" s="1"/>
  <c r="L61" i="232"/>
  <c r="N61" i="232" s="1"/>
  <c r="N67" i="232" s="1"/>
  <c r="N80" i="232" s="1"/>
  <c r="L60" i="251"/>
  <c r="N60" i="251" s="1"/>
  <c r="N66" i="251" s="1"/>
  <c r="N79" i="251" s="1"/>
  <c r="L85" i="251" s="1"/>
  <c r="L64" i="245"/>
  <c r="N64" i="245" s="1"/>
  <c r="N70" i="245" s="1"/>
  <c r="N85" i="245" s="1"/>
  <c r="L91" i="245" s="1"/>
  <c r="L60" i="233"/>
  <c r="N60" i="233" s="1"/>
  <c r="N66" i="233" s="1"/>
  <c r="N79" i="233" s="1"/>
  <c r="L84" i="233" s="1"/>
  <c r="L59" i="231"/>
  <c r="N59" i="231" s="1"/>
  <c r="N65" i="231" s="1"/>
  <c r="N78" i="231" s="1"/>
  <c r="L84" i="231" s="1"/>
  <c r="L56" i="229"/>
  <c r="N56" i="229" s="1"/>
  <c r="N62" i="229" s="1"/>
  <c r="L63" i="217"/>
  <c r="N63" i="217" s="1"/>
  <c r="N69" i="217" s="1"/>
  <c r="N82" i="217" s="1"/>
  <c r="L89" i="217" s="1"/>
  <c r="L64" i="177"/>
  <c r="N64" i="177" s="1"/>
  <c r="L64" i="180"/>
  <c r="N64" i="180" s="1"/>
  <c r="L65" i="171"/>
  <c r="N65" i="171" s="1"/>
  <c r="L65" i="176"/>
  <c r="N65" i="176" s="1"/>
  <c r="L59" i="30"/>
  <c r="N59" i="30" s="1"/>
  <c r="N65" i="30" s="1"/>
  <c r="N78" i="30" s="1"/>
  <c r="L85" i="30" s="1"/>
  <c r="L59" i="29"/>
  <c r="N59" i="29" s="1"/>
  <c r="N65" i="29" s="1"/>
  <c r="N78" i="29" s="1"/>
  <c r="L84" i="29" s="1"/>
  <c r="L58" i="144"/>
  <c r="N58" i="144" s="1"/>
  <c r="N64" i="144" s="1"/>
  <c r="L59" i="148"/>
  <c r="N59" i="148" s="1"/>
  <c r="N65" i="148" s="1"/>
  <c r="N78" i="148" s="1"/>
  <c r="L84" i="148" s="1"/>
  <c r="L61" i="294"/>
  <c r="N61" i="294" s="1"/>
  <c r="L64" i="267"/>
  <c r="N64" i="267" s="1"/>
  <c r="L64" i="266"/>
  <c r="N64" i="266" s="1"/>
  <c r="L64" i="268"/>
  <c r="N64" i="268" s="1"/>
  <c r="L61" i="270"/>
  <c r="N61" i="270" s="1"/>
  <c r="N67" i="270" s="1"/>
  <c r="N80" i="270" s="1"/>
  <c r="L58" i="309"/>
  <c r="N58" i="309" s="1"/>
  <c r="N64" i="309" s="1"/>
  <c r="N77" i="309" s="1"/>
  <c r="L84" i="309" s="1"/>
  <c r="L58" i="301"/>
  <c r="N58" i="301" s="1"/>
  <c r="N64" i="301" s="1"/>
  <c r="L60" i="295"/>
  <c r="N60" i="295" s="1"/>
  <c r="N66" i="295" s="1"/>
  <c r="N79" i="295" s="1"/>
  <c r="L86" i="295" s="1"/>
  <c r="L61" i="271"/>
  <c r="N61" i="271" s="1"/>
  <c r="N67" i="271" s="1"/>
  <c r="N80" i="271" s="1"/>
  <c r="L87" i="271" s="1"/>
  <c r="L60" i="265"/>
  <c r="N60" i="265" s="1"/>
  <c r="N66" i="265" s="1"/>
  <c r="N79" i="265" s="1"/>
  <c r="L86" i="265" s="1"/>
  <c r="L60" i="264"/>
  <c r="N60" i="264" s="1"/>
  <c r="N66" i="264" s="1"/>
  <c r="N79" i="264" s="1"/>
  <c r="L86" i="264" s="1"/>
  <c r="L60" i="263"/>
  <c r="N60" i="263" s="1"/>
  <c r="N66" i="263" s="1"/>
  <c r="N79" i="263" s="1"/>
  <c r="L85" i="263" s="1"/>
  <c r="L60" i="258"/>
  <c r="N60" i="258" s="1"/>
  <c r="N66" i="258" s="1"/>
  <c r="N79" i="258" s="1"/>
  <c r="L86" i="258" s="1"/>
  <c r="L60" i="257"/>
  <c r="N60" i="257" s="1"/>
  <c r="N66" i="257" s="1"/>
  <c r="N79" i="257" s="1"/>
  <c r="L86" i="257" s="1"/>
  <c r="L66" i="207"/>
  <c r="N66" i="207" s="1"/>
  <c r="N72" i="207" s="1"/>
  <c r="N85" i="207" s="1"/>
  <c r="L92" i="207" s="1"/>
  <c r="L58" i="302"/>
  <c r="N58" i="302" s="1"/>
  <c r="N64" i="302" s="1"/>
  <c r="N77" i="302" s="1"/>
  <c r="L84" i="302" s="1"/>
  <c r="L58" i="299"/>
  <c r="N58" i="299" s="1"/>
  <c r="N64" i="299" s="1"/>
  <c r="L58" i="297"/>
  <c r="N58" i="297" s="1"/>
  <c r="L60" i="262"/>
  <c r="N60" i="262" s="1"/>
  <c r="N66" i="262" s="1"/>
  <c r="N79" i="262" s="1"/>
  <c r="L66" i="221"/>
  <c r="N66" i="221" s="1"/>
  <c r="N72" i="221" s="1"/>
  <c r="N85" i="221" s="1"/>
  <c r="L90" i="221" s="1"/>
  <c r="L59" i="27"/>
  <c r="N59" i="27" s="1"/>
  <c r="N65" i="27" s="1"/>
  <c r="N78" i="27" s="1"/>
  <c r="L83" i="27" s="1"/>
  <c r="L59" i="26"/>
  <c r="N59" i="26" s="1"/>
  <c r="N65" i="26" s="1"/>
  <c r="N78" i="26" s="1"/>
  <c r="L85" i="26" s="1"/>
  <c r="L59" i="24"/>
  <c r="N59" i="24" s="1"/>
  <c r="N65" i="24" s="1"/>
  <c r="N78" i="24" s="1"/>
  <c r="L85" i="24" s="1"/>
  <c r="L60" i="294"/>
  <c r="N60" i="294" s="1"/>
  <c r="L60" i="318"/>
  <c r="N60" i="318" s="1"/>
  <c r="N66" i="318" s="1"/>
  <c r="L60" i="316"/>
  <c r="N60" i="316" s="1"/>
  <c r="N66" i="316" s="1"/>
  <c r="L60" i="314"/>
  <c r="N60" i="314" s="1"/>
  <c r="N66" i="314" s="1"/>
  <c r="L60" i="312"/>
  <c r="N60" i="312" s="1"/>
  <c r="N66" i="312" s="1"/>
  <c r="N79" i="312" s="1"/>
  <c r="L86" i="312" s="1"/>
  <c r="L60" i="319"/>
  <c r="N60" i="319" s="1"/>
  <c r="N66" i="319" s="1"/>
  <c r="L60" i="317"/>
  <c r="N60" i="317" s="1"/>
  <c r="N66" i="317" s="1"/>
  <c r="L60" i="315"/>
  <c r="N60" i="315" s="1"/>
  <c r="N66" i="315" s="1"/>
  <c r="L60" i="313"/>
  <c r="N60" i="313" s="1"/>
  <c r="N66" i="313" s="1"/>
  <c r="L58" i="293"/>
  <c r="N58" i="293" s="1"/>
  <c r="N64" i="293" s="1"/>
  <c r="N77" i="293" s="1"/>
  <c r="L84" i="293" s="1"/>
  <c r="L58" i="292"/>
  <c r="N58" i="292" s="1"/>
  <c r="N64" i="292" s="1"/>
  <c r="N77" i="292" s="1"/>
  <c r="L84" i="292" s="1"/>
  <c r="L58" i="291"/>
  <c r="N58" i="291" s="1"/>
  <c r="N64" i="291" s="1"/>
  <c r="L58" i="290"/>
  <c r="N58" i="290" s="1"/>
  <c r="N64" i="290" s="1"/>
  <c r="N77" i="290" s="1"/>
  <c r="L84" i="290" s="1"/>
  <c r="L58" i="145"/>
  <c r="N58" i="145" s="1"/>
  <c r="N64" i="145" s="1"/>
  <c r="N78" i="145" s="1"/>
  <c r="L85" i="145" s="1"/>
  <c r="L58" i="149"/>
  <c r="N58" i="149" s="1"/>
  <c r="N64" i="149" s="1"/>
  <c r="N78" i="149" s="1"/>
  <c r="L59" i="214"/>
  <c r="N59" i="214" s="1"/>
  <c r="N65" i="214" s="1"/>
  <c r="N78" i="214" s="1"/>
  <c r="L59" i="212"/>
  <c r="N59" i="212" s="1"/>
  <c r="N65" i="212" s="1"/>
  <c r="N78" i="212" s="1"/>
  <c r="L85" i="212" s="1"/>
  <c r="L64" i="179"/>
  <c r="N64" i="179" s="1"/>
  <c r="L64" i="172"/>
  <c r="N64" i="172" s="1"/>
  <c r="L67" i="165"/>
  <c r="N67" i="165" s="1"/>
  <c r="L58" i="143"/>
  <c r="N58" i="143" s="1"/>
  <c r="N64" i="143" s="1"/>
  <c r="N78" i="143" s="1"/>
  <c r="L84" i="143" s="1"/>
  <c r="L58" i="147"/>
  <c r="N58" i="147" s="1"/>
  <c r="N64" i="147" s="1"/>
  <c r="N78" i="147" s="1"/>
  <c r="L83" i="147" s="1"/>
  <c r="L59" i="90"/>
  <c r="N59" i="90" s="1"/>
  <c r="N65" i="90" s="1"/>
  <c r="N78" i="90" s="1"/>
  <c r="L85" i="90" s="1"/>
  <c r="L59" i="88"/>
  <c r="N59" i="88" s="1"/>
  <c r="N65" i="88" s="1"/>
  <c r="N78" i="88" s="1"/>
  <c r="L85" i="88" s="1"/>
  <c r="L59" i="86"/>
  <c r="N59" i="86" s="1"/>
  <c r="N65" i="86" s="1"/>
  <c r="N78" i="86" s="1"/>
  <c r="L85" i="86" s="1"/>
  <c r="L59" i="84"/>
  <c r="N59" i="84" s="1"/>
  <c r="N65" i="84" s="1"/>
  <c r="N78" i="84" s="1"/>
  <c r="L83" i="84" s="1"/>
  <c r="L59" i="82"/>
  <c r="N59" i="82" s="1"/>
  <c r="N65" i="82" s="1"/>
  <c r="N78" i="82" s="1"/>
  <c r="L85" i="82" s="1"/>
  <c r="L59" i="80"/>
  <c r="N59" i="80" s="1"/>
  <c r="N65" i="80" s="1"/>
  <c r="N78" i="80" s="1"/>
  <c r="L83" i="80" s="1"/>
  <c r="L59" i="89"/>
  <c r="N59" i="89" s="1"/>
  <c r="N65" i="89" s="1"/>
  <c r="N78" i="89" s="1"/>
  <c r="L85" i="89" s="1"/>
  <c r="L59" i="85"/>
  <c r="N59" i="85" s="1"/>
  <c r="N65" i="85" s="1"/>
  <c r="N78" i="85" s="1"/>
  <c r="L83" i="85" s="1"/>
  <c r="L59" i="81"/>
  <c r="N59" i="81" s="1"/>
  <c r="N65" i="81" s="1"/>
  <c r="N78" i="81" s="1"/>
  <c r="L85" i="81" s="1"/>
  <c r="L59" i="91"/>
  <c r="N59" i="91" s="1"/>
  <c r="N65" i="91" s="1"/>
  <c r="N78" i="91" s="1"/>
  <c r="L85" i="91" s="1"/>
  <c r="L59" i="87"/>
  <c r="N59" i="87" s="1"/>
  <c r="N65" i="87" s="1"/>
  <c r="N78" i="87" s="1"/>
  <c r="L83" i="87" s="1"/>
  <c r="L59" i="83"/>
  <c r="N59" i="83" s="1"/>
  <c r="N65" i="83" s="1"/>
  <c r="N78" i="83" s="1"/>
  <c r="L83" i="83" s="1"/>
  <c r="L64" i="189"/>
  <c r="N64" i="189" s="1"/>
  <c r="L65" i="178"/>
  <c r="N65" i="178" s="1"/>
  <c r="L64" i="164"/>
  <c r="N64" i="164" s="1"/>
  <c r="N69" i="164" s="1"/>
  <c r="N82" i="164" s="1"/>
  <c r="L65" i="162"/>
  <c r="N65" i="162" s="1"/>
  <c r="L58" i="146"/>
  <c r="N58" i="146" s="1"/>
  <c r="N64" i="146" s="1"/>
  <c r="N78" i="146" s="1"/>
  <c r="L58" i="142"/>
  <c r="N58" i="142" s="1"/>
  <c r="N64" i="142" s="1"/>
  <c r="N78" i="142" s="1"/>
  <c r="L58" i="192"/>
  <c r="N58" i="192" s="1"/>
  <c r="N64" i="192" s="1"/>
  <c r="N77" i="192" s="1"/>
  <c r="L84" i="192" s="1"/>
  <c r="L58" i="209"/>
  <c r="N58" i="209" s="1"/>
  <c r="N64" i="209" s="1"/>
  <c r="N78" i="209" s="1"/>
  <c r="L85" i="209" s="1"/>
  <c r="L58" i="139"/>
  <c r="N58" i="139" s="1"/>
  <c r="N64" i="139" s="1"/>
  <c r="N78" i="139" s="1"/>
  <c r="L83" i="139" s="1"/>
  <c r="L58" i="138"/>
  <c r="N58" i="138" s="1"/>
  <c r="N64" i="138" s="1"/>
  <c r="N78" i="138" s="1"/>
  <c r="L83" i="138" s="1"/>
  <c r="L58" i="137"/>
  <c r="N58" i="137" s="1"/>
  <c r="N64" i="137" s="1"/>
  <c r="L58" i="135"/>
  <c r="N58" i="135" s="1"/>
  <c r="N64" i="135" s="1"/>
  <c r="N78" i="135" s="1"/>
  <c r="L83" i="135" s="1"/>
  <c r="L58" i="133"/>
  <c r="N58" i="133" s="1"/>
  <c r="N64" i="133" s="1"/>
  <c r="N77" i="133" s="1"/>
  <c r="L82" i="133" s="1"/>
  <c r="L58" i="136"/>
  <c r="N58" i="136" s="1"/>
  <c r="N64" i="136" s="1"/>
  <c r="N78" i="136" s="1"/>
  <c r="L85" i="136" s="1"/>
  <c r="L58" i="134"/>
  <c r="N58" i="134" s="1"/>
  <c r="N64" i="134" s="1"/>
  <c r="N78" i="134" s="1"/>
  <c r="L84" i="134" s="1"/>
  <c r="L59" i="61"/>
  <c r="N59" i="61" s="1"/>
  <c r="N65" i="61" s="1"/>
  <c r="N78" i="61" s="1"/>
  <c r="L85" i="61" s="1"/>
  <c r="L59" i="60"/>
  <c r="N59" i="60" s="1"/>
  <c r="N65" i="60" s="1"/>
  <c r="L58" i="298"/>
  <c r="N58" i="298" s="1"/>
  <c r="N64" i="298" s="1"/>
  <c r="L59" i="297"/>
  <c r="N59" i="297" s="1"/>
  <c r="L60" i="240"/>
  <c r="N60" i="240" s="1"/>
  <c r="N66" i="240" s="1"/>
  <c r="N79" i="240" s="1"/>
  <c r="L84" i="240" s="1"/>
  <c r="L60" i="238"/>
  <c r="N60" i="238" s="1"/>
  <c r="N66" i="238" s="1"/>
  <c r="N79" i="238" s="1"/>
  <c r="L60" i="237"/>
  <c r="N60" i="237" s="1"/>
  <c r="N66" i="237" s="1"/>
  <c r="N79" i="237" s="1"/>
  <c r="L60" i="236"/>
  <c r="N60" i="236" s="1"/>
  <c r="N66" i="236" s="1"/>
  <c r="N79" i="236" s="1"/>
  <c r="L60" i="235"/>
  <c r="N60" i="235" s="1"/>
  <c r="N66" i="235" s="1"/>
  <c r="N79" i="235" s="1"/>
  <c r="L58" i="325"/>
  <c r="N58" i="325" s="1"/>
  <c r="N64" i="325" s="1"/>
  <c r="N77" i="325" s="1"/>
  <c r="L83" i="325" s="1"/>
  <c r="L60" i="311"/>
  <c r="N60" i="311" s="1"/>
  <c r="N66" i="311" s="1"/>
  <c r="L60" i="241"/>
  <c r="N60" i="241" s="1"/>
  <c r="N66" i="241" s="1"/>
  <c r="N79" i="241" s="1"/>
  <c r="L84" i="241" s="1"/>
  <c r="L60" i="239"/>
  <c r="N60" i="239" s="1"/>
  <c r="N66" i="239" s="1"/>
  <c r="L59" i="59"/>
  <c r="N59" i="59" s="1"/>
  <c r="N65" i="59" s="1"/>
  <c r="N78" i="59" s="1"/>
  <c r="L84" i="59" s="1"/>
  <c r="L64" i="184"/>
  <c r="N64" i="184" s="1"/>
  <c r="L64" i="183"/>
  <c r="N64" i="183" s="1"/>
  <c r="N69" i="183" s="1"/>
  <c r="N82" i="183" s="1"/>
  <c r="L88" i="183" s="1"/>
  <c r="L56" i="228"/>
  <c r="N56" i="228" s="1"/>
  <c r="L57" i="228"/>
  <c r="N57" i="228" s="1"/>
  <c r="L67" i="220"/>
  <c r="N67" i="220" s="1"/>
  <c r="N73" i="220" s="1"/>
  <c r="N86" i="220" s="1"/>
  <c r="L92" i="220" s="1"/>
  <c r="L58" i="141"/>
  <c r="N58" i="141" s="1"/>
  <c r="N64" i="141" s="1"/>
  <c r="N78" i="141" s="1"/>
  <c r="L58" i="140"/>
  <c r="N58" i="140" s="1"/>
  <c r="N64" i="140" s="1"/>
  <c r="N78" i="140" s="1"/>
  <c r="L85" i="140" s="1"/>
  <c r="L86" i="371"/>
  <c r="L85" i="64"/>
  <c r="N78" i="103"/>
  <c r="L83" i="103" s="1"/>
  <c r="L85" i="360"/>
  <c r="N79" i="336"/>
  <c r="L86" i="336" s="1"/>
  <c r="N77" i="298"/>
  <c r="L83" i="298" s="1"/>
  <c r="L85" i="347"/>
  <c r="L88" i="219"/>
  <c r="L89" i="219"/>
  <c r="L87" i="219"/>
  <c r="L85" i="21"/>
  <c r="L85" i="7"/>
  <c r="L84" i="46"/>
  <c r="L84" i="339"/>
  <c r="N83" i="282"/>
  <c r="L90" i="282" s="1"/>
  <c r="N79" i="256"/>
  <c r="L84" i="256" s="1"/>
  <c r="N78" i="35"/>
  <c r="N77" i="284"/>
  <c r="L84" i="284" s="1"/>
  <c r="L88" i="218"/>
  <c r="N90" i="218" s="1"/>
  <c r="N92" i="218" s="1"/>
  <c r="D180" i="5" s="1"/>
  <c r="L85" i="253"/>
  <c r="N78" i="100"/>
  <c r="L85" i="100" s="1"/>
  <c r="N78" i="33"/>
  <c r="L83" i="33" s="1"/>
  <c r="L84" i="64"/>
  <c r="N86" i="64" s="1"/>
  <c r="N88" i="64" s="1"/>
  <c r="D55" i="5" s="1"/>
  <c r="N78" i="53"/>
  <c r="L85" i="53" s="1"/>
  <c r="L84" i="348"/>
  <c r="L86" i="328"/>
  <c r="N77" i="291"/>
  <c r="L82" i="291" s="1"/>
  <c r="N69" i="172"/>
  <c r="N77" i="299"/>
  <c r="L83" i="299" s="1"/>
  <c r="N80" i="272"/>
  <c r="L85" i="272" s="1"/>
  <c r="L85" i="32"/>
  <c r="L84" i="31"/>
  <c r="L84" i="32"/>
  <c r="L85" i="31"/>
  <c r="N74" i="227"/>
  <c r="L79" i="227" s="1"/>
  <c r="N70" i="266"/>
  <c r="N83" i="266" s="1"/>
  <c r="N70" i="186"/>
  <c r="N83" i="186" s="1"/>
  <c r="L88" i="186" s="1"/>
  <c r="N70" i="154"/>
  <c r="N83" i="154" s="1"/>
  <c r="L88" i="154" s="1"/>
  <c r="N67" i="150"/>
  <c r="N79" i="261"/>
  <c r="L84" i="261" s="1"/>
  <c r="L82" i="305"/>
  <c r="L83" i="305"/>
  <c r="L83" i="25"/>
  <c r="L87" i="281"/>
  <c r="N78" i="243"/>
  <c r="L83" i="243" s="1"/>
  <c r="L85" i="128"/>
  <c r="N77" i="301"/>
  <c r="L82" i="301" s="1"/>
  <c r="N77" i="190"/>
  <c r="L83" i="190" s="1"/>
  <c r="N70" i="267"/>
  <c r="N83" i="267" s="1"/>
  <c r="L88" i="267" s="1"/>
  <c r="N74" i="246"/>
  <c r="N89" i="246" s="1"/>
  <c r="N79" i="332"/>
  <c r="L85" i="332" s="1"/>
  <c r="N78" i="9"/>
  <c r="L84" i="9" s="1"/>
  <c r="N80" i="273"/>
  <c r="L86" i="273" s="1"/>
  <c r="N78" i="19"/>
  <c r="L85" i="19" s="1"/>
  <c r="N78" i="108"/>
  <c r="L84" i="108" s="1"/>
  <c r="N79" i="334"/>
  <c r="L84" i="334" s="1"/>
  <c r="N78" i="106"/>
  <c r="L85" i="106" s="1"/>
  <c r="L83" i="132"/>
  <c r="L85" i="132"/>
  <c r="L84" i="127"/>
  <c r="L82" i="127"/>
  <c r="L83" i="22"/>
  <c r="L85" i="22"/>
  <c r="L83" i="130"/>
  <c r="L85" i="130"/>
  <c r="L85" i="58"/>
  <c r="L84" i="58"/>
  <c r="L85" i="47"/>
  <c r="L83" i="72"/>
  <c r="L86" i="360"/>
  <c r="L86" i="348"/>
  <c r="L85" i="131"/>
  <c r="N78" i="79"/>
  <c r="L83" i="79" s="1"/>
  <c r="N78" i="68"/>
  <c r="L84" i="130"/>
  <c r="L85" i="208"/>
  <c r="N79" i="342"/>
  <c r="L85" i="342" s="1"/>
  <c r="N78" i="40"/>
  <c r="L84" i="40" s="1"/>
  <c r="L87" i="277"/>
  <c r="L86" i="277"/>
  <c r="L85" i="250"/>
  <c r="L84" i="250"/>
  <c r="N78" i="96"/>
  <c r="L85" i="96" s="1"/>
  <c r="N78" i="45"/>
  <c r="L85" i="45" s="1"/>
  <c r="N78" i="36"/>
  <c r="N80" i="274"/>
  <c r="L86" i="274" s="1"/>
  <c r="N79" i="259"/>
  <c r="L84" i="259" s="1"/>
  <c r="N78" i="144"/>
  <c r="L85" i="144" s="1"/>
  <c r="N77" i="283"/>
  <c r="N85" i="279"/>
  <c r="N81" i="244"/>
  <c r="L88" i="244" s="1"/>
  <c r="N79" i="346"/>
  <c r="L86" i="346" s="1"/>
  <c r="N78" i="17"/>
  <c r="N78" i="23"/>
  <c r="L85" i="367"/>
  <c r="L83" i="367"/>
  <c r="L84" i="367"/>
  <c r="N78" i="20"/>
  <c r="L83" i="20" s="1"/>
  <c r="L84" i="305"/>
  <c r="L85" i="124"/>
  <c r="N79" i="362"/>
  <c r="N79" i="329"/>
  <c r="L84" i="55"/>
  <c r="L83" i="55"/>
  <c r="L85" i="55"/>
  <c r="N68" i="249"/>
  <c r="N83" i="249" s="1"/>
  <c r="L90" i="249" s="1"/>
  <c r="L85" i="57"/>
  <c r="L83" i="57"/>
  <c r="L85" i="49"/>
  <c r="L83" i="49"/>
  <c r="L84" i="49"/>
  <c r="N79" i="345"/>
  <c r="N80" i="174"/>
  <c r="N46" i="174" s="1"/>
  <c r="N48" i="174" s="1"/>
  <c r="N79" i="247"/>
  <c r="L84" i="247" s="1"/>
  <c r="N78" i="41"/>
  <c r="L84" i="41" s="1"/>
  <c r="N78" i="242"/>
  <c r="L85" i="242" s="1"/>
  <c r="N77" i="191"/>
  <c r="L83" i="191" s="1"/>
  <c r="N88" i="252"/>
  <c r="L93" i="252" s="1"/>
  <c r="L84" i="57"/>
  <c r="L86" i="347"/>
  <c r="L85" i="371"/>
  <c r="L86" i="343"/>
  <c r="L86" i="321"/>
  <c r="L85" i="328"/>
  <c r="L84" i="323"/>
  <c r="L86" i="250"/>
  <c r="L85" i="224"/>
  <c r="L84" i="132"/>
  <c r="L83" i="131"/>
  <c r="L83" i="127"/>
  <c r="L83" i="129"/>
  <c r="L84" i="129"/>
  <c r="L85" i="129"/>
  <c r="L84" i="52"/>
  <c r="L85" i="52"/>
  <c r="L83" i="52"/>
  <c r="L92" i="221"/>
  <c r="N79" i="337"/>
  <c r="N75" i="229"/>
  <c r="L80" i="229" s="1"/>
  <c r="N83" i="280"/>
  <c r="N78" i="44"/>
  <c r="N86" i="11"/>
  <c r="N88" i="11" s="1"/>
  <c r="D319" i="5" s="1"/>
  <c r="L85" i="14"/>
  <c r="L85" i="16"/>
  <c r="N75" i="287"/>
  <c r="N41" i="287" s="1"/>
  <c r="N43" i="287" s="1"/>
  <c r="N75" i="285"/>
  <c r="N41" i="285" s="1"/>
  <c r="N43" i="285" s="1"/>
  <c r="N77" i="285" s="1"/>
  <c r="N81" i="182"/>
  <c r="N47" i="182" s="1"/>
  <c r="N49" i="182" s="1"/>
  <c r="N76" i="69"/>
  <c r="N41" i="69" s="1"/>
  <c r="N43" i="69" s="1"/>
  <c r="N78" i="69" s="1"/>
  <c r="L84" i="69" s="1"/>
  <c r="N76" i="66"/>
  <c r="N41" i="66" s="1"/>
  <c r="N43" i="66" s="1"/>
  <c r="N78" i="66" s="1"/>
  <c r="N76" i="60"/>
  <c r="N42" i="60" s="1"/>
  <c r="N43" i="60" s="1"/>
  <c r="N76" i="54"/>
  <c r="N78" i="54" s="1"/>
  <c r="N78" i="48"/>
  <c r="N42" i="48" s="1"/>
  <c r="N43" i="48" s="1"/>
  <c r="N80" i="48" s="1"/>
  <c r="N76" i="71"/>
  <c r="N41" i="71" s="1"/>
  <c r="N43" i="71" s="1"/>
  <c r="N78" i="71" s="1"/>
  <c r="L86" i="308"/>
  <c r="L85" i="308"/>
  <c r="L84" i="308"/>
  <c r="L82" i="304"/>
  <c r="L84" i="304"/>
  <c r="L83" i="304"/>
  <c r="N77" i="359"/>
  <c r="N41" i="359" s="1"/>
  <c r="N43" i="359" s="1"/>
  <c r="N79" i="359" s="1"/>
  <c r="N77" i="355"/>
  <c r="N41" i="355" s="1"/>
  <c r="N43" i="355" s="1"/>
  <c r="N79" i="355" s="1"/>
  <c r="N77" i="352"/>
  <c r="N41" i="352" s="1"/>
  <c r="N43" i="352" s="1"/>
  <c r="N79" i="352" s="1"/>
  <c r="N77" i="350"/>
  <c r="N41" i="350" s="1"/>
  <c r="N43" i="350" s="1"/>
  <c r="N79" i="350" s="1"/>
  <c r="N77" i="331"/>
  <c r="N41" i="331" s="1"/>
  <c r="N43" i="331" s="1"/>
  <c r="N79" i="331" s="1"/>
  <c r="N77" i="330"/>
  <c r="N41" i="330" s="1"/>
  <c r="N43" i="330" s="1"/>
  <c r="N79" i="330" s="1"/>
  <c r="N77" i="320"/>
  <c r="N79" i="320" s="1"/>
  <c r="N77" i="319"/>
  <c r="N41" i="319" s="1"/>
  <c r="N43" i="319" s="1"/>
  <c r="N77" i="317"/>
  <c r="N41" i="317" s="1"/>
  <c r="N43" i="317" s="1"/>
  <c r="N77" i="315"/>
  <c r="N41" i="315" s="1"/>
  <c r="N43" i="315" s="1"/>
  <c r="N77" i="313"/>
  <c r="N41" i="313" s="1"/>
  <c r="N43" i="313" s="1"/>
  <c r="N77" i="311"/>
  <c r="N41" i="311" s="1"/>
  <c r="N43" i="311" s="1"/>
  <c r="N75" i="310"/>
  <c r="N41" i="310" s="1"/>
  <c r="N43" i="310" s="1"/>
  <c r="N77" i="310" s="1"/>
  <c r="N75" i="300"/>
  <c r="N41" i="300" s="1"/>
  <c r="N43" i="300" s="1"/>
  <c r="N77" i="300" s="1"/>
  <c r="N77" i="357"/>
  <c r="N41" i="357" s="1"/>
  <c r="N43" i="357" s="1"/>
  <c r="N79" i="357" s="1"/>
  <c r="N77" i="353"/>
  <c r="N41" i="353" s="1"/>
  <c r="N43" i="353" s="1"/>
  <c r="N79" i="353" s="1"/>
  <c r="L86" i="353" s="1"/>
  <c r="N77" i="351"/>
  <c r="N41" i="351" s="1"/>
  <c r="N43" i="351" s="1"/>
  <c r="N79" i="351" s="1"/>
  <c r="N77" i="344"/>
  <c r="N41" i="344" s="1"/>
  <c r="N43" i="344" s="1"/>
  <c r="N79" i="344" s="1"/>
  <c r="N77" i="335"/>
  <c r="N41" i="335" s="1"/>
  <c r="N43" i="335" s="1"/>
  <c r="N79" i="335" s="1"/>
  <c r="N77" i="307"/>
  <c r="N41" i="307" s="1"/>
  <c r="N43" i="307" s="1"/>
  <c r="N79" i="307" s="1"/>
  <c r="N43" i="239"/>
  <c r="N81" i="162"/>
  <c r="N47" i="162" s="1"/>
  <c r="N49" i="162" s="1"/>
  <c r="N81" i="155"/>
  <c r="N47" i="155" s="1"/>
  <c r="N49" i="155" s="1"/>
  <c r="N83" i="155" s="1"/>
  <c r="L88" i="155" s="1"/>
  <c r="N77" i="150"/>
  <c r="N46" i="150" s="1"/>
  <c r="N48" i="150" s="1"/>
  <c r="N79" i="366"/>
  <c r="L85" i="366" s="1"/>
  <c r="N86" i="369"/>
  <c r="N88" i="369" s="1"/>
  <c r="D318" i="5" s="1"/>
  <c r="N77" i="318"/>
  <c r="N41" i="318" s="1"/>
  <c r="N43" i="318" s="1"/>
  <c r="N77" i="316"/>
  <c r="N41" i="316" s="1"/>
  <c r="N43" i="316" s="1"/>
  <c r="N79" i="316" s="1"/>
  <c r="N77" i="314"/>
  <c r="N41" i="314" s="1"/>
  <c r="N43" i="314" s="1"/>
  <c r="N81" i="168"/>
  <c r="N47" i="168" s="1"/>
  <c r="N49" i="168" s="1"/>
  <c r="N81" i="158"/>
  <c r="N47" i="158" s="1"/>
  <c r="N49" i="158" s="1"/>
  <c r="N80" i="172"/>
  <c r="N46" i="172" s="1"/>
  <c r="N48" i="172" s="1"/>
  <c r="N86" i="370"/>
  <c r="N88" i="370" s="1"/>
  <c r="D320" i="5" s="1"/>
  <c r="L83" i="14"/>
  <c r="L83" i="16"/>
  <c r="L84" i="343"/>
  <c r="L84" i="322"/>
  <c r="L85" i="322"/>
  <c r="L84" i="321"/>
  <c r="L85" i="281"/>
  <c r="L83" i="225"/>
  <c r="L85" i="225"/>
  <c r="N79" i="193"/>
  <c r="L85" i="193" s="1"/>
  <c r="L84" i="216"/>
  <c r="L83" i="216"/>
  <c r="L83" i="128"/>
  <c r="L83" i="125"/>
  <c r="L84" i="125"/>
  <c r="L84" i="124"/>
  <c r="L85" i="110"/>
  <c r="L86" i="364"/>
  <c r="L84" i="364"/>
  <c r="L85" i="364"/>
  <c r="L86" i="363"/>
  <c r="L84" i="363"/>
  <c r="L85" i="363"/>
  <c r="L85" i="354"/>
  <c r="L86" i="354"/>
  <c r="L84" i="354"/>
  <c r="D234" i="5"/>
  <c r="N86" i="126"/>
  <c r="N88" i="126" s="1"/>
  <c r="D116" i="5" s="1"/>
  <c r="N86" i="122"/>
  <c r="N88" i="122" s="1"/>
  <c r="D112" i="5" s="1"/>
  <c r="N86" i="120"/>
  <c r="N88" i="120" s="1"/>
  <c r="D110" i="5" s="1"/>
  <c r="N86" i="119"/>
  <c r="N88" i="119" s="1"/>
  <c r="D109" i="5" s="1"/>
  <c r="N86" i="118"/>
  <c r="N88" i="118" s="1"/>
  <c r="D108" i="5" s="1"/>
  <c r="N86" i="117"/>
  <c r="N88" i="117" s="1"/>
  <c r="D107" i="5" s="1"/>
  <c r="L83" i="115"/>
  <c r="L85" i="115"/>
  <c r="L85" i="116"/>
  <c r="L83" i="116"/>
  <c r="N86" i="114"/>
  <c r="N88" i="114" s="1"/>
  <c r="D104" i="5" s="1"/>
  <c r="N86" i="113"/>
  <c r="N88" i="113" s="1"/>
  <c r="D103" i="5" s="1"/>
  <c r="N86" i="112"/>
  <c r="N88" i="112" s="1"/>
  <c r="D102" i="5" s="1"/>
  <c r="N86" i="111"/>
  <c r="N88" i="111" s="1"/>
  <c r="D101" i="5" s="1"/>
  <c r="L83" i="110"/>
  <c r="N86" i="109"/>
  <c r="N88" i="109" s="1"/>
  <c r="D99" i="5" s="1"/>
  <c r="N86" i="104"/>
  <c r="N88" i="104" s="1"/>
  <c r="D94" i="5" s="1"/>
  <c r="N86" i="77"/>
  <c r="N88" i="77" s="1"/>
  <c r="D68" i="5" s="1"/>
  <c r="L84" i="76"/>
  <c r="L83" i="76"/>
  <c r="L84" i="73"/>
  <c r="L83" i="73"/>
  <c r="L83" i="70"/>
  <c r="L84" i="70"/>
  <c r="N86" i="67"/>
  <c r="N88" i="67" s="1"/>
  <c r="D58" i="5" s="1"/>
  <c r="L83" i="56"/>
  <c r="L84" i="56"/>
  <c r="L84" i="38"/>
  <c r="N86" i="28"/>
  <c r="N88" i="28" s="1"/>
  <c r="D20" i="5" s="1"/>
  <c r="L85" i="18"/>
  <c r="L83" i="18"/>
  <c r="L85" i="15"/>
  <c r="L83" i="15"/>
  <c r="N78" i="12"/>
  <c r="L85" i="12" s="1"/>
  <c r="N86" i="224" l="1"/>
  <c r="N88" i="224" s="1"/>
  <c r="D185" i="5" s="1"/>
  <c r="L84" i="39"/>
  <c r="L84" i="21"/>
  <c r="N87" i="253"/>
  <c r="N89" i="253" s="1"/>
  <c r="D213" i="5" s="1"/>
  <c r="L84" i="332"/>
  <c r="L84" i="306"/>
  <c r="L85" i="333"/>
  <c r="N87" i="333" s="1"/>
  <c r="N89" i="333" s="1"/>
  <c r="D287" i="5" s="1"/>
  <c r="L85" i="306"/>
  <c r="N78" i="137"/>
  <c r="L83" i="137" s="1"/>
  <c r="L99" i="260"/>
  <c r="L84" i="37"/>
  <c r="N86" i="63"/>
  <c r="N88" i="63" s="1"/>
  <c r="D54" i="5" s="1"/>
  <c r="N86" i="46"/>
  <c r="N88" i="46" s="1"/>
  <c r="D38" i="5" s="1"/>
  <c r="L86" i="333"/>
  <c r="L83" i="37"/>
  <c r="N70" i="178"/>
  <c r="N83" i="178" s="1"/>
  <c r="L89" i="178" s="1"/>
  <c r="N70" i="171"/>
  <c r="N83" i="171" s="1"/>
  <c r="L90" i="171" s="1"/>
  <c r="L84" i="102"/>
  <c r="L84" i="24"/>
  <c r="L84" i="365"/>
  <c r="L83" i="42"/>
  <c r="L83" i="286"/>
  <c r="L89" i="282"/>
  <c r="L84" i="42"/>
  <c r="N86" i="42" s="1"/>
  <c r="N88" i="42" s="1"/>
  <c r="D33" i="5" s="1"/>
  <c r="L86" i="365"/>
  <c r="L83" i="59"/>
  <c r="N86" i="58"/>
  <c r="N88" i="58" s="1"/>
  <c r="D49" i="5" s="1"/>
  <c r="L83" i="38"/>
  <c r="N86" i="38" s="1"/>
  <c r="N88" i="38" s="1"/>
  <c r="D29" i="5" s="1"/>
  <c r="N69" i="184"/>
  <c r="N82" i="184" s="1"/>
  <c r="L88" i="184" s="1"/>
  <c r="N69" i="180"/>
  <c r="N82" i="180" s="1"/>
  <c r="N64" i="297"/>
  <c r="N77" i="297" s="1"/>
  <c r="L82" i="297" s="1"/>
  <c r="N72" i="165"/>
  <c r="N85" i="165" s="1"/>
  <c r="L91" i="165" s="1"/>
  <c r="N70" i="176"/>
  <c r="N83" i="176" s="1"/>
  <c r="L88" i="176" s="1"/>
  <c r="N87" i="323"/>
  <c r="N89" i="323" s="1"/>
  <c r="D279" i="5" s="1"/>
  <c r="N86" i="226"/>
  <c r="N88" i="226" s="1"/>
  <c r="D187" i="5" s="1"/>
  <c r="N86" i="121"/>
  <c r="N88" i="121" s="1"/>
  <c r="D111" i="5" s="1"/>
  <c r="N85" i="303"/>
  <c r="N87" i="303" s="1"/>
  <c r="D259" i="5" s="1"/>
  <c r="L86" i="332"/>
  <c r="L83" i="43"/>
  <c r="L85" i="69"/>
  <c r="L84" i="25"/>
  <c r="N86" i="25" s="1"/>
  <c r="N88" i="25" s="1"/>
  <c r="D17" i="5" s="1"/>
  <c r="L86" i="275"/>
  <c r="L84" i="43"/>
  <c r="N85" i="72"/>
  <c r="N87" i="72" s="1"/>
  <c r="D63" i="5" s="1"/>
  <c r="N86" i="47"/>
  <c r="N88" i="47" s="1"/>
  <c r="D39" i="5" s="1"/>
  <c r="N87" i="339"/>
  <c r="N89" i="339" s="1"/>
  <c r="D292" i="5" s="1"/>
  <c r="L86" i="50"/>
  <c r="L88" i="50"/>
  <c r="N87" i="340"/>
  <c r="N89" i="340" s="1"/>
  <c r="D294" i="5" s="1"/>
  <c r="N86" i="21"/>
  <c r="N88" i="21" s="1"/>
  <c r="D13" i="5" s="1"/>
  <c r="L83" i="92"/>
  <c r="N86" i="124"/>
  <c r="N88" i="124" s="1"/>
  <c r="D113" i="5" s="1"/>
  <c r="L84" i="92"/>
  <c r="L88" i="282"/>
  <c r="L85" i="336"/>
  <c r="N82" i="174"/>
  <c r="L89" i="174" s="1"/>
  <c r="L91" i="221"/>
  <c r="N93" i="221" s="1"/>
  <c r="N95" i="221" s="1"/>
  <c r="D184" i="5" s="1"/>
  <c r="L83" i="105"/>
  <c r="N79" i="239"/>
  <c r="L85" i="239" s="1"/>
  <c r="L83" i="26"/>
  <c r="N86" i="131"/>
  <c r="N88" i="131" s="1"/>
  <c r="D122" i="5" s="1"/>
  <c r="L98" i="260"/>
  <c r="L85" i="105"/>
  <c r="N86" i="51"/>
  <c r="N88" i="51" s="1"/>
  <c r="D43" i="5" s="1"/>
  <c r="L83" i="30"/>
  <c r="L84" i="26"/>
  <c r="L85" i="275"/>
  <c r="L84" i="342"/>
  <c r="N85" i="74"/>
  <c r="N87" i="74" s="1"/>
  <c r="D65" i="5" s="1"/>
  <c r="N86" i="7"/>
  <c r="N88" i="7" s="1"/>
  <c r="D3" i="5" s="1"/>
  <c r="L84" i="27"/>
  <c r="L84" i="30"/>
  <c r="N90" i="219"/>
  <c r="N92" i="219" s="1"/>
  <c r="D181" i="5" s="1"/>
  <c r="N87" i="328"/>
  <c r="N89" i="328" s="1"/>
  <c r="D282" i="5" s="1"/>
  <c r="N87" i="371"/>
  <c r="N89" i="371" s="1"/>
  <c r="D293" i="5" s="1"/>
  <c r="L83" i="215"/>
  <c r="L84" i="34"/>
  <c r="L83" i="102"/>
  <c r="L85" i="254"/>
  <c r="L85" i="34"/>
  <c r="L83" i="75"/>
  <c r="L82" i="302"/>
  <c r="L82" i="75"/>
  <c r="L84" i="298"/>
  <c r="L83" i="39"/>
  <c r="L86" i="254"/>
  <c r="L83" i="302"/>
  <c r="L84" i="100"/>
  <c r="N87" i="356"/>
  <c r="N89" i="356" s="1"/>
  <c r="D308" i="5" s="1"/>
  <c r="N87" i="327"/>
  <c r="N89" i="327" s="1"/>
  <c r="D281" i="5" s="1"/>
  <c r="L84" i="135"/>
  <c r="L84" i="346"/>
  <c r="L85" i="240"/>
  <c r="L84" i="147"/>
  <c r="L82" i="284"/>
  <c r="N86" i="208"/>
  <c r="N88" i="208" s="1"/>
  <c r="D119" i="5" s="1"/>
  <c r="L85" i="41"/>
  <c r="L87" i="274"/>
  <c r="L84" i="103"/>
  <c r="L87" i="232"/>
  <c r="L85" i="232"/>
  <c r="L85" i="213"/>
  <c r="L86" i="241"/>
  <c r="L85" i="241"/>
  <c r="L84" i="19"/>
  <c r="L83" i="19"/>
  <c r="N79" i="313"/>
  <c r="L86" i="313" s="1"/>
  <c r="N79" i="317"/>
  <c r="L86" i="317" s="1"/>
  <c r="L86" i="256"/>
  <c r="N86" i="132"/>
  <c r="N88" i="132" s="1"/>
  <c r="D123" i="5" s="1"/>
  <c r="L82" i="286"/>
  <c r="N70" i="168"/>
  <c r="N83" i="168" s="1"/>
  <c r="L90" i="168" s="1"/>
  <c r="N87" i="321"/>
  <c r="N89" i="321" s="1"/>
  <c r="D277" i="5" s="1"/>
  <c r="N87" i="343"/>
  <c r="N89" i="343" s="1"/>
  <c r="D296" i="5" s="1"/>
  <c r="N86" i="130"/>
  <c r="N88" i="130" s="1"/>
  <c r="D121" i="5" s="1"/>
  <c r="L83" i="284"/>
  <c r="N69" i="179"/>
  <c r="N82" i="179" s="1"/>
  <c r="N69" i="177"/>
  <c r="N82" i="177" s="1"/>
  <c r="L89" i="177" s="1"/>
  <c r="N70" i="268"/>
  <c r="N83" i="268" s="1"/>
  <c r="L90" i="268" s="1"/>
  <c r="L83" i="142"/>
  <c r="L84" i="142"/>
  <c r="L85" i="142"/>
  <c r="L84" i="262"/>
  <c r="L85" i="262"/>
  <c r="L86" i="262"/>
  <c r="L83" i="24"/>
  <c r="N86" i="24" s="1"/>
  <c r="N88" i="24" s="1"/>
  <c r="D16" i="5" s="1"/>
  <c r="L86" i="232"/>
  <c r="L85" i="147"/>
  <c r="L85" i="138"/>
  <c r="L86" i="251"/>
  <c r="L85" i="215"/>
  <c r="N79" i="314"/>
  <c r="L85" i="314" s="1"/>
  <c r="N79" i="318"/>
  <c r="N79" i="311"/>
  <c r="L84" i="311" s="1"/>
  <c r="N79" i="315"/>
  <c r="L84" i="315" s="1"/>
  <c r="N79" i="319"/>
  <c r="L84" i="319" s="1"/>
  <c r="N77" i="287"/>
  <c r="L82" i="287" s="1"/>
  <c r="L86" i="240"/>
  <c r="L85" i="135"/>
  <c r="L82" i="298"/>
  <c r="N85" i="298" s="1"/>
  <c r="N87" i="298" s="1"/>
  <c r="D254" i="5" s="1"/>
  <c r="L84" i="251"/>
  <c r="L85" i="27"/>
  <c r="N66" i="294"/>
  <c r="N79" i="294" s="1"/>
  <c r="L86" i="294" s="1"/>
  <c r="N70" i="157"/>
  <c r="N83" i="157" s="1"/>
  <c r="L90" i="157" s="1"/>
  <c r="L82" i="325"/>
  <c r="L86" i="342"/>
  <c r="N86" i="49"/>
  <c r="N88" i="49" s="1"/>
  <c r="D41" i="5" s="1"/>
  <c r="N86" i="55"/>
  <c r="N88" i="55" s="1"/>
  <c r="D47" i="5" s="1"/>
  <c r="N86" i="39"/>
  <c r="N88" i="39" s="1"/>
  <c r="D30" i="5" s="1"/>
  <c r="L84" i="33"/>
  <c r="L84" i="296"/>
  <c r="L86" i="296"/>
  <c r="L85" i="296"/>
  <c r="L84" i="214"/>
  <c r="L85" i="214"/>
  <c r="L83" i="214"/>
  <c r="L84" i="107"/>
  <c r="L85" i="103"/>
  <c r="N87" i="360"/>
  <c r="N89" i="360" s="1"/>
  <c r="D311" i="5" s="1"/>
  <c r="N61" i="228"/>
  <c r="N74" i="228" s="1"/>
  <c r="L79" i="228" s="1"/>
  <c r="N86" i="22"/>
  <c r="N88" i="22" s="1"/>
  <c r="D14" i="5" s="1"/>
  <c r="N87" i="348"/>
  <c r="N89" i="348" s="1"/>
  <c r="D301" i="5" s="1"/>
  <c r="L85" i="149"/>
  <c r="L84" i="149"/>
  <c r="L83" i="149"/>
  <c r="L83" i="96"/>
  <c r="N86" i="128"/>
  <c r="N88" i="128" s="1"/>
  <c r="D120" i="5" s="1"/>
  <c r="L84" i="213"/>
  <c r="N78" i="60"/>
  <c r="L84" i="60" s="1"/>
  <c r="L85" i="256"/>
  <c r="N87" i="347"/>
  <c r="N89" i="347" s="1"/>
  <c r="D300" i="5" s="1"/>
  <c r="L84" i="325"/>
  <c r="L84" i="53"/>
  <c r="L85" i="334"/>
  <c r="L85" i="59"/>
  <c r="L83" i="107"/>
  <c r="L85" i="33"/>
  <c r="L86" i="236"/>
  <c r="L85" i="236"/>
  <c r="L84" i="236"/>
  <c r="L85" i="238"/>
  <c r="L84" i="238"/>
  <c r="L86" i="238"/>
  <c r="L85" i="235"/>
  <c r="L84" i="235"/>
  <c r="L86" i="235"/>
  <c r="L86" i="237"/>
  <c r="L85" i="237"/>
  <c r="L84" i="237"/>
  <c r="L87" i="270"/>
  <c r="L86" i="270"/>
  <c r="L85" i="270"/>
  <c r="L84" i="234"/>
  <c r="L85" i="234"/>
  <c r="L83" i="234"/>
  <c r="L85" i="29"/>
  <c r="L83" i="29"/>
  <c r="N69" i="189"/>
  <c r="N82" i="189" s="1"/>
  <c r="L88" i="189" s="1"/>
  <c r="L86" i="259"/>
  <c r="L85" i="259"/>
  <c r="L85" i="274"/>
  <c r="L86" i="334"/>
  <c r="L83" i="100"/>
  <c r="L84" i="336"/>
  <c r="N70" i="162"/>
  <c r="N83" i="162" s="1"/>
  <c r="L83" i="53"/>
  <c r="L83" i="35"/>
  <c r="L84" i="35"/>
  <c r="L85" i="35"/>
  <c r="N88" i="277"/>
  <c r="N90" i="277" s="1"/>
  <c r="D235" i="5" s="1"/>
  <c r="L85" i="261"/>
  <c r="N88" i="281"/>
  <c r="N90" i="281" s="1"/>
  <c r="D238" i="5" s="1"/>
  <c r="L84" i="243"/>
  <c r="N82" i="172"/>
  <c r="L88" i="172" s="1"/>
  <c r="L84" i="94"/>
  <c r="L84" i="85"/>
  <c r="L83" i="290"/>
  <c r="L84" i="98"/>
  <c r="L87" i="244"/>
  <c r="L84" i="139"/>
  <c r="L85" i="85"/>
  <c r="L82" i="290"/>
  <c r="L85" i="295"/>
  <c r="L85" i="79"/>
  <c r="L88" i="217"/>
  <c r="L83" i="291"/>
  <c r="L82" i="190"/>
  <c r="N83" i="182"/>
  <c r="L89" i="182" s="1"/>
  <c r="L84" i="209"/>
  <c r="L85" i="84"/>
  <c r="L85" i="265"/>
  <c r="L85" i="87"/>
  <c r="L83" i="106"/>
  <c r="L87" i="273"/>
  <c r="L84" i="312"/>
  <c r="L84" i="83"/>
  <c r="L82" i="292"/>
  <c r="L85" i="139"/>
  <c r="L82" i="299"/>
  <c r="L90" i="154"/>
  <c r="L85" i="233"/>
  <c r="L84" i="299"/>
  <c r="L84" i="96"/>
  <c r="L84" i="295"/>
  <c r="L84" i="79"/>
  <c r="L83" i="91"/>
  <c r="L85" i="98"/>
  <c r="L85" i="134"/>
  <c r="L84" i="291"/>
  <c r="L83" i="61"/>
  <c r="L84" i="88"/>
  <c r="L80" i="227"/>
  <c r="N79" i="150"/>
  <c r="L84" i="150" s="1"/>
  <c r="L83" i="143"/>
  <c r="L84" i="136"/>
  <c r="L84" i="265"/>
  <c r="N86" i="31"/>
  <c r="N88" i="31" s="1"/>
  <c r="D23" i="5" s="1"/>
  <c r="L84" i="91"/>
  <c r="L87" i="217"/>
  <c r="L83" i="212"/>
  <c r="L85" i="243"/>
  <c r="L83" i="86"/>
  <c r="L84" i="138"/>
  <c r="L84" i="99"/>
  <c r="L85" i="231"/>
  <c r="L83" i="231"/>
  <c r="N83" i="158"/>
  <c r="L90" i="158" s="1"/>
  <c r="L84" i="84"/>
  <c r="L83" i="88"/>
  <c r="L81" i="227"/>
  <c r="L83" i="309"/>
  <c r="L85" i="80"/>
  <c r="L87" i="272"/>
  <c r="L86" i="272"/>
  <c r="L87" i="160"/>
  <c r="L88" i="160"/>
  <c r="L89" i="160"/>
  <c r="L86" i="247"/>
  <c r="L92" i="245"/>
  <c r="L82" i="191"/>
  <c r="L84" i="191"/>
  <c r="L84" i="80"/>
  <c r="L84" i="106"/>
  <c r="L82" i="309"/>
  <c r="L85" i="108"/>
  <c r="L83" i="108"/>
  <c r="L83" i="94"/>
  <c r="N86" i="32"/>
  <c r="N88" i="32" s="1"/>
  <c r="D24" i="5" s="1"/>
  <c r="L86" i="244"/>
  <c r="L85" i="312"/>
  <c r="L85" i="83"/>
  <c r="L83" i="292"/>
  <c r="L90" i="155"/>
  <c r="L84" i="212"/>
  <c r="L84" i="86"/>
  <c r="L85" i="97"/>
  <c r="L90" i="245"/>
  <c r="L89" i="154"/>
  <c r="L85" i="264"/>
  <c r="L84" i="264"/>
  <c r="L86" i="261"/>
  <c r="L84" i="257"/>
  <c r="L85" i="257"/>
  <c r="L83" i="136"/>
  <c r="L82" i="293"/>
  <c r="L83" i="99"/>
  <c r="N85" i="305"/>
  <c r="N87" i="305" s="1"/>
  <c r="D261" i="5" s="1"/>
  <c r="L89" i="180"/>
  <c r="L88" i="180"/>
  <c r="L87" i="180"/>
  <c r="L83" i="81"/>
  <c r="L83" i="89"/>
  <c r="L90" i="207"/>
  <c r="L84" i="87"/>
  <c r="L84" i="90"/>
  <c r="L83" i="144"/>
  <c r="L84" i="82"/>
  <c r="L83" i="97"/>
  <c r="L85" i="143"/>
  <c r="L84" i="133"/>
  <c r="L83" i="293"/>
  <c r="L84" i="190"/>
  <c r="L83" i="133"/>
  <c r="L84" i="140"/>
  <c r="L84" i="258"/>
  <c r="L85" i="273"/>
  <c r="L86" i="233"/>
  <c r="L83" i="140"/>
  <c r="L83" i="209"/>
  <c r="L83" i="90"/>
  <c r="L88" i="266"/>
  <c r="L90" i="266"/>
  <c r="L89" i="266"/>
  <c r="L89" i="267"/>
  <c r="L83" i="301"/>
  <c r="L84" i="301"/>
  <c r="L85" i="9"/>
  <c r="L83" i="9"/>
  <c r="N85" i="127"/>
  <c r="N87" i="127" s="1"/>
  <c r="D117" i="5" s="1"/>
  <c r="L88" i="188"/>
  <c r="L89" i="188"/>
  <c r="L89" i="185"/>
  <c r="L87" i="183"/>
  <c r="L89" i="171"/>
  <c r="L88" i="171"/>
  <c r="L89" i="170"/>
  <c r="L88" i="170"/>
  <c r="L85" i="23"/>
  <c r="L84" i="23"/>
  <c r="L83" i="23"/>
  <c r="L92" i="279"/>
  <c r="L90" i="279"/>
  <c r="L86" i="263"/>
  <c r="L84" i="263"/>
  <c r="L84" i="36"/>
  <c r="L85" i="36"/>
  <c r="L85" i="101"/>
  <c r="L84" i="101"/>
  <c r="L83" i="101"/>
  <c r="L89" i="184"/>
  <c r="L87" i="184"/>
  <c r="L83" i="68"/>
  <c r="L84" i="68"/>
  <c r="L85" i="68"/>
  <c r="L84" i="81"/>
  <c r="L84" i="89"/>
  <c r="L91" i="207"/>
  <c r="L83" i="134"/>
  <c r="L84" i="144"/>
  <c r="L83" i="82"/>
  <c r="L85" i="247"/>
  <c r="L84" i="61"/>
  <c r="L88" i="185"/>
  <c r="L90" i="187"/>
  <c r="L91" i="279"/>
  <c r="L85" i="346"/>
  <c r="L85" i="137"/>
  <c r="L84" i="137"/>
  <c r="L85" i="258"/>
  <c r="N87" i="250"/>
  <c r="N89" i="250" s="1"/>
  <c r="D210" i="5" s="1"/>
  <c r="L83" i="36"/>
  <c r="N101" i="260"/>
  <c r="N103" i="260" s="1"/>
  <c r="D219" i="5" s="1"/>
  <c r="L83" i="17"/>
  <c r="L85" i="17"/>
  <c r="L84" i="17"/>
  <c r="L84" i="283"/>
  <c r="L82" i="283"/>
  <c r="L83" i="283"/>
  <c r="L83" i="45"/>
  <c r="L84" i="45"/>
  <c r="L83" i="95"/>
  <c r="L85" i="95"/>
  <c r="L84" i="95"/>
  <c r="L85" i="40"/>
  <c r="L83" i="40"/>
  <c r="L84" i="141"/>
  <c r="L85" i="141"/>
  <c r="L83" i="141"/>
  <c r="N86" i="57"/>
  <c r="N88" i="57" s="1"/>
  <c r="D53" i="5" s="1"/>
  <c r="L90" i="267"/>
  <c r="N86" i="367"/>
  <c r="N88" i="367" s="1"/>
  <c r="D317" i="5" s="1"/>
  <c r="L89" i="155"/>
  <c r="L89" i="249"/>
  <c r="N86" i="216"/>
  <c r="N88" i="216" s="1"/>
  <c r="D178" i="5" s="1"/>
  <c r="N86" i="14"/>
  <c r="N88" i="14" s="1"/>
  <c r="D6" i="5" s="1"/>
  <c r="N86" i="129"/>
  <c r="N88" i="129" s="1"/>
  <c r="D118" i="5" s="1"/>
  <c r="L86" i="271"/>
  <c r="L88" i="249"/>
  <c r="L85" i="271"/>
  <c r="L85" i="353"/>
  <c r="N86" i="16"/>
  <c r="N88" i="16" s="1"/>
  <c r="D8" i="5" s="1"/>
  <c r="L83" i="242"/>
  <c r="L84" i="362"/>
  <c r="L86" i="362"/>
  <c r="L85" i="362"/>
  <c r="L86" i="329"/>
  <c r="L85" i="329"/>
  <c r="L84" i="329"/>
  <c r="L89" i="179"/>
  <c r="L87" i="179"/>
  <c r="L88" i="179"/>
  <c r="L84" i="20"/>
  <c r="L85" i="20"/>
  <c r="N86" i="52"/>
  <c r="N88" i="52" s="1"/>
  <c r="D44" i="5" s="1"/>
  <c r="N87" i="322"/>
  <c r="N89" i="322" s="1"/>
  <c r="D278" i="5" s="1"/>
  <c r="L83" i="148"/>
  <c r="L85" i="148"/>
  <c r="L84" i="242"/>
  <c r="L83" i="41"/>
  <c r="L84" i="345"/>
  <c r="L86" i="345"/>
  <c r="L85" i="345"/>
  <c r="N85" i="304"/>
  <c r="N87" i="304" s="1"/>
  <c r="D260" i="5" s="1"/>
  <c r="N87" i="308"/>
  <c r="N89" i="308" s="1"/>
  <c r="D264" i="5" s="1"/>
  <c r="L89" i="248"/>
  <c r="L89" i="183"/>
  <c r="L81" i="229"/>
  <c r="L95" i="252"/>
  <c r="L83" i="69"/>
  <c r="L87" i="181"/>
  <c r="L83" i="145"/>
  <c r="L84" i="193"/>
  <c r="L86" i="193"/>
  <c r="L82" i="229"/>
  <c r="L90" i="248"/>
  <c r="L94" i="252"/>
  <c r="N87" i="332"/>
  <c r="N89" i="332" s="1"/>
  <c r="D286" i="5" s="1"/>
  <c r="L85" i="44"/>
  <c r="L83" i="44"/>
  <c r="L84" i="44"/>
  <c r="L84" i="337"/>
  <c r="L86" i="337"/>
  <c r="L85" i="337"/>
  <c r="L90" i="280"/>
  <c r="L88" i="280"/>
  <c r="L89" i="280"/>
  <c r="L86" i="318"/>
  <c r="L84" i="318"/>
  <c r="L84" i="285"/>
  <c r="L82" i="285"/>
  <c r="L83" i="285"/>
  <c r="L85" i="48"/>
  <c r="L87" i="48"/>
  <c r="L86" i="48"/>
  <c r="L85" i="66"/>
  <c r="L84" i="66"/>
  <c r="L83" i="66"/>
  <c r="L84" i="71"/>
  <c r="L83" i="71"/>
  <c r="L85" i="71"/>
  <c r="L85" i="54"/>
  <c r="L83" i="54"/>
  <c r="L84" i="54"/>
  <c r="L86" i="314"/>
  <c r="L86" i="335"/>
  <c r="L85" i="335"/>
  <c r="L84" i="335"/>
  <c r="L84" i="357"/>
  <c r="L85" i="357"/>
  <c r="L86" i="357"/>
  <c r="L82" i="310"/>
  <c r="L84" i="310"/>
  <c r="L83" i="310"/>
  <c r="L85" i="331"/>
  <c r="L84" i="331"/>
  <c r="L86" i="331"/>
  <c r="L84" i="316"/>
  <c r="L86" i="316"/>
  <c r="L85" i="316"/>
  <c r="L85" i="344"/>
  <c r="L84" i="344"/>
  <c r="L86" i="344"/>
  <c r="L86" i="355"/>
  <c r="L84" i="355"/>
  <c r="L85" i="355"/>
  <c r="L86" i="359"/>
  <c r="L85" i="359"/>
  <c r="L84" i="359"/>
  <c r="L84" i="351"/>
  <c r="L86" i="351"/>
  <c r="L85" i="351"/>
  <c r="L86" i="320"/>
  <c r="L85" i="320"/>
  <c r="L84" i="320"/>
  <c r="L84" i="350"/>
  <c r="L86" i="350"/>
  <c r="L85" i="350"/>
  <c r="L85" i="330"/>
  <c r="L86" i="330"/>
  <c r="N86" i="18"/>
  <c r="N88" i="18" s="1"/>
  <c r="D10" i="5" s="1"/>
  <c r="N86" i="110"/>
  <c r="N88" i="110" s="1"/>
  <c r="D100" i="5" s="1"/>
  <c r="L85" i="318"/>
  <c r="L88" i="181"/>
  <c r="L84" i="145"/>
  <c r="L89" i="186"/>
  <c r="L83" i="192"/>
  <c r="L89" i="187"/>
  <c r="L84" i="330"/>
  <c r="L84" i="353"/>
  <c r="L84" i="366"/>
  <c r="L86" i="366"/>
  <c r="L84" i="307"/>
  <c r="L86" i="307"/>
  <c r="L85" i="307"/>
  <c r="L82" i="300"/>
  <c r="L84" i="300"/>
  <c r="L83" i="300"/>
  <c r="L86" i="352"/>
  <c r="L84" i="352"/>
  <c r="L85" i="352"/>
  <c r="L94" i="246"/>
  <c r="L95" i="246"/>
  <c r="L96" i="246"/>
  <c r="N86" i="125"/>
  <c r="N88" i="125" s="1"/>
  <c r="D115" i="5" s="1"/>
  <c r="N86" i="225"/>
  <c r="N88" i="225" s="1"/>
  <c r="D186" i="5" s="1"/>
  <c r="L91" i="220"/>
  <c r="L93" i="220"/>
  <c r="L82" i="192"/>
  <c r="L90" i="186"/>
  <c r="L85" i="146"/>
  <c r="L83" i="146"/>
  <c r="L84" i="146"/>
  <c r="L87" i="164"/>
  <c r="L89" i="164"/>
  <c r="L88" i="164"/>
  <c r="N86" i="56"/>
  <c r="N88" i="56" s="1"/>
  <c r="D48" i="5" s="1"/>
  <c r="N86" i="70"/>
  <c r="N88" i="70" s="1"/>
  <c r="D61" i="5" s="1"/>
  <c r="N86" i="76"/>
  <c r="N88" i="76" s="1"/>
  <c r="D67" i="5" s="1"/>
  <c r="N86" i="116"/>
  <c r="N88" i="116" s="1"/>
  <c r="D105" i="5" s="1"/>
  <c r="N86" i="115"/>
  <c r="N88" i="115" s="1"/>
  <c r="D106" i="5" s="1"/>
  <c r="N87" i="363"/>
  <c r="N89" i="363" s="1"/>
  <c r="D313" i="5" s="1"/>
  <c r="N87" i="364"/>
  <c r="N89" i="364" s="1"/>
  <c r="D314" i="5" s="1"/>
  <c r="N86" i="73"/>
  <c r="N88" i="73" s="1"/>
  <c r="D64" i="5" s="1"/>
  <c r="N87" i="354"/>
  <c r="N89" i="354" s="1"/>
  <c r="D306" i="5" s="1"/>
  <c r="N86" i="15"/>
  <c r="N88" i="15" s="1"/>
  <c r="D7" i="5" s="1"/>
  <c r="L83" i="12"/>
  <c r="L84" i="12"/>
  <c r="N87" i="306" l="1"/>
  <c r="N89" i="306" s="1"/>
  <c r="D262" i="5" s="1"/>
  <c r="L88" i="178"/>
  <c r="L83" i="297"/>
  <c r="N87" i="365"/>
  <c r="N89" i="365" s="1"/>
  <c r="D315" i="5" s="1"/>
  <c r="N86" i="69"/>
  <c r="N88" i="69" s="1"/>
  <c r="D60" i="5" s="1"/>
  <c r="L90" i="165"/>
  <c r="L92" i="165"/>
  <c r="N93" i="165" s="1"/>
  <c r="N95" i="165" s="1"/>
  <c r="D150" i="5" s="1"/>
  <c r="L90" i="178"/>
  <c r="N91" i="178" s="1"/>
  <c r="N93" i="178" s="1"/>
  <c r="D157" i="5" s="1"/>
  <c r="N86" i="19"/>
  <c r="N88" i="19" s="1"/>
  <c r="D11" i="5" s="1"/>
  <c r="L84" i="313"/>
  <c r="L85" i="313"/>
  <c r="N91" i="282"/>
  <c r="N93" i="282" s="1"/>
  <c r="D239" i="5" s="1"/>
  <c r="N86" i="37"/>
  <c r="N88" i="37" s="1"/>
  <c r="D28" i="5" s="1"/>
  <c r="N87" i="336"/>
  <c r="N89" i="336" s="1"/>
  <c r="D290" i="5" s="1"/>
  <c r="N86" i="41"/>
  <c r="N88" i="41" s="1"/>
  <c r="D32" i="5" s="1"/>
  <c r="N86" i="59"/>
  <c r="N88" i="59" s="1"/>
  <c r="D50" i="5" s="1"/>
  <c r="N86" i="102"/>
  <c r="N88" i="102" s="1"/>
  <c r="D92" i="5" s="1"/>
  <c r="L83" i="287"/>
  <c r="L84" i="287"/>
  <c r="L84" i="297"/>
  <c r="N85" i="286"/>
  <c r="N87" i="286" s="1"/>
  <c r="D243" i="5" s="1"/>
  <c r="N86" i="30"/>
  <c r="N88" i="30" s="1"/>
  <c r="D22" i="5" s="1"/>
  <c r="N86" i="26"/>
  <c r="N88" i="26" s="1"/>
  <c r="D18" i="5" s="1"/>
  <c r="N86" i="33"/>
  <c r="N88" i="33" s="1"/>
  <c r="D25" i="5" s="1"/>
  <c r="L89" i="176"/>
  <c r="N89" i="50"/>
  <c r="N91" i="50" s="1"/>
  <c r="D42" i="5" s="1"/>
  <c r="L90" i="176"/>
  <c r="L86" i="239"/>
  <c r="L84" i="239"/>
  <c r="L87" i="174"/>
  <c r="L88" i="174"/>
  <c r="N90" i="174" s="1"/>
  <c r="N92" i="174" s="1"/>
  <c r="D154" i="5" s="1"/>
  <c r="N86" i="135"/>
  <c r="N88" i="135" s="1"/>
  <c r="D126" i="5" s="1"/>
  <c r="N86" i="215"/>
  <c r="N88" i="215" s="1"/>
  <c r="D177" i="5" s="1"/>
  <c r="L89" i="189"/>
  <c r="N87" i="256"/>
  <c r="N89" i="256" s="1"/>
  <c r="D215" i="5" s="1"/>
  <c r="N87" i="240"/>
  <c r="N89" i="240" s="1"/>
  <c r="D200" i="5" s="1"/>
  <c r="N88" i="275"/>
  <c r="N90" i="275" s="1"/>
  <c r="D233" i="5" s="1"/>
  <c r="L87" i="189"/>
  <c r="N86" i="43"/>
  <c r="N88" i="43" s="1"/>
  <c r="D34" i="5" s="1"/>
  <c r="N87" i="241"/>
  <c r="N89" i="241" s="1"/>
  <c r="D201" i="5" s="1"/>
  <c r="N86" i="105"/>
  <c r="N88" i="105" s="1"/>
  <c r="D95" i="5" s="1"/>
  <c r="N87" i="342"/>
  <c r="N89" i="342" s="1"/>
  <c r="D295" i="5" s="1"/>
  <c r="N86" i="92"/>
  <c r="N88" i="92" s="1"/>
  <c r="D83" i="5" s="1"/>
  <c r="N86" i="100"/>
  <c r="N88" i="100" s="1"/>
  <c r="D90" i="5" s="1"/>
  <c r="N86" i="138"/>
  <c r="N88" i="138" s="1"/>
  <c r="D129" i="5" s="1"/>
  <c r="N86" i="27"/>
  <c r="N88" i="27" s="1"/>
  <c r="D19" i="5" s="1"/>
  <c r="N85" i="325"/>
  <c r="N87" i="325" s="1"/>
  <c r="D280" i="5" s="1"/>
  <c r="L83" i="60"/>
  <c r="L88" i="157"/>
  <c r="L88" i="268"/>
  <c r="L86" i="315"/>
  <c r="L85" i="315"/>
  <c r="N86" i="140"/>
  <c r="N88" i="140" s="1"/>
  <c r="D132" i="5" s="1"/>
  <c r="N85" i="302"/>
  <c r="N87" i="302" s="1"/>
  <c r="L85" i="294"/>
  <c r="N91" i="249"/>
  <c r="N93" i="249" s="1"/>
  <c r="D209" i="5" s="1"/>
  <c r="N85" i="75"/>
  <c r="N87" i="75" s="1"/>
  <c r="D66" i="5" s="1"/>
  <c r="L84" i="294"/>
  <c r="N85" i="284"/>
  <c r="N87" i="284" s="1"/>
  <c r="D241" i="5" s="1"/>
  <c r="N86" i="34"/>
  <c r="N88" i="34" s="1"/>
  <c r="D26" i="5" s="1"/>
  <c r="N86" i="103"/>
  <c r="N88" i="103" s="1"/>
  <c r="D93" i="5" s="1"/>
  <c r="N87" i="254"/>
  <c r="N89" i="254" s="1"/>
  <c r="D214" i="5" s="1"/>
  <c r="L89" i="268"/>
  <c r="N86" i="53"/>
  <c r="N88" i="53" s="1"/>
  <c r="D45" i="5" s="1"/>
  <c r="N87" i="262"/>
  <c r="N89" i="262" s="1"/>
  <c r="D221" i="5" s="1"/>
  <c r="N88" i="232"/>
  <c r="N90" i="232" s="1"/>
  <c r="D192" i="5" s="1"/>
  <c r="L86" i="319"/>
  <c r="L84" i="317"/>
  <c r="L84" i="314"/>
  <c r="L89" i="157"/>
  <c r="L85" i="319"/>
  <c r="L85" i="317"/>
  <c r="N87" i="346"/>
  <c r="N89" i="346" s="1"/>
  <c r="D299" i="5" s="1"/>
  <c r="N82" i="227"/>
  <c r="N84" i="227" s="1"/>
  <c r="D188" i="5" s="1"/>
  <c r="N90" i="217"/>
  <c r="N92" i="217" s="1"/>
  <c r="D179" i="5" s="1"/>
  <c r="N86" i="88"/>
  <c r="N88" i="88" s="1"/>
  <c r="D79" i="5" s="1"/>
  <c r="N86" i="80"/>
  <c r="N88" i="80" s="1"/>
  <c r="D71" i="5" s="1"/>
  <c r="N87" i="238"/>
  <c r="N89" i="238" s="1"/>
  <c r="D198" i="5" s="1"/>
  <c r="N86" i="149"/>
  <c r="N88" i="149" s="1"/>
  <c r="D135" i="5" s="1"/>
  <c r="N87" i="251"/>
  <c r="N89" i="251" s="1"/>
  <c r="D211" i="5" s="1"/>
  <c r="N86" i="142"/>
  <c r="N88" i="142" s="1"/>
  <c r="D134" i="5" s="1"/>
  <c r="N86" i="147"/>
  <c r="N88" i="147" s="1"/>
  <c r="D137" i="5" s="1"/>
  <c r="L86" i="311"/>
  <c r="L88" i="177"/>
  <c r="N86" i="99"/>
  <c r="N88" i="99" s="1"/>
  <c r="D89" i="5" s="1"/>
  <c r="N87" i="235"/>
  <c r="N89" i="235" s="1"/>
  <c r="D195" i="5" s="1"/>
  <c r="N87" i="264"/>
  <c r="N89" i="264" s="1"/>
  <c r="D223" i="5" s="1"/>
  <c r="N86" i="213"/>
  <c r="N88" i="213" s="1"/>
  <c r="D175" i="5" s="1"/>
  <c r="N86" i="96"/>
  <c r="N88" i="96" s="1"/>
  <c r="D86" i="5" s="1"/>
  <c r="L85" i="311"/>
  <c r="L87" i="177"/>
  <c r="N86" i="209"/>
  <c r="N88" i="209" s="1"/>
  <c r="D131" i="5" s="1"/>
  <c r="N86" i="83"/>
  <c r="N88" i="83" s="1"/>
  <c r="D74" i="5" s="1"/>
  <c r="N86" i="231"/>
  <c r="N88" i="231" s="1"/>
  <c r="D191" i="5" s="1"/>
  <c r="N88" i="274"/>
  <c r="N90" i="274" s="1"/>
  <c r="D232" i="5" s="1"/>
  <c r="N86" i="9"/>
  <c r="N88" i="9" s="1"/>
  <c r="D4" i="5" s="1"/>
  <c r="N87" i="295"/>
  <c r="N89" i="295" s="1"/>
  <c r="D251" i="5" s="1"/>
  <c r="N86" i="29"/>
  <c r="N88" i="29" s="1"/>
  <c r="D21" i="5" s="1"/>
  <c r="N86" i="214"/>
  <c r="N88" i="214" s="1"/>
  <c r="D176" i="5" s="1"/>
  <c r="N87" i="353"/>
  <c r="N89" i="353" s="1"/>
  <c r="D305" i="5" s="1"/>
  <c r="L85" i="60"/>
  <c r="L80" i="228"/>
  <c r="N85" i="291"/>
  <c r="N87" i="291" s="1"/>
  <c r="D247" i="5" s="1"/>
  <c r="L81" i="228"/>
  <c r="N86" i="98"/>
  <c r="N88" i="98" s="1"/>
  <c r="D88" i="5" s="1"/>
  <c r="N86" i="79"/>
  <c r="N88" i="79" s="1"/>
  <c r="D70" i="5" s="1"/>
  <c r="N86" i="107"/>
  <c r="N88" i="107" s="1"/>
  <c r="D97" i="5" s="1"/>
  <c r="N87" i="296"/>
  <c r="N89" i="296" s="1"/>
  <c r="D252" i="5" s="1"/>
  <c r="N87" i="259"/>
  <c r="N89" i="259" s="1"/>
  <c r="D218" i="5" s="1"/>
  <c r="N86" i="234"/>
  <c r="N88" i="234" s="1"/>
  <c r="D194" i="5" s="1"/>
  <c r="N88" i="270"/>
  <c r="N90" i="270" s="1"/>
  <c r="D228" i="5" s="1"/>
  <c r="N87" i="237"/>
  <c r="N89" i="237" s="1"/>
  <c r="D197" i="5" s="1"/>
  <c r="N87" i="236"/>
  <c r="N89" i="236" s="1"/>
  <c r="D196" i="5" s="1"/>
  <c r="N87" i="334"/>
  <c r="N89" i="334" s="1"/>
  <c r="D288" i="5" s="1"/>
  <c r="L88" i="162"/>
  <c r="L89" i="162"/>
  <c r="L90" i="162"/>
  <c r="N86" i="35"/>
  <c r="N88" i="35" s="1"/>
  <c r="D37" i="5" s="1"/>
  <c r="N86" i="36"/>
  <c r="N88" i="36" s="1"/>
  <c r="D27" i="5" s="1"/>
  <c r="L87" i="172"/>
  <c r="N87" i="261"/>
  <c r="N89" i="261" s="1"/>
  <c r="D220" i="5" s="1"/>
  <c r="N85" i="297"/>
  <c r="N87" i="297" s="1"/>
  <c r="D253" i="5" s="1"/>
  <c r="N88" i="271"/>
  <c r="N90" i="271" s="1"/>
  <c r="D229" i="5" s="1"/>
  <c r="N86" i="91"/>
  <c r="N88" i="91" s="1"/>
  <c r="D82" i="5" s="1"/>
  <c r="N85" i="292"/>
  <c r="N87" i="292" s="1"/>
  <c r="D248" i="5" s="1"/>
  <c r="L89" i="172"/>
  <c r="L89" i="158"/>
  <c r="N85" i="190"/>
  <c r="N87" i="190" s="1"/>
  <c r="D170" i="5" s="1"/>
  <c r="N86" i="84"/>
  <c r="N88" i="84" s="1"/>
  <c r="D75" i="5" s="1"/>
  <c r="N86" i="139"/>
  <c r="N88" i="139" s="1"/>
  <c r="D130" i="5" s="1"/>
  <c r="N86" i="85"/>
  <c r="N88" i="85" s="1"/>
  <c r="D76" i="5" s="1"/>
  <c r="N85" i="290"/>
  <c r="N87" i="290" s="1"/>
  <c r="D246" i="5" s="1"/>
  <c r="N91" i="154"/>
  <c r="N93" i="154" s="1"/>
  <c r="D143" i="5" s="1"/>
  <c r="N86" i="243"/>
  <c r="N88" i="243" s="1"/>
  <c r="D203" i="5" s="1"/>
  <c r="L88" i="182"/>
  <c r="L90" i="182"/>
  <c r="N86" i="94"/>
  <c r="N88" i="94" s="1"/>
  <c r="D84" i="5" s="1"/>
  <c r="N89" i="244"/>
  <c r="N91" i="244" s="1"/>
  <c r="D204" i="5" s="1"/>
  <c r="N86" i="106"/>
  <c r="N88" i="106" s="1"/>
  <c r="D96" i="5" s="1"/>
  <c r="N87" i="265"/>
  <c r="N89" i="265" s="1"/>
  <c r="D224" i="5" s="1"/>
  <c r="N86" i="212"/>
  <c r="N88" i="212" s="1"/>
  <c r="D174" i="5" s="1"/>
  <c r="L88" i="158"/>
  <c r="N87" i="233"/>
  <c r="N89" i="233" s="1"/>
  <c r="D193" i="5" s="1"/>
  <c r="N86" i="97"/>
  <c r="N88" i="97" s="1"/>
  <c r="D87" i="5" s="1"/>
  <c r="N86" i="87"/>
  <c r="N88" i="87" s="1"/>
  <c r="N93" i="245"/>
  <c r="N95" i="245" s="1"/>
  <c r="D205" i="5" s="1"/>
  <c r="N87" i="312"/>
  <c r="N89" i="312" s="1"/>
  <c r="D268" i="5" s="1"/>
  <c r="L86" i="150"/>
  <c r="L85" i="150"/>
  <c r="N86" i="144"/>
  <c r="N88" i="144" s="1"/>
  <c r="D140" i="5" s="1"/>
  <c r="N90" i="180"/>
  <c r="N92" i="180" s="1"/>
  <c r="D159" i="5" s="1"/>
  <c r="N86" i="86"/>
  <c r="N88" i="86" s="1"/>
  <c r="D77" i="5" s="1"/>
  <c r="N86" i="108"/>
  <c r="N88" i="108" s="1"/>
  <c r="D98" i="5" s="1"/>
  <c r="N85" i="309"/>
  <c r="N87" i="309" s="1"/>
  <c r="D265" i="5" s="1"/>
  <c r="N90" i="160"/>
  <c r="N92" i="160" s="1"/>
  <c r="D147" i="5" s="1"/>
  <c r="N86" i="145"/>
  <c r="N88" i="145" s="1"/>
  <c r="D139" i="5" s="1"/>
  <c r="N86" i="136"/>
  <c r="N88" i="136" s="1"/>
  <c r="D127" i="5" s="1"/>
  <c r="N86" i="82"/>
  <c r="N88" i="82" s="1"/>
  <c r="D73" i="5" s="1"/>
  <c r="N93" i="207"/>
  <c r="N95" i="207" s="1"/>
  <c r="D183" i="5" s="1"/>
  <c r="N86" i="81"/>
  <c r="N88" i="81" s="1"/>
  <c r="D72" i="5" s="1"/>
  <c r="L89" i="168"/>
  <c r="N86" i="242"/>
  <c r="N88" i="242" s="1"/>
  <c r="D202" i="5" s="1"/>
  <c r="N86" i="61"/>
  <c r="N88" i="61" s="1"/>
  <c r="D52" i="5" s="1"/>
  <c r="N86" i="134"/>
  <c r="N88" i="134" s="1"/>
  <c r="D125" i="5" s="1"/>
  <c r="N88" i="273"/>
  <c r="N90" i="273" s="1"/>
  <c r="D231" i="5" s="1"/>
  <c r="N86" i="143"/>
  <c r="N88" i="143" s="1"/>
  <c r="D141" i="5" s="1"/>
  <c r="N91" i="266"/>
  <c r="N93" i="266" s="1"/>
  <c r="D225" i="5" s="1"/>
  <c r="N85" i="299"/>
  <c r="N87" i="299" s="1"/>
  <c r="D255" i="5" s="1"/>
  <c r="N88" i="272"/>
  <c r="N90" i="272" s="1"/>
  <c r="D230" i="5" s="1"/>
  <c r="N96" i="252"/>
  <c r="N98" i="252" s="1"/>
  <c r="D212" i="5" s="1"/>
  <c r="N85" i="293"/>
  <c r="N87" i="293" s="1"/>
  <c r="D249" i="5" s="1"/>
  <c r="N91" i="186"/>
  <c r="N93" i="186" s="1"/>
  <c r="D166" i="5" s="1"/>
  <c r="N91" i="267"/>
  <c r="N93" i="267" s="1"/>
  <c r="D226" i="5" s="1"/>
  <c r="N87" i="247"/>
  <c r="N89" i="247" s="1"/>
  <c r="D207" i="5" s="1"/>
  <c r="N85" i="191"/>
  <c r="N87" i="191" s="1"/>
  <c r="D171" i="5" s="1"/>
  <c r="N86" i="89"/>
  <c r="N88" i="89" s="1"/>
  <c r="D80" i="5" s="1"/>
  <c r="N91" i="155"/>
  <c r="N93" i="155" s="1"/>
  <c r="D144" i="5" s="1"/>
  <c r="N91" i="185"/>
  <c r="N93" i="185" s="1"/>
  <c r="D165" i="5" s="1"/>
  <c r="N87" i="257"/>
  <c r="N89" i="257" s="1"/>
  <c r="D216" i="5" s="1"/>
  <c r="N85" i="133"/>
  <c r="N87" i="133" s="1"/>
  <c r="D124" i="5" s="1"/>
  <c r="N86" i="137"/>
  <c r="N88" i="137" s="1"/>
  <c r="D128" i="5" s="1"/>
  <c r="N86" i="90"/>
  <c r="N88" i="90" s="1"/>
  <c r="D81" i="5" s="1"/>
  <c r="L88" i="168"/>
  <c r="N87" i="258"/>
  <c r="N89" i="258" s="1"/>
  <c r="D217" i="5" s="1"/>
  <c r="N85" i="301"/>
  <c r="N87" i="301" s="1"/>
  <c r="D258" i="5" s="1"/>
  <c r="N83" i="229"/>
  <c r="N85" i="229" s="1"/>
  <c r="D190" i="5" s="1"/>
  <c r="N90" i="183"/>
  <c r="N92" i="183" s="1"/>
  <c r="D163" i="5" s="1"/>
  <c r="N86" i="40"/>
  <c r="N88" i="40" s="1"/>
  <c r="D31" i="5" s="1"/>
  <c r="N86" i="45"/>
  <c r="N88" i="45" s="1"/>
  <c r="D36" i="5" s="1"/>
  <c r="N85" i="283"/>
  <c r="N87" i="283" s="1"/>
  <c r="D240" i="5" s="1"/>
  <c r="N87" i="263"/>
  <c r="N89" i="263" s="1"/>
  <c r="D222" i="5" s="1"/>
  <c r="N86" i="101"/>
  <c r="N88" i="101" s="1"/>
  <c r="D91" i="5" s="1"/>
  <c r="N91" i="187"/>
  <c r="N93" i="187" s="1"/>
  <c r="D168" i="5" s="1"/>
  <c r="N90" i="188"/>
  <c r="N92" i="188" s="1"/>
  <c r="D167" i="5" s="1"/>
  <c r="N90" i="184"/>
  <c r="N92" i="184" s="1"/>
  <c r="D164" i="5" s="1"/>
  <c r="N91" i="171"/>
  <c r="N93" i="171" s="1"/>
  <c r="D156" i="5" s="1"/>
  <c r="N91" i="170"/>
  <c r="N93" i="170" s="1"/>
  <c r="D152" i="5" s="1"/>
  <c r="N86" i="95"/>
  <c r="N88" i="95" s="1"/>
  <c r="D85" i="5" s="1"/>
  <c r="N86" i="17"/>
  <c r="N88" i="17" s="1"/>
  <c r="D9" i="5" s="1"/>
  <c r="N86" i="141"/>
  <c r="N88" i="141" s="1"/>
  <c r="D133" i="5" s="1"/>
  <c r="N93" i="279"/>
  <c r="N95" i="279" s="1"/>
  <c r="D236" i="5" s="1"/>
  <c r="N86" i="68"/>
  <c r="N88" i="68" s="1"/>
  <c r="D59" i="5" s="1"/>
  <c r="N86" i="23"/>
  <c r="N88" i="23" s="1"/>
  <c r="D15" i="5" s="1"/>
  <c r="N86" i="20"/>
  <c r="N88" i="20" s="1"/>
  <c r="D12" i="5" s="1"/>
  <c r="N90" i="179"/>
  <c r="N92" i="179" s="1"/>
  <c r="D158" i="5" s="1"/>
  <c r="N87" i="329"/>
  <c r="N89" i="329" s="1"/>
  <c r="D283" i="5" s="1"/>
  <c r="N87" i="362"/>
  <c r="N89" i="362" s="1"/>
  <c r="D312" i="5" s="1"/>
  <c r="N87" i="318"/>
  <c r="N89" i="318" s="1"/>
  <c r="D274" i="5" s="1"/>
  <c r="N85" i="287"/>
  <c r="N87" i="287" s="1"/>
  <c r="D244" i="5" s="1"/>
  <c r="N85" i="310"/>
  <c r="N87" i="310" s="1"/>
  <c r="D266" i="5" s="1"/>
  <c r="N91" i="248"/>
  <c r="N93" i="248" s="1"/>
  <c r="D208" i="5" s="1"/>
  <c r="N86" i="148"/>
  <c r="N88" i="148" s="1"/>
  <c r="D136" i="5" s="1"/>
  <c r="N87" i="345"/>
  <c r="N89" i="345" s="1"/>
  <c r="D298" i="5" s="1"/>
  <c r="N87" i="193"/>
  <c r="N89" i="193" s="1"/>
  <c r="D173" i="5" s="1"/>
  <c r="N87" i="314"/>
  <c r="N89" i="314" s="1"/>
  <c r="D270" i="5" s="1"/>
  <c r="N85" i="192"/>
  <c r="N87" i="192" s="1"/>
  <c r="D172" i="5" s="1"/>
  <c r="N87" i="313"/>
  <c r="N89" i="313" s="1"/>
  <c r="D269" i="5" s="1"/>
  <c r="N90" i="181"/>
  <c r="N92" i="181" s="1"/>
  <c r="D161" i="5" s="1"/>
  <c r="N91" i="280"/>
  <c r="N93" i="280" s="1"/>
  <c r="D237" i="5" s="1"/>
  <c r="N87" i="337"/>
  <c r="N89" i="337" s="1"/>
  <c r="D291" i="5" s="1"/>
  <c r="N86" i="44"/>
  <c r="N88" i="44" s="1"/>
  <c r="D35" i="5" s="1"/>
  <c r="N86" i="54"/>
  <c r="N88" i="54" s="1"/>
  <c r="D46" i="5" s="1"/>
  <c r="N86" i="66"/>
  <c r="N88" i="66" s="1"/>
  <c r="D57" i="5" s="1"/>
  <c r="N87" i="307"/>
  <c r="N89" i="307" s="1"/>
  <c r="D263" i="5" s="1"/>
  <c r="N87" i="366"/>
  <c r="N89" i="366" s="1"/>
  <c r="D316" i="5" s="1"/>
  <c r="N87" i="359"/>
  <c r="N89" i="359" s="1"/>
  <c r="D310" i="5" s="1"/>
  <c r="N87" i="355"/>
  <c r="N89" i="355" s="1"/>
  <c r="D307" i="5" s="1"/>
  <c r="N87" i="316"/>
  <c r="N89" i="316" s="1"/>
  <c r="D272" i="5" s="1"/>
  <c r="N86" i="71"/>
  <c r="N88" i="71" s="1"/>
  <c r="D62" i="5" s="1"/>
  <c r="N85" i="285"/>
  <c r="N87" i="285" s="1"/>
  <c r="D242" i="5" s="1"/>
  <c r="N88" i="48"/>
  <c r="N90" i="48" s="1"/>
  <c r="D40" i="5" s="1"/>
  <c r="N87" i="350"/>
  <c r="N89" i="350" s="1"/>
  <c r="D302" i="5" s="1"/>
  <c r="N87" i="357"/>
  <c r="N89" i="357" s="1"/>
  <c r="D309" i="5" s="1"/>
  <c r="N87" i="352"/>
  <c r="N89" i="352" s="1"/>
  <c r="D304" i="5" s="1"/>
  <c r="N85" i="300"/>
  <c r="N87" i="300" s="1"/>
  <c r="D256" i="5" s="1"/>
  <c r="N87" i="330"/>
  <c r="N89" i="330" s="1"/>
  <c r="D284" i="5" s="1"/>
  <c r="N87" i="320"/>
  <c r="N89" i="320" s="1"/>
  <c r="D276" i="5" s="1"/>
  <c r="N87" i="351"/>
  <c r="N89" i="351" s="1"/>
  <c r="D303" i="5" s="1"/>
  <c r="N87" i="239"/>
  <c r="N89" i="239" s="1"/>
  <c r="D199" i="5" s="1"/>
  <c r="N87" i="344"/>
  <c r="N89" i="344" s="1"/>
  <c r="D297" i="5" s="1"/>
  <c r="N87" i="331"/>
  <c r="N89" i="331" s="1"/>
  <c r="D285" i="5" s="1"/>
  <c r="N87" i="335"/>
  <c r="N89" i="335" s="1"/>
  <c r="D289" i="5" s="1"/>
  <c r="N97" i="246"/>
  <c r="N99" i="246" s="1"/>
  <c r="D206" i="5" s="1"/>
  <c r="N94" i="220"/>
  <c r="N96" i="220" s="1"/>
  <c r="D182" i="5" s="1"/>
  <c r="N90" i="164"/>
  <c r="N92" i="164" s="1"/>
  <c r="D149" i="5" s="1"/>
  <c r="N86" i="146"/>
  <c r="N88" i="146" s="1"/>
  <c r="D138" i="5" s="1"/>
  <c r="N86" i="12"/>
  <c r="N88" i="12" s="1"/>
  <c r="D5" i="5" s="1"/>
  <c r="N91" i="176" l="1"/>
  <c r="N93" i="176" s="1"/>
  <c r="D155" i="5" s="1"/>
  <c r="D160" i="5"/>
  <c r="N90" i="189"/>
  <c r="N92" i="189" s="1"/>
  <c r="D169" i="5" s="1"/>
  <c r="N87" i="315"/>
  <c r="N89" i="315" s="1"/>
  <c r="D271" i="5" s="1"/>
  <c r="N87" i="317"/>
  <c r="N89" i="317" s="1"/>
  <c r="D273" i="5" s="1"/>
  <c r="N91" i="158"/>
  <c r="N93" i="158" s="1"/>
  <c r="D146" i="5" s="1"/>
  <c r="N91" i="157"/>
  <c r="N93" i="157" s="1"/>
  <c r="D145" i="5" s="1"/>
  <c r="N82" i="228"/>
  <c r="N84" i="228" s="1"/>
  <c r="D189" i="5" s="1"/>
  <c r="N86" i="60"/>
  <c r="N88" i="60" s="1"/>
  <c r="D51" i="5" s="1"/>
  <c r="N87" i="319"/>
  <c r="N89" i="319" s="1"/>
  <c r="D275" i="5" s="1"/>
  <c r="N91" i="268"/>
  <c r="N93" i="268" s="1"/>
  <c r="D227" i="5" s="1"/>
  <c r="N87" i="294"/>
  <c r="N89" i="294" s="1"/>
  <c r="D250" i="5" s="1"/>
  <c r="N90" i="177"/>
  <c r="N92" i="177" s="1"/>
  <c r="N87" i="311"/>
  <c r="N89" i="311" s="1"/>
  <c r="D267" i="5" s="1"/>
  <c r="N90" i="172"/>
  <c r="N92" i="172" s="1"/>
  <c r="D153" i="5" s="1"/>
  <c r="N91" i="162"/>
  <c r="N93" i="162" s="1"/>
  <c r="D148" i="5" s="1"/>
  <c r="N91" i="182"/>
  <c r="N93" i="182" s="1"/>
  <c r="D162" i="5" s="1"/>
  <c r="N91" i="168"/>
  <c r="N93" i="168" s="1"/>
  <c r="D151" i="5" s="1"/>
  <c r="N87" i="150"/>
  <c r="N89" i="150" s="1"/>
  <c r="D142" i="5" s="1"/>
  <c r="D78" i="5"/>
  <c r="D257" i="5"/>
</calcChain>
</file>

<file path=xl/sharedStrings.xml><?xml version="1.0" encoding="utf-8"?>
<sst xmlns="http://schemas.openxmlformats.org/spreadsheetml/2006/main" count="38539" uniqueCount="2344">
  <si>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</si>
  <si>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</si>
  <si>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</si>
  <si>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</si>
  <si>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</si>
  <si>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</si>
  <si>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</si>
  <si>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</si>
  <si>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</si>
  <si>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</si>
  <si>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</si>
  <si>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</si>
  <si>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</si>
  <si>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</si>
  <si>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</si>
  <si>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</si>
  <si>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</si>
  <si>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</si>
  <si>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</si>
  <si>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</si>
  <si>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</si>
  <si>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</si>
  <si>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</si>
  <si>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</si>
  <si>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</si>
  <si>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</si>
  <si>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</si>
  <si>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</si>
  <si>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</si>
  <si>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</si>
  <si>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</si>
  <si>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</si>
  <si>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</si>
  <si>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</si>
  <si>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</si>
  <si>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</si>
  <si>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</si>
  <si>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</si>
  <si>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</si>
  <si>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</si>
  <si>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</si>
  <si>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</si>
  <si>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</si>
  <si>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</si>
  <si>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</si>
  <si>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</si>
  <si>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</si>
  <si>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</si>
  <si>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</si>
  <si>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</si>
  <si>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</si>
  <si>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</si>
  <si>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</si>
  <si>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</si>
  <si>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</si>
  <si>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</si>
  <si>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</si>
  <si>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</si>
  <si>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</si>
  <si>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</si>
  <si>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</si>
  <si>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</si>
  <si>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</si>
  <si>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</si>
  <si>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</si>
  <si>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</si>
  <si>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</si>
  <si>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</si>
  <si>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</si>
  <si>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</si>
  <si>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</si>
  <si>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</si>
  <si>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</si>
  <si>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</si>
  <si>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</si>
  <si>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</si>
  <si>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</si>
  <si>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</si>
  <si>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</si>
  <si>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</si>
  <si>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</si>
  <si>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</si>
  <si>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</si>
  <si>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</si>
  <si>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</si>
  <si>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</si>
  <si>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</si>
  <si>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</si>
  <si>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</si>
  <si>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</si>
  <si>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</si>
  <si>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</si>
  <si>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</si>
  <si>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</si>
  <si>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</si>
  <si>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</si>
  <si>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</si>
  <si>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</si>
  <si>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</si>
  <si>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</si>
  <si>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</si>
  <si>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</si>
  <si>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</si>
  <si>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</si>
  <si>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</si>
  <si>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</si>
  <si>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</si>
  <si>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</si>
  <si>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</si>
  <si>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</si>
  <si>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</si>
  <si>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</si>
  <si>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</si>
  <si>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</si>
  <si>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</si>
  <si>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</si>
  <si>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</si>
  <si>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</si>
  <si>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</si>
  <si>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</si>
  <si>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</si>
  <si>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</si>
  <si>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</si>
  <si>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</si>
  <si>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</si>
  <si>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</si>
  <si>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</si>
  <si>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</si>
  <si>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</si>
  <si>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</si>
  <si>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</si>
  <si>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</si>
  <si>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</si>
  <si>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</si>
  <si>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</si>
  <si>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</si>
  <si>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</si>
  <si>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</si>
  <si>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</si>
  <si>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</si>
  <si>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</si>
  <si>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</si>
  <si>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</si>
  <si>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</si>
  <si>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</si>
  <si>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</si>
  <si>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</si>
  <si>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</si>
  <si>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</si>
  <si>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</si>
  <si>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</si>
  <si>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</si>
  <si>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</si>
  <si>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</si>
  <si>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</si>
  <si>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</si>
  <si>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</si>
  <si>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</si>
  <si>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</si>
  <si>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</si>
  <si>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</si>
  <si>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</si>
  <si>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</si>
  <si>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</si>
  <si>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</si>
  <si>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</si>
  <si>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</si>
  <si>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</si>
  <si>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</si>
  <si>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</si>
  <si>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</si>
  <si>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</si>
  <si>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</si>
  <si>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</si>
  <si>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</si>
  <si>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</si>
  <si>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</si>
  <si>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</si>
  <si>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</si>
  <si>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</si>
  <si>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</si>
  <si>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</si>
  <si>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</si>
  <si>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</si>
  <si>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</si>
  <si>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</si>
  <si>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</si>
  <si>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</si>
  <si>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</si>
  <si>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</si>
  <si>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</si>
  <si>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</si>
  <si>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</si>
  <si>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</si>
  <si>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</si>
  <si>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</si>
  <si>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</si>
  <si>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</si>
  <si>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</si>
  <si>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</si>
  <si>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</si>
  <si>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</si>
  <si>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</si>
  <si>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</si>
  <si>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</si>
  <si>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</si>
  <si>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</si>
  <si>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</si>
  <si>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</si>
  <si>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</si>
  <si>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</si>
  <si>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</si>
  <si>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</si>
  <si>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</si>
  <si>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</si>
  <si>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</si>
  <si>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</si>
  <si>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</si>
  <si>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</si>
  <si>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</si>
  <si>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</si>
  <si>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</si>
  <si>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</si>
  <si>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</si>
  <si>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</si>
  <si>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</si>
  <si>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</si>
  <si>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</si>
  <si>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</si>
  <si>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</si>
  <si>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</si>
  <si>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</si>
  <si>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</si>
  <si>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</si>
  <si>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</si>
  <si>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</si>
  <si>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</si>
  <si>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</si>
  <si>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</si>
  <si>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</si>
  <si>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</si>
  <si>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</si>
  <si>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</si>
  <si>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</si>
  <si>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</si>
  <si>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</si>
  <si>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</si>
  <si>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</si>
  <si>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</si>
  <si>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</si>
  <si>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</si>
  <si>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</si>
  <si>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</si>
  <si>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</si>
  <si>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</si>
  <si>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</si>
  <si>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</si>
  <si>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</si>
  <si>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</si>
  <si>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</si>
  <si>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</si>
  <si>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</si>
  <si>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</si>
  <si>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</si>
  <si>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</si>
  <si>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</si>
  <si>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</si>
  <si>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</si>
  <si>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</si>
  <si>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</si>
  <si>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</si>
  <si>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</si>
  <si>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</si>
  <si>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</si>
  <si>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</si>
  <si>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</si>
  <si>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</si>
  <si>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</si>
  <si>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</si>
  <si>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</si>
  <si>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</si>
  <si>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</si>
  <si>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</si>
  <si>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</si>
  <si>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</si>
  <si>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</si>
  <si>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</si>
  <si>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</si>
  <si>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</si>
  <si>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</si>
  <si>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</si>
  <si>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</si>
  <si>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</si>
  <si>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</si>
  <si>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</si>
  <si>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</si>
  <si>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</si>
  <si>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</si>
  <si>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</si>
  <si>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</si>
  <si>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</si>
  <si>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</si>
  <si>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</si>
  <si>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</si>
  <si>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</si>
  <si>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</si>
  <si>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</si>
  <si>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</si>
  <si>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</si>
  <si>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</si>
  <si>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</si>
  <si>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</si>
  <si>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</si>
  <si>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</si>
  <si>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</si>
  <si>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</si>
  <si>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</si>
  <si>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</si>
  <si>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</si>
  <si>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</si>
  <si>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</si>
  <si>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</si>
  <si>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</si>
  <si>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</si>
  <si>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</si>
  <si>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</si>
  <si>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</si>
  <si>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</si>
  <si>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</si>
  <si>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</si>
  <si>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</si>
  <si>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</si>
  <si>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</si>
  <si>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</si>
  <si>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</si>
  <si>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</si>
  <si>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</si>
  <si>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</si>
  <si>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</si>
  <si>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</si>
  <si>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</si>
  <si>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</si>
  <si>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</si>
  <si>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</si>
  <si>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</si>
  <si>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</si>
  <si>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</si>
  <si>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</si>
  <si>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</si>
  <si>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</si>
  <si>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</si>
  <si>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</si>
  <si>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</si>
  <si>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</si>
  <si>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</si>
  <si>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</si>
  <si>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</si>
  <si>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</si>
  <si>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</si>
  <si>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</si>
  <si>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</si>
  <si>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</si>
  <si>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</si>
  <si>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</si>
  <si>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</si>
  <si>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</si>
  <si>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</si>
  <si>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</si>
  <si>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</si>
  <si>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</si>
  <si>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</si>
  <si>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</si>
  <si>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</si>
  <si>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</si>
  <si>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</si>
  <si>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</si>
  <si>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</si>
  <si>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</si>
  <si>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</si>
  <si>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</si>
  <si>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B0013281</t>
  </si>
  <si>
    <t>Armadura de Acero</t>
  </si>
  <si>
    <t>B0013380</t>
  </si>
  <si>
    <t>Barras de transferencia de carga (1'')</t>
  </si>
  <si>
    <t>B0013390</t>
  </si>
  <si>
    <t>Barras de unión de 1/2´´</t>
  </si>
  <si>
    <t>B0013400</t>
  </si>
  <si>
    <t>m3</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</si>
  <si>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</si>
  <si>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</si>
  <si>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</si>
  <si>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</si>
  <si>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</si>
  <si>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</si>
  <si>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</si>
  <si>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</si>
  <si>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</si>
  <si>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</si>
  <si>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</si>
  <si>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</si>
  <si>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</si>
  <si>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</si>
  <si>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</si>
  <si>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</si>
  <si>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</si>
  <si>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</si>
  <si>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</si>
  <si>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</si>
  <si>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</si>
  <si>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</si>
  <si>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</si>
  <si>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</si>
  <si>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</si>
  <si>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</si>
  <si>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</si>
  <si>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</si>
  <si>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</si>
  <si>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</si>
  <si>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</si>
  <si>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</si>
  <si>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</si>
  <si>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</si>
  <si>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</si>
  <si>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</si>
  <si>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</si>
  <si>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</si>
  <si>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</si>
  <si>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</si>
  <si>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</si>
  <si>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B0013760</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</si>
  <si>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</si>
  <si>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</si>
  <si>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</si>
  <si>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</si>
  <si>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</si>
  <si>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</si>
  <si>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</si>
  <si>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</si>
  <si>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</si>
  <si>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</si>
  <si>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B0013781</t>
  </si>
  <si>
    <t>Delineador De Corona</t>
  </si>
  <si>
    <t>B0013790</t>
  </si>
  <si>
    <t>B0013794</t>
  </si>
  <si>
    <t>B0013820</t>
  </si>
  <si>
    <t>B0013830</t>
  </si>
  <si>
    <t>Ductos para tensionimiento</t>
  </si>
  <si>
    <t>B0013940</t>
  </si>
  <si>
    <t>Esferas reflectivas</t>
  </si>
  <si>
    <t>B0013950</t>
  </si>
  <si>
    <t>glo</t>
  </si>
  <si>
    <t>B0013960</t>
  </si>
  <si>
    <t>B0013970</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</si>
  <si>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</si>
  <si>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</si>
  <si>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</si>
  <si>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</si>
  <si>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</si>
  <si>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</si>
  <si>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</si>
  <si>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</si>
  <si>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</si>
  <si>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</si>
  <si>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</si>
  <si>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</si>
  <si>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</si>
  <si>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</si>
  <si>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</si>
  <si>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</si>
  <si>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</si>
  <si>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</si>
  <si>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</si>
  <si>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</si>
  <si>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</si>
  <si>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</si>
  <si>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</si>
  <si>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</si>
  <si>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</si>
  <si>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</si>
  <si>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</si>
  <si>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</si>
  <si>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</si>
  <si>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</si>
  <si>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</si>
  <si>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</si>
  <si>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</si>
  <si>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</si>
  <si>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</si>
  <si>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</si>
  <si>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</si>
  <si>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</si>
  <si>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</si>
  <si>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</si>
  <si>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</si>
  <si>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</si>
  <si>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</si>
  <si>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</si>
  <si>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</si>
  <si>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</si>
  <si>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</si>
  <si>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</si>
  <si>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</si>
  <si>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</si>
  <si>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</si>
  <si>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</si>
  <si>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</si>
  <si>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</si>
  <si>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</si>
  <si>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</si>
  <si>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</si>
  <si>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</si>
  <si>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</si>
  <si>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</si>
  <si>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</si>
  <si>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</si>
  <si>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</si>
  <si>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</si>
  <si>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</si>
  <si>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</si>
  <si>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</si>
  <si>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</si>
  <si>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</si>
  <si>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</si>
  <si>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</si>
  <si>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</si>
  <si>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</si>
  <si>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</si>
  <si>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</si>
  <si>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</si>
  <si>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</si>
  <si>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</si>
  <si>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</si>
  <si>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</si>
  <si>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</si>
  <si>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</si>
  <si>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</si>
  <si>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B0014350</t>
  </si>
  <si>
    <t>B0014361</t>
  </si>
  <si>
    <t>B0014370</t>
  </si>
  <si>
    <t>B0014372</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</si>
  <si>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</si>
  <si>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</si>
  <si>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</si>
  <si>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</si>
  <si>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</si>
  <si>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</si>
  <si>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</si>
  <si>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</si>
  <si>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</si>
  <si>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</si>
  <si>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</si>
  <si>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B0014411</t>
  </si>
  <si>
    <t>B0014420</t>
  </si>
  <si>
    <t>Mecha Lenta</t>
  </si>
  <si>
    <t>B0014421</t>
  </si>
  <si>
    <t>Mezcla Semidensa en Caliente MSC-19</t>
  </si>
  <si>
    <t>B0014430</t>
  </si>
  <si>
    <t>B0014440</t>
  </si>
  <si>
    <t>B0014450</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</si>
  <si>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</si>
  <si>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</si>
  <si>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</si>
  <si>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</si>
  <si>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</si>
  <si>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</si>
  <si>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</si>
  <si>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</si>
  <si>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</si>
  <si>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</si>
  <si>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</si>
  <si>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</si>
  <si>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</si>
  <si>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</si>
  <si>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</si>
  <si>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</si>
  <si>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</si>
  <si>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</si>
  <si>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</si>
  <si>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</si>
  <si>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</si>
  <si>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</si>
  <si>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</si>
  <si>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B0014590</t>
  </si>
  <si>
    <t>B0014600</t>
  </si>
  <si>
    <t>B0014601</t>
  </si>
  <si>
    <t>B0014610</t>
  </si>
  <si>
    <t>Mortero 1:3</t>
  </si>
  <si>
    <t>B0014611</t>
  </si>
  <si>
    <t>Mortero 1:3 De recubrimiento</t>
  </si>
  <si>
    <t>B0014620</t>
  </si>
  <si>
    <t>B0014630</t>
  </si>
  <si>
    <t>B0014640</t>
  </si>
  <si>
    <t>B0014650</t>
  </si>
  <si>
    <t>B0014660</t>
  </si>
  <si>
    <t>B0014670</t>
  </si>
  <si>
    <t>B0014680</t>
  </si>
  <si>
    <t>B0014690</t>
  </si>
  <si>
    <t>Pegante epóxico</t>
  </si>
  <si>
    <t>B0014700</t>
  </si>
  <si>
    <t>B0014701</t>
  </si>
  <si>
    <t>Perfil Hea 200</t>
  </si>
  <si>
    <t>B0014702</t>
  </si>
  <si>
    <t>B0014710</t>
  </si>
  <si>
    <t>B0014720</t>
  </si>
  <si>
    <t>B0014730</t>
  </si>
  <si>
    <t>B0014740</t>
  </si>
  <si>
    <t>gal</t>
  </si>
  <si>
    <t>B0014750</t>
  </si>
  <si>
    <t>B0014760</t>
  </si>
  <si>
    <t>Pintura anticorrosiva</t>
  </si>
  <si>
    <t>B0014770</t>
  </si>
  <si>
    <t>B0014772</t>
  </si>
  <si>
    <t>B0014780</t>
  </si>
  <si>
    <t>B0014790</t>
  </si>
  <si>
    <t xml:space="preserve">Poste de madera para cercas </t>
  </si>
  <si>
    <t>B0014800</t>
  </si>
  <si>
    <t>B0014810</t>
  </si>
  <si>
    <t>Poste kilometraje</t>
  </si>
  <si>
    <t>B0014820</t>
  </si>
  <si>
    <t>B0014830</t>
  </si>
  <si>
    <t>B0014831</t>
  </si>
  <si>
    <t>Postes De Concreto Para Cercas 2,00 Mts</t>
  </si>
  <si>
    <t>B0014840</t>
  </si>
  <si>
    <t>Puntilla</t>
  </si>
  <si>
    <t>B0014850</t>
  </si>
  <si>
    <t>B0014860</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</si>
  <si>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</si>
  <si>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</si>
  <si>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</si>
  <si>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</si>
  <si>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</si>
  <si>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</si>
  <si>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</si>
  <si>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</si>
  <si>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</si>
  <si>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</si>
  <si>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</si>
  <si>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</si>
  <si>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</si>
  <si>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</si>
  <si>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</si>
  <si>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</si>
  <si>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</si>
  <si>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</si>
  <si>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</si>
  <si>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</si>
  <si>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</si>
  <si>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</si>
  <si>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</si>
  <si>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</si>
  <si>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</si>
  <si>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</si>
  <si>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</si>
  <si>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B0014930</t>
  </si>
  <si>
    <t>B0014940</t>
  </si>
  <si>
    <t>B0014950</t>
  </si>
  <si>
    <t>B0014960</t>
  </si>
  <si>
    <t>B0014970</t>
  </si>
  <si>
    <t>B0014980</t>
  </si>
  <si>
    <t>Señal temporal preventiva</t>
  </si>
  <si>
    <t>B0015000</t>
  </si>
  <si>
    <t>Soldadura 6013 de 1/8</t>
  </si>
  <si>
    <t>B0015010</t>
  </si>
  <si>
    <t>Soldadura 7018</t>
  </si>
  <si>
    <t>B0015020</t>
  </si>
  <si>
    <t>B0015030</t>
  </si>
  <si>
    <t>Soldadura L-70</t>
  </si>
  <si>
    <t>B0015032</t>
  </si>
  <si>
    <t>B0015040</t>
  </si>
  <si>
    <t>B0015050</t>
  </si>
  <si>
    <t>B0015060</t>
  </si>
  <si>
    <t>B0015062</t>
  </si>
  <si>
    <t>B0015063</t>
  </si>
  <si>
    <t>B0015064</t>
  </si>
  <si>
    <t>B0015066</t>
  </si>
  <si>
    <t>B0015068</t>
  </si>
  <si>
    <t xml:space="preserve">Tablero en lámina galvanizado de 0,90m*1,13m, calibre 16, reflectivo tipo 1. </t>
  </si>
  <si>
    <t>B0015070</t>
  </si>
  <si>
    <t>B0015071</t>
  </si>
  <si>
    <t>Tablestaca de madera aserrada (0.25x0.03x3)</t>
  </si>
  <si>
    <t>B0015080</t>
  </si>
  <si>
    <t>B0015090</t>
  </si>
  <si>
    <t>Tacha reflectiva</t>
  </si>
  <si>
    <t>B0015100</t>
  </si>
  <si>
    <t>B0015110</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</si>
  <si>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</si>
  <si>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</si>
  <si>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</si>
  <si>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</si>
  <si>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</si>
  <si>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</si>
  <si>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</si>
  <si>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</si>
  <si>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</si>
  <si>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</si>
  <si>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</si>
  <si>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</si>
  <si>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</si>
  <si>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</si>
  <si>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</si>
  <si>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</si>
  <si>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</si>
  <si>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</si>
  <si>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B0015180</t>
  </si>
  <si>
    <t>B0015190</t>
  </si>
  <si>
    <t>B0015200</t>
  </si>
  <si>
    <t>B0015210</t>
  </si>
  <si>
    <t>B0015220</t>
  </si>
  <si>
    <t>B0015230</t>
  </si>
  <si>
    <t>B0015231</t>
  </si>
  <si>
    <t xml:space="preserve">Tubería Pvc Alcantarillado D= 24´´ </t>
  </si>
  <si>
    <t>B0015232</t>
  </si>
  <si>
    <t xml:space="preserve">Tubería Pvc Alcantarillado D= 36´´ </t>
  </si>
  <si>
    <t>B0015233</t>
  </si>
  <si>
    <t>B0015240</t>
  </si>
  <si>
    <t>B0015250</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</si>
  <si>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</si>
  <si>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</si>
  <si>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</si>
  <si>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</si>
  <si>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</si>
  <si>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</si>
  <si>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</si>
  <si>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</si>
  <si>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</si>
  <si>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</si>
  <si>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</si>
  <si>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B0015304</t>
  </si>
  <si>
    <t>Tubo metálico de alta resistencia</t>
  </si>
  <si>
    <t>B0015305</t>
  </si>
  <si>
    <t>B0015310</t>
  </si>
  <si>
    <t>B0015320</t>
  </si>
  <si>
    <t>B0015330</t>
  </si>
  <si>
    <t>Unión en PVC D=2´´</t>
  </si>
  <si>
    <t>B0015334</t>
  </si>
  <si>
    <t>Uniones especiales de alta resistencia para tubería</t>
  </si>
  <si>
    <t>B0015340</t>
  </si>
  <si>
    <t>B0015350</t>
  </si>
  <si>
    <t>B0015360</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</si>
  <si>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</si>
  <si>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</si>
  <si>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</si>
  <si>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</si>
  <si>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</si>
  <si>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</si>
  <si>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</si>
  <si>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</si>
  <si>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</si>
  <si>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</si>
  <si>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</si>
  <si>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</si>
  <si>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</si>
  <si>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</si>
  <si>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</si>
  <si>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</si>
  <si>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</si>
  <si>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</si>
  <si>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</si>
  <si>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</si>
  <si>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B0053112</t>
  </si>
  <si>
    <t>B0053114</t>
  </si>
  <si>
    <t>B0053120</t>
  </si>
  <si>
    <t>Agregado para tratamiento superf. Simple</t>
  </si>
  <si>
    <t>B0053130</t>
  </si>
  <si>
    <t>Agregado petreo para mezclas asfálticas</t>
  </si>
  <si>
    <t>B0053131</t>
  </si>
  <si>
    <t>Agregado Petreo para TSS</t>
  </si>
  <si>
    <t>B0053150</t>
  </si>
  <si>
    <t>B0053160</t>
  </si>
  <si>
    <t>B0053170</t>
  </si>
  <si>
    <t>B0053180</t>
  </si>
  <si>
    <t>B0053190</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</si>
  <si>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</si>
  <si>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</si>
  <si>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</si>
  <si>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</si>
  <si>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</si>
  <si>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</si>
  <si>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</si>
  <si>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</si>
  <si>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</si>
  <si>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</si>
  <si>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</si>
  <si>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</si>
  <si>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</si>
  <si>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</si>
  <si>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</si>
  <si>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</si>
  <si>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</si>
  <si>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</si>
  <si>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</si>
  <si>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</si>
  <si>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</si>
  <si>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</si>
  <si>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</si>
  <si>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</si>
  <si>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</si>
  <si>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</si>
  <si>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</si>
  <si>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</si>
  <si>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</si>
  <si>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</si>
  <si>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</si>
  <si>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</si>
  <si>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</si>
  <si>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</si>
  <si>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</si>
  <si>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</si>
  <si>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</si>
  <si>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</si>
  <si>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</si>
  <si>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</si>
  <si>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</si>
  <si>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</si>
  <si>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</si>
  <si>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</si>
  <si>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</si>
  <si>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</si>
  <si>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</si>
  <si>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</si>
  <si>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</si>
  <si>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</si>
  <si>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</si>
  <si>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</si>
  <si>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</si>
  <si>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</si>
  <si>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</si>
  <si>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</si>
  <si>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</si>
  <si>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</si>
  <si>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</si>
  <si>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</si>
  <si>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</si>
  <si>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</si>
  <si>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</si>
  <si>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</si>
  <si>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</si>
  <si>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</si>
  <si>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</si>
  <si>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</si>
  <si>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</si>
  <si>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B014002</t>
  </si>
  <si>
    <t>B015002</t>
  </si>
  <si>
    <t>%</t>
  </si>
  <si>
    <t>Escolta y trasporte (Tarifa Porcentual de 40 %) por cada Metro Cubico exportado y trasportado</t>
  </si>
  <si>
    <t>B015012</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</si>
  <si>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</si>
  <si>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</si>
  <si>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</si>
  <si>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</si>
  <si>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</si>
  <si>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</si>
  <si>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</si>
  <si>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</si>
  <si>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</si>
  <si>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</si>
  <si>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</si>
  <si>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</si>
  <si>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</si>
  <si>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</si>
  <si>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</si>
  <si>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</si>
  <si>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</si>
  <si>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</si>
  <si>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</si>
  <si>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</si>
  <si>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</si>
  <si>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</si>
  <si>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B021003</t>
  </si>
  <si>
    <t>B021004</t>
  </si>
  <si>
    <t>B021005</t>
  </si>
  <si>
    <t>Formaleta para muros</t>
  </si>
  <si>
    <t>B021006</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</si>
  <si>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</si>
  <si>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</si>
  <si>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</si>
  <si>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</si>
  <si>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</si>
  <si>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</si>
  <si>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</si>
  <si>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</si>
  <si>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</si>
  <si>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</si>
  <si>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</si>
  <si>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</si>
  <si>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</si>
  <si>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</si>
  <si>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</si>
  <si>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</si>
  <si>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</si>
  <si>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</si>
  <si>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</si>
  <si>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</si>
  <si>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</si>
  <si>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</si>
  <si>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</si>
  <si>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</si>
  <si>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</si>
  <si>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</si>
  <si>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</si>
  <si>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</si>
  <si>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</si>
  <si>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</si>
  <si>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</si>
  <si>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</si>
  <si>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</si>
  <si>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</si>
  <si>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</si>
  <si>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</si>
  <si>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</si>
  <si>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B028002</t>
  </si>
  <si>
    <t>B028003</t>
  </si>
  <si>
    <t>B028004</t>
  </si>
  <si>
    <t>B0303300</t>
  </si>
  <si>
    <t>B0303310</t>
  </si>
  <si>
    <t>B0303570</t>
  </si>
  <si>
    <t>Cespedones</t>
  </si>
  <si>
    <t>B031001</t>
  </si>
  <si>
    <t>B0320001</t>
  </si>
  <si>
    <t>Cable de 1/2´´ (para anclajes)</t>
  </si>
  <si>
    <t>B033001</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</si>
  <si>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</si>
  <si>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</si>
  <si>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</si>
  <si>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</si>
  <si>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</si>
  <si>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</si>
  <si>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</si>
  <si>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</si>
  <si>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</si>
  <si>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</si>
  <si>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</si>
  <si>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</si>
  <si>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</si>
  <si>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</si>
  <si>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</si>
  <si>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</si>
  <si>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</si>
  <si>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</si>
  <si>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</si>
  <si>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</si>
  <si>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</si>
  <si>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</si>
  <si>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</si>
  <si>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</si>
  <si>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</si>
  <si>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</si>
  <si>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</si>
  <si>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</si>
  <si>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</si>
  <si>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</si>
  <si>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</si>
  <si>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</si>
  <si>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</si>
  <si>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</si>
  <si>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</si>
  <si>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</si>
  <si>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</si>
  <si>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</si>
  <si>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</si>
  <si>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</si>
  <si>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</si>
  <si>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</si>
  <si>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</si>
  <si>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</si>
  <si>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</si>
  <si>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</si>
  <si>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</si>
  <si>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</si>
  <si>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</si>
  <si>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</si>
  <si>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</si>
  <si>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</si>
  <si>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</si>
  <si>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</si>
  <si>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</si>
  <si>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</si>
  <si>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</si>
  <si>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</si>
  <si>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</si>
  <si>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</si>
  <si>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</si>
  <si>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</si>
  <si>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</si>
  <si>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</si>
  <si>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</si>
  <si>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</si>
  <si>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</si>
  <si>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</si>
  <si>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</si>
  <si>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</si>
  <si>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</si>
  <si>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</si>
  <si>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</si>
  <si>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</si>
  <si>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</si>
  <si>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</si>
  <si>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</si>
  <si>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</si>
  <si>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</si>
  <si>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</si>
  <si>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</si>
  <si>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</si>
  <si>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</si>
  <si>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</si>
  <si>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</si>
  <si>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</si>
  <si>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</si>
  <si>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</si>
  <si>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</si>
  <si>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</si>
  <si>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</si>
  <si>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</si>
  <si>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</si>
  <si>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</si>
  <si>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</si>
  <si>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</si>
  <si>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</si>
  <si>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</si>
  <si>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</si>
  <si>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</si>
  <si>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</si>
  <si>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</si>
  <si>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</si>
  <si>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</si>
  <si>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</si>
  <si>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</si>
  <si>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</si>
  <si>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</si>
  <si>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</si>
  <si>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</si>
  <si>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</si>
  <si>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</si>
  <si>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</si>
  <si>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</si>
  <si>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</si>
  <si>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</si>
  <si>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</si>
  <si>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</si>
  <si>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</si>
  <si>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</si>
  <si>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</si>
  <si>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</si>
  <si>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</si>
  <si>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</si>
  <si>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</si>
  <si>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</si>
  <si>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</si>
  <si>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</si>
  <si>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</si>
  <si>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</si>
  <si>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</si>
  <si>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</si>
  <si>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</si>
  <si>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</si>
  <si>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</si>
  <si>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</si>
  <si>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</si>
  <si>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</si>
  <si>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</si>
  <si>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</si>
  <si>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</si>
  <si>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</si>
  <si>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</si>
  <si>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</si>
  <si>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</si>
  <si>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</si>
  <si>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</si>
  <si>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</si>
  <si>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</si>
  <si>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</si>
  <si>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</si>
  <si>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</si>
  <si>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</si>
  <si>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</si>
  <si>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</si>
  <si>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</si>
  <si>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</si>
  <si>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</si>
  <si>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</si>
  <si>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</si>
  <si>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</si>
  <si>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</si>
  <si>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</si>
  <si>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</si>
  <si>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</si>
  <si>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</si>
  <si>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</si>
  <si>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</si>
  <si>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</si>
  <si>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</si>
  <si>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</si>
  <si>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</si>
  <si>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</si>
  <si>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</si>
  <si>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</si>
  <si>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</si>
  <si>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</si>
  <si>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</si>
  <si>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</si>
  <si>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</si>
  <si>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</si>
  <si>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</si>
  <si>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</si>
  <si>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</si>
  <si>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</si>
  <si>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</si>
  <si>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</si>
  <si>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</si>
  <si>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</si>
  <si>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</si>
  <si>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</si>
  <si>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</si>
  <si>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</si>
  <si>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</si>
  <si>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</si>
  <si>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</si>
  <si>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</si>
  <si>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</si>
  <si>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</si>
  <si>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</si>
  <si>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</si>
  <si>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</si>
  <si>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</si>
  <si>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</si>
  <si>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</si>
  <si>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</si>
  <si>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</si>
  <si>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</si>
  <si>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</si>
  <si>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</si>
  <si>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</si>
  <si>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</si>
  <si>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</si>
  <si>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</si>
  <si>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</si>
  <si>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</si>
  <si>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</si>
  <si>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</si>
  <si>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</si>
  <si>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</si>
  <si>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</si>
  <si>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</si>
  <si>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</si>
  <si>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</si>
  <si>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</si>
  <si>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</si>
  <si>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</si>
  <si>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</si>
  <si>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</si>
  <si>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</si>
  <si>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</si>
  <si>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</si>
  <si>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</si>
  <si>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</si>
  <si>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</si>
  <si>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</si>
  <si>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</si>
  <si>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</si>
  <si>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</si>
  <si>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</si>
  <si>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</si>
  <si>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</si>
  <si>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</si>
  <si>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</si>
  <si>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</si>
  <si>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</si>
  <si>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</si>
  <si>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</si>
  <si>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</si>
  <si>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</si>
  <si>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</si>
  <si>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</si>
  <si>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</si>
  <si>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</si>
  <si>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</si>
  <si>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</si>
  <si>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</si>
  <si>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</si>
  <si>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</si>
  <si>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</si>
  <si>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</si>
  <si>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</si>
  <si>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</si>
  <si>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</si>
  <si>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</si>
  <si>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</si>
  <si>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</si>
  <si>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</si>
  <si>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</si>
  <si>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</si>
  <si>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</si>
  <si>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</si>
  <si>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</si>
  <si>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</si>
  <si>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</si>
  <si>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</si>
  <si>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</si>
  <si>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</si>
  <si>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</si>
  <si>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</si>
  <si>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</si>
  <si>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</si>
  <si>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</si>
  <si>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</si>
  <si>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</si>
  <si>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</si>
  <si>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</si>
  <si>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</si>
  <si>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</si>
  <si>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</si>
  <si>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</si>
  <si>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</si>
  <si>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</si>
  <si>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</si>
  <si>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</si>
  <si>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</si>
  <si>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</si>
  <si>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</si>
  <si>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</si>
  <si>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</si>
  <si>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</si>
  <si>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</si>
  <si>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</si>
  <si>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</si>
  <si>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</si>
  <si>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</si>
  <si>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</si>
  <si>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</si>
  <si>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</si>
  <si>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</si>
  <si>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</si>
  <si>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</si>
  <si>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</si>
  <si>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</si>
  <si>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</si>
  <si>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</si>
  <si>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</si>
  <si>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</si>
  <si>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</si>
  <si>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</si>
  <si>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</si>
  <si>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</si>
  <si>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</si>
  <si>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</si>
  <si>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</si>
  <si>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</si>
  <si>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</si>
  <si>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</si>
  <si>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</si>
  <si>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</si>
  <si>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</si>
  <si>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</si>
  <si>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</si>
  <si>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</si>
  <si>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</si>
  <si>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</si>
  <si>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</si>
  <si>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</si>
  <si>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</si>
  <si>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</si>
  <si>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</si>
  <si>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</si>
  <si>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</si>
  <si>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</si>
  <si>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</si>
  <si>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</si>
  <si>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</si>
  <si>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</si>
  <si>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</si>
  <si>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</si>
  <si>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</si>
  <si>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</si>
  <si>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</si>
  <si>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</si>
  <si>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</si>
  <si>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</si>
  <si>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</si>
  <si>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</si>
  <si>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</si>
  <si>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</si>
  <si>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</si>
  <si>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</si>
  <si>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</si>
  <si>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</si>
  <si>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</si>
  <si>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</si>
  <si>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</si>
  <si>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</si>
  <si>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</si>
  <si>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</si>
  <si>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</si>
  <si>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</si>
  <si>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</si>
  <si>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</si>
  <si>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</si>
  <si>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</si>
  <si>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</si>
  <si>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</si>
  <si>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</si>
  <si>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</si>
  <si>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</si>
  <si>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</si>
  <si>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</si>
  <si>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</si>
  <si>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</si>
  <si>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</si>
  <si>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</si>
  <si>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</si>
  <si>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</si>
  <si>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</si>
  <si>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</si>
  <si>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</si>
  <si>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</si>
  <si>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</si>
  <si>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</si>
  <si>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</si>
  <si>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</si>
  <si>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</si>
  <si>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</si>
  <si>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</si>
  <si>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</si>
  <si>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</si>
  <si>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</si>
  <si>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</si>
  <si>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</si>
  <si>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</si>
  <si>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</si>
  <si>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</si>
  <si>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</si>
  <si>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</si>
  <si>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</si>
  <si>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</si>
  <si>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</si>
  <si>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</si>
  <si>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</si>
  <si>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</si>
  <si>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</si>
  <si>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</si>
  <si>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</si>
  <si>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</si>
  <si>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</si>
  <si>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</si>
  <si>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</si>
  <si>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</si>
  <si>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</si>
  <si>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</si>
  <si>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</si>
  <si>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</si>
  <si>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</si>
  <si>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</si>
  <si>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</si>
  <si>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</si>
  <si>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</si>
  <si>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</si>
  <si>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</si>
  <si>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</si>
  <si>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</si>
  <si>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</si>
  <si>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</si>
  <si>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</si>
  <si>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</si>
  <si>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</si>
  <si>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</si>
  <si>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</si>
  <si>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</si>
  <si>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</si>
  <si>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</si>
  <si>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</si>
  <si>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</si>
  <si>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</si>
  <si>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</si>
  <si>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</si>
  <si>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</si>
  <si>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</si>
  <si>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</si>
  <si>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</si>
  <si>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</si>
  <si>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</si>
  <si>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</si>
  <si>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</si>
  <si>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</si>
  <si>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</si>
  <si>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</si>
  <si>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</si>
  <si>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</si>
  <si>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</si>
  <si>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</si>
  <si>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</si>
  <si>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</si>
  <si>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</si>
  <si>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</si>
  <si>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</si>
  <si>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</si>
  <si>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</si>
  <si>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</si>
  <si>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</si>
  <si>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</si>
  <si>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</si>
  <si>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</si>
  <si>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</si>
  <si>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</si>
  <si>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</si>
  <si>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</si>
  <si>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</si>
  <si>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</si>
  <si>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</si>
  <si>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</si>
  <si>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</si>
  <si>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</si>
  <si>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</si>
  <si>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</si>
  <si>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</si>
  <si>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</si>
  <si>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</si>
  <si>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</si>
  <si>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</si>
  <si>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</si>
  <si>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</si>
  <si>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</si>
  <si>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</si>
  <si>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</si>
  <si>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</si>
  <si>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</si>
  <si>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</si>
  <si>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</si>
  <si>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</si>
  <si>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</si>
  <si>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</si>
  <si>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</si>
  <si>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</si>
  <si>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</si>
  <si>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</si>
  <si>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</si>
  <si>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</si>
  <si>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</si>
  <si>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</si>
  <si>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</si>
  <si>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</si>
  <si>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</si>
  <si>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</si>
  <si>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</si>
  <si>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</si>
  <si>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</si>
  <si>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</si>
  <si>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</si>
  <si>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</si>
  <si>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</si>
  <si>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</si>
  <si>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</si>
  <si>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</si>
  <si>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</si>
  <si>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</si>
  <si>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</si>
  <si>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</si>
  <si>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</si>
  <si>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</si>
  <si>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</si>
  <si>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</si>
  <si>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</si>
  <si>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</si>
  <si>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</si>
  <si>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</si>
  <si>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</si>
  <si>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</si>
  <si>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</si>
  <si>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</si>
  <si>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</si>
  <si>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</si>
  <si>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</si>
  <si>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</si>
  <si>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</si>
  <si>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</si>
  <si>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</si>
  <si>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</si>
  <si>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</si>
  <si>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</si>
  <si>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</si>
  <si>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</si>
  <si>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</si>
  <si>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</si>
  <si>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</si>
  <si>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</si>
  <si>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</si>
  <si>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</si>
  <si>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</si>
  <si>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</si>
  <si>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</si>
  <si>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</si>
  <si>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</si>
  <si>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</si>
  <si>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</si>
  <si>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</si>
  <si>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</si>
  <si>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</si>
  <si>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</si>
  <si>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</si>
  <si>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</si>
  <si>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</si>
  <si>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</si>
  <si>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</si>
  <si>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</si>
  <si>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</si>
  <si>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</si>
  <si>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</si>
  <si>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</si>
  <si>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</si>
  <si>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</si>
  <si>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</si>
  <si>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</si>
  <si>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</si>
  <si>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</si>
  <si>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</si>
  <si>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</si>
  <si>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</si>
  <si>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</si>
  <si>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</si>
  <si>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</si>
  <si>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</si>
  <si>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</si>
  <si>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</si>
  <si>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</si>
  <si>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</si>
  <si>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</si>
  <si>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</si>
  <si>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</si>
  <si>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</si>
  <si>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</si>
  <si>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</si>
  <si>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</si>
  <si>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</si>
  <si>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</si>
  <si>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</si>
  <si>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</si>
  <si>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</si>
  <si>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</si>
  <si>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</si>
  <si>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</si>
  <si>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</si>
  <si>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</si>
  <si>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</si>
  <si>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</si>
  <si>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</si>
  <si>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</si>
  <si>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</si>
  <si>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</si>
  <si>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</si>
  <si>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</si>
  <si>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</si>
  <si>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</si>
  <si>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</si>
  <si>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</si>
  <si>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</si>
  <si>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</si>
  <si>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</si>
  <si>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</si>
  <si>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</si>
  <si>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</si>
  <si>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</si>
  <si>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</si>
  <si>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</si>
  <si>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</si>
  <si>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</si>
  <si>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</si>
  <si>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</si>
  <si>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</si>
  <si>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</si>
  <si>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</si>
  <si>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</si>
  <si>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</si>
  <si>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</si>
  <si>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</si>
  <si>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</si>
  <si>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</si>
  <si>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</si>
  <si>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</si>
  <si>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</si>
  <si>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</si>
  <si>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</si>
  <si>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</si>
  <si>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</si>
  <si>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</si>
  <si>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</si>
  <si>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</si>
  <si>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</si>
  <si>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</si>
  <si>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</si>
  <si>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</si>
  <si>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</si>
  <si>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</si>
  <si>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</si>
  <si>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</si>
  <si>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</si>
  <si>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</si>
  <si>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</si>
  <si>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</si>
  <si>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</si>
  <si>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</si>
  <si>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</si>
  <si>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</si>
  <si>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</si>
  <si>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</si>
  <si>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</si>
  <si>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</si>
  <si>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</si>
  <si>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</si>
  <si>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</si>
  <si>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</si>
  <si>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</si>
  <si>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</si>
  <si>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</si>
  <si>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</si>
  <si>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</si>
  <si>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</si>
  <si>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</si>
  <si>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</si>
  <si>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</si>
  <si>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</si>
  <si>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</si>
  <si>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</si>
  <si>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</si>
  <si>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</si>
  <si>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</si>
  <si>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</si>
  <si>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</si>
  <si>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</si>
  <si>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</si>
  <si>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</si>
  <si>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</si>
  <si>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</si>
  <si>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</si>
  <si>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</si>
  <si>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</si>
  <si>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</si>
  <si>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</si>
  <si>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</si>
  <si>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</si>
  <si>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</si>
  <si>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</si>
  <si>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</si>
  <si>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</si>
  <si>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</si>
  <si>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</si>
  <si>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</si>
  <si>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</si>
  <si>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</si>
  <si>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</si>
  <si>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</si>
  <si>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</si>
  <si>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</si>
  <si>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</si>
  <si>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</si>
  <si>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</si>
  <si>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</si>
  <si>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</si>
  <si>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</si>
  <si>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</si>
  <si>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</si>
  <si>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</si>
  <si>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</si>
  <si>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</si>
  <si>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</si>
  <si>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</si>
  <si>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</si>
  <si>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</si>
  <si>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</si>
  <si>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</si>
  <si>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</si>
  <si>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</si>
  <si>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</si>
  <si>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</si>
  <si>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</si>
  <si>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</si>
  <si>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</si>
  <si>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</si>
  <si>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</si>
  <si>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</si>
  <si>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</si>
  <si>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</si>
  <si>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</si>
  <si>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</si>
  <si>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</si>
  <si>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</si>
  <si>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</si>
  <si>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</si>
  <si>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</si>
  <si>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</si>
  <si>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</si>
  <si>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</si>
  <si>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</si>
  <si>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</si>
  <si>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</si>
  <si>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</si>
  <si>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</si>
  <si>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</si>
  <si>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</si>
  <si>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</si>
  <si>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</si>
  <si>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</si>
  <si>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</si>
  <si>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</si>
  <si>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</si>
  <si>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</si>
  <si>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</si>
  <si>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</si>
  <si>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</si>
  <si>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</si>
  <si>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</si>
  <si>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</si>
  <si>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</si>
  <si>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</si>
  <si>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</si>
  <si>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</si>
  <si>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</si>
  <si>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</si>
  <si>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</si>
  <si>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</si>
  <si>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</si>
  <si>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</si>
  <si>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</si>
  <si>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</si>
  <si>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</si>
  <si>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</si>
  <si>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</si>
  <si>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</si>
  <si>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</si>
  <si>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</si>
  <si>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</si>
  <si>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</si>
  <si>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</si>
  <si>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</si>
  <si>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</si>
  <si>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</si>
  <si>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</si>
  <si>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</si>
  <si>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</si>
  <si>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</si>
  <si>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</si>
  <si>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</si>
  <si>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</si>
  <si>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</si>
  <si>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</si>
  <si>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</si>
  <si>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</si>
  <si>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</si>
  <si>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</si>
  <si>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</si>
  <si>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</si>
  <si>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</si>
  <si>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</si>
  <si>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</si>
  <si>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</si>
  <si>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</si>
  <si>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</si>
  <si>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</si>
  <si>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</si>
  <si>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</si>
  <si>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</si>
  <si>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</si>
  <si>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</si>
  <si>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</si>
  <si>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</si>
  <si>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</si>
  <si>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</si>
  <si>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</si>
  <si>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</si>
  <si>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</si>
  <si>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</si>
  <si>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</si>
  <si>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</si>
  <si>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</si>
  <si>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</si>
  <si>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</si>
  <si>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</si>
  <si>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</si>
  <si>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</si>
  <si>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</si>
  <si>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</si>
  <si>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</si>
  <si>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</si>
  <si>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</si>
  <si>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</si>
  <si>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</si>
  <si>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</si>
  <si>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</si>
  <si>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</si>
  <si>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</si>
  <si>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</si>
  <si>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</si>
  <si>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</si>
  <si>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</si>
  <si>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</si>
  <si>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</si>
  <si>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</si>
  <si>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</si>
  <si>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</si>
  <si>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</si>
  <si>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</si>
  <si>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</si>
  <si>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</si>
  <si>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</si>
  <si>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</si>
  <si>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</si>
  <si>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</si>
  <si>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</si>
  <si>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</si>
  <si>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</si>
  <si>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</si>
  <si>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</si>
  <si>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</si>
  <si>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</si>
  <si>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</si>
  <si>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</si>
  <si>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</si>
  <si>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</si>
  <si>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</si>
  <si>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</si>
  <si>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</si>
  <si>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</si>
  <si>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</si>
  <si>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</si>
  <si>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</si>
  <si>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</si>
  <si>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</si>
  <si>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</si>
  <si>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</si>
  <si>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</si>
  <si>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</si>
  <si>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</si>
  <si>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</si>
  <si>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</si>
  <si>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</si>
  <si>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</si>
  <si>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</si>
  <si>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</si>
  <si>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</si>
  <si>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</si>
  <si>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</si>
  <si>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</si>
  <si>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</si>
  <si>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</si>
  <si>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</si>
  <si>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</si>
  <si>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</si>
  <si>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</si>
  <si>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</si>
  <si>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</si>
  <si>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</si>
  <si>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</si>
  <si>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</si>
  <si>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</si>
  <si>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</si>
  <si>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</si>
  <si>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</si>
  <si>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</si>
  <si>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</si>
  <si>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</si>
  <si>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</si>
  <si>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</si>
  <si>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</si>
  <si>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</si>
  <si>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</si>
  <si>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</si>
  <si>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</si>
  <si>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</si>
  <si>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</si>
  <si>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</si>
  <si>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</si>
  <si>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</si>
  <si>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</si>
  <si>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</si>
  <si>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</si>
  <si>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</si>
  <si>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</si>
  <si>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</si>
  <si>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</si>
  <si>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</si>
  <si>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</si>
  <si>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</si>
  <si>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</si>
  <si>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</si>
  <si>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</si>
  <si>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</si>
  <si>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</si>
  <si>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</si>
  <si>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</si>
  <si>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</si>
  <si>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</si>
  <si>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</si>
  <si>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</si>
  <si>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</si>
  <si>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</si>
  <si>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</si>
  <si>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</si>
  <si>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</si>
  <si>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</si>
  <si>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</si>
  <si>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</si>
  <si>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</si>
  <si>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</si>
  <si>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</si>
  <si>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</si>
  <si>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</si>
  <si>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</si>
  <si>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</si>
  <si>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</si>
  <si>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</si>
  <si>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</si>
  <si>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</si>
  <si>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</si>
  <si>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</si>
  <si>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</si>
  <si>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</si>
  <si>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</si>
  <si>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Disposición de material de derrumbe</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</si>
  <si>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</si>
  <si>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</si>
  <si>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</si>
  <si>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</si>
  <si>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</si>
  <si>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</si>
  <si>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</si>
  <si>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Piedra para Concreto Ciclópeo (Rajón o Canto Rodado)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</si>
  <si>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</si>
  <si>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</si>
  <si>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</si>
  <si>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</si>
  <si>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</si>
  <si>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</si>
  <si>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Tornillos de Unión de D= 12 mm</t>
  </si>
  <si>
    <t>Tubería PVC RD21 de 1´´ (para anclajes)</t>
  </si>
  <si>
    <t>Tubería de Plástico</t>
  </si>
  <si>
    <t>Tubo Metálico De Alta Resistencia</t>
  </si>
  <si>
    <t>Tubería Petrolera 7´´</t>
  </si>
  <si>
    <t>Uniones Especiales De Alta Resistencia Para Tubería</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</si>
  <si>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</si>
  <si>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</si>
  <si>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</si>
  <si>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</si>
  <si>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</si>
  <si>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</si>
  <si>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</si>
  <si>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</si>
  <si>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</si>
  <si>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Cemento Asfaltico Modificado Con Polímeros Tipo V</t>
  </si>
  <si>
    <t>Cemento Hidráulico adicionado, Norma ASTM C595 Tipo _______</t>
  </si>
  <si>
    <t>Disolvente para pintura Trafico (acrílico)</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</si>
  <si>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</si>
  <si>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</si>
  <si>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</si>
  <si>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</si>
  <si>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</si>
  <si>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</si>
  <si>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</si>
  <si>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</si>
  <si>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</si>
  <si>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</si>
  <si>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</si>
  <si>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</si>
  <si>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</si>
  <si>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</si>
  <si>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</si>
  <si>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</si>
  <si>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</si>
  <si>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</si>
  <si>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</si>
  <si>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</si>
  <si>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</si>
  <si>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</si>
  <si>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</si>
  <si>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</si>
  <si>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</si>
  <si>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</si>
  <si>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</si>
  <si>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</si>
  <si>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</si>
  <si>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</si>
  <si>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</si>
  <si>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</si>
  <si>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</si>
  <si>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</si>
  <si>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</si>
  <si>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</si>
  <si>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</si>
  <si>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</si>
  <si>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</si>
  <si>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</si>
  <si>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</si>
  <si>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</si>
  <si>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</si>
  <si>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</si>
  <si>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</si>
  <si>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</si>
  <si>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</si>
  <si>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</si>
  <si>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</si>
  <si>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</si>
  <si>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</si>
  <si>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</si>
  <si>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</si>
  <si>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</si>
  <si>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</si>
  <si>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</si>
  <si>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</si>
  <si>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</si>
  <si>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</si>
  <si>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</si>
  <si>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</si>
  <si>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</si>
  <si>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</si>
  <si>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</si>
  <si>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</si>
  <si>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</si>
  <si>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</si>
  <si>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</si>
  <si>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</si>
  <si>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</si>
  <si>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</si>
  <si>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</si>
  <si>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</si>
  <si>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</si>
  <si>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</si>
  <si>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</si>
  <si>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</si>
  <si>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</si>
  <si>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</si>
  <si>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</si>
  <si>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</si>
  <si>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</si>
  <si>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</si>
  <si>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</si>
  <si>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</si>
  <si>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</si>
  <si>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</si>
  <si>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</si>
  <si>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</si>
  <si>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</si>
  <si>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</si>
  <si>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</si>
  <si>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</si>
  <si>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</si>
  <si>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</si>
  <si>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</si>
  <si>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</si>
  <si>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</si>
  <si>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</si>
  <si>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</si>
  <si>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</si>
  <si>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</si>
  <si>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</si>
  <si>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</si>
  <si>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</si>
  <si>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</si>
  <si>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</si>
  <si>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</si>
  <si>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</si>
  <si>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</si>
  <si>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</si>
  <si>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</si>
  <si>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</si>
  <si>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</si>
  <si>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</si>
  <si>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</si>
  <si>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</si>
  <si>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</si>
  <si>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</si>
  <si>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</si>
  <si>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</si>
  <si>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</si>
  <si>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</si>
  <si>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</si>
  <si>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</si>
  <si>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</si>
  <si>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</si>
  <si>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</si>
  <si>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</si>
  <si>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</si>
  <si>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</si>
  <si>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</si>
  <si>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</si>
  <si>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</si>
  <si>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</si>
  <si>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</si>
  <si>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</si>
  <si>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</si>
  <si>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</si>
  <si>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</si>
  <si>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</si>
  <si>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</si>
  <si>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</si>
  <si>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</si>
  <si>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</si>
  <si>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</si>
  <si>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</si>
  <si>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</si>
  <si>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</si>
  <si>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</si>
  <si>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</si>
  <si>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</si>
  <si>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</si>
  <si>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</si>
  <si>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</si>
  <si>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</si>
  <si>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</si>
  <si>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</si>
  <si>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</si>
  <si>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</si>
  <si>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</si>
  <si>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</si>
  <si>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</si>
  <si>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</si>
  <si>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</si>
  <si>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</si>
  <si>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</si>
  <si>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</si>
  <si>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</si>
  <si>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</si>
  <si>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</si>
  <si>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</si>
  <si>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</si>
  <si>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</si>
  <si>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</si>
  <si>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</si>
  <si>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</si>
  <si>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</si>
  <si>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</si>
  <si>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</si>
  <si>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</si>
  <si>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</si>
  <si>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</si>
  <si>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</si>
  <si>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</si>
  <si>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</si>
  <si>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</si>
  <si>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</si>
  <si>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</si>
  <si>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</si>
  <si>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</si>
  <si>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</si>
  <si>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</si>
  <si>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</si>
  <si>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</si>
  <si>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</si>
  <si>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</si>
  <si>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</si>
  <si>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</si>
  <si>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</si>
  <si>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</si>
  <si>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</si>
  <si>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</si>
  <si>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</si>
  <si>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</si>
  <si>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</si>
  <si>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</si>
  <si>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</si>
  <si>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</si>
  <si>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</si>
  <si>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</si>
  <si>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</si>
  <si>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</si>
  <si>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</si>
  <si>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</si>
  <si>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</si>
  <si>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</si>
  <si>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</si>
  <si>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</si>
  <si>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</si>
  <si>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</si>
  <si>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</si>
  <si>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</si>
  <si>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</si>
  <si>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</si>
  <si>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</si>
  <si>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</si>
  <si>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</si>
  <si>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</si>
  <si>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</si>
  <si>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</si>
  <si>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</si>
  <si>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</si>
  <si>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</si>
  <si>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</si>
  <si>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</si>
  <si>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</si>
  <si>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</si>
  <si>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</si>
  <si>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</si>
  <si>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</si>
  <si>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</si>
  <si>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</si>
  <si>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</si>
  <si>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</si>
  <si>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</si>
  <si>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</si>
  <si>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</si>
  <si>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</si>
  <si>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</si>
  <si>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</si>
  <si>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</si>
  <si>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</si>
  <si>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</si>
  <si>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</si>
  <si>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</si>
  <si>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</si>
  <si>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</si>
  <si>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</si>
  <si>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</si>
  <si>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</si>
  <si>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</si>
  <si>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</si>
  <si>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</si>
  <si>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</si>
  <si>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</si>
  <si>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</si>
  <si>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</si>
  <si>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</si>
  <si>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</si>
  <si>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</si>
  <si>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</si>
  <si>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</si>
  <si>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</si>
  <si>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</si>
  <si>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</si>
  <si>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</si>
  <si>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</si>
  <si>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</si>
  <si>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</si>
  <si>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</si>
  <si>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</si>
  <si>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</si>
  <si>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</si>
  <si>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</si>
  <si>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</si>
  <si>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</si>
  <si>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</si>
  <si>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</si>
  <si>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</si>
  <si>
    <t>-</t>
  </si>
  <si>
    <t>Jornal SMMMLV - SMDLV 2020</t>
  </si>
  <si>
    <t>Acero A-36 para estructura metálica</t>
  </si>
  <si>
    <t>Agregado para tratamiento superf. Doble</t>
  </si>
  <si>
    <t>Agregado para tratamiento superficial doble (primer riego)</t>
  </si>
  <si>
    <t>Agregado para tratamiento superficial doble (segundo riego)</t>
  </si>
  <si>
    <t>Agregados seleccionados (tamaño máximo 1´´) (bandas sonoras reduce velocidad)</t>
  </si>
  <si>
    <t>Almohadillas de neopreno dureza 60 (35cm*45cm*5cm con 2 laminas de 3mm)</t>
  </si>
  <si>
    <t>Angulo de 1-1/2´´ x 1/4´´ (cerramiento en malla)</t>
  </si>
  <si>
    <t>Base Granular reciclada en obra</t>
  </si>
  <si>
    <t>Cemento asfaltico modificado con polímeros tipo I</t>
  </si>
  <si>
    <t>Cemento asfaltico modificado con polímeros tipo II</t>
  </si>
  <si>
    <t>Cemento asfaltico modificado con polímeros tipo III</t>
  </si>
  <si>
    <t>Cemento asfaltico modificado con polímeros tipo IV</t>
  </si>
  <si>
    <t>Cemento asfaltico modificado con polímeros tipo V</t>
  </si>
  <si>
    <t>Cemento gris</t>
  </si>
  <si>
    <t>Cicatrizante (para remoción de especies vegetales)</t>
  </si>
  <si>
    <t>Concreto hidráulico para pavimento MR-20</t>
  </si>
  <si>
    <t>Concreto hidráulico para pavimento MR-36</t>
  </si>
  <si>
    <t>Concreto hidráulico para pavimento MR-43 (FastracK)(acelerado a 24 horas)</t>
  </si>
  <si>
    <t>Concreto hidráulico para pavimento MR-43</t>
  </si>
  <si>
    <t>Concreto hidráulico para pavimento MR-45</t>
  </si>
  <si>
    <t>Cuneta prefabricada de concreto tipo V de (0,8*0,3*0,22)</t>
  </si>
  <si>
    <t>Delineador de corona en forma de A de lámina galvanizada calibre 16 de (1.55*25) cm</t>
  </si>
  <si>
    <t>Derechos de explotación de material pétreo</t>
  </si>
  <si>
    <t>Derechos de explotación y/o disposición de materiales</t>
  </si>
  <si>
    <t>Disolvente para pintura (TINNER)</t>
  </si>
  <si>
    <t>Emulsión asfáltica de rotura media modificada con polímeros CRMm</t>
  </si>
  <si>
    <t>Escolta y transporte (una tarifa por cada m3 escoltado y transportado)</t>
  </si>
  <si>
    <t>Estacas, Pintura, Tachuelas, Hilo (localización de estructuras y carreteras)</t>
  </si>
  <si>
    <t xml:space="preserve">Estacón en madera viva diámetro mayor a 10 cm, L=2 m </t>
  </si>
  <si>
    <t>Estoperol en resina de 11X3 cm</t>
  </si>
  <si>
    <t>Formaleta (gaviones, juntas de bordillos, juntas de cunetas, muros, concretos clase D,E, F y G)</t>
  </si>
  <si>
    <t>Formaleta concreto clase A,B y C</t>
  </si>
  <si>
    <t>Formaleta para baranda de concreto</t>
  </si>
  <si>
    <t>Formaleta, platina y accesorios (escamas en concreto)</t>
  </si>
  <si>
    <t>Geodren circular diámetro 100 mm y altura 2.00 M</t>
  </si>
  <si>
    <t>Geodren planar Diamet 100 mm y h=0.50</t>
  </si>
  <si>
    <t>Geodren planar Diamet 100 mm y h=1.00</t>
  </si>
  <si>
    <t>Geodren planar Diamet 100 mm y h=2.00</t>
  </si>
  <si>
    <t>Geotextil NT-3000 o similar (proveedores, Tensar, Omnes u otros)</t>
  </si>
  <si>
    <t>Lechada para ductos (tensionamiento)</t>
  </si>
  <si>
    <t>Malla eslabonada, calibre 10, 6 ojos</t>
  </si>
  <si>
    <t>Material de Sub- Base CBR=20%</t>
  </si>
  <si>
    <t>Material de Sub- Base CBR=30%</t>
  </si>
  <si>
    <t>Material de Sub- Base para bacheo</t>
  </si>
  <si>
    <t>Material de Sub- Base procesado en planta (tipo 1 o tipo 2)</t>
  </si>
  <si>
    <t>Material seleccionado para Relleno</t>
  </si>
  <si>
    <t>Mezcla abierta en caliente MAC-1</t>
  </si>
  <si>
    <t>Mezcla abierta en caliente MAC-2</t>
  </si>
  <si>
    <t>Mezcla abierta en caliente MAC-3</t>
  </si>
  <si>
    <t>Mezcla discontinua en caliente M-1</t>
  </si>
  <si>
    <t>Mezcla discontinua en caliente M-2</t>
  </si>
  <si>
    <t>Mezcla gruesa en caliente tipo MGC-1</t>
  </si>
  <si>
    <t>Nutrientes (para remoción de especies vegetales) (dap, triple 15 o similar) (ítem 201.9)</t>
  </si>
  <si>
    <t>Obra falsa concreto clase A y B (puntal de 3m metálico)</t>
  </si>
  <si>
    <t>Oxigeno industrial</t>
  </si>
  <si>
    <t>Paral en madera rolliza de 3´´ (tablestacados)</t>
  </si>
  <si>
    <t>Paral en madera rolliza de 5´´ y 4,5m de longitud (tablestacados)</t>
  </si>
  <si>
    <t>Paral en madera rolliza de 6´´ y 5m de longitud (tablestacados)</t>
  </si>
  <si>
    <t>Paral en madera rolliza de 6´´ y 8m de longitud (tablestacados)</t>
  </si>
  <si>
    <t>Piedra para concreto ciclópeo (rajón o canto rodado)</t>
  </si>
  <si>
    <t>Piedra para gavión</t>
  </si>
  <si>
    <t>Pilote de madera diam mayor a 18 cm.</t>
  </si>
  <si>
    <t>Pilote en madera barbosco de 15*15</t>
  </si>
  <si>
    <t>Pintura acrílica pura para tráfico</t>
  </si>
  <si>
    <t>Piscina de decantación de (3*3*1)</t>
  </si>
  <si>
    <t>Plastificante (Sikament)</t>
  </si>
  <si>
    <t>Platina de 1´´ x 1/4´´ (cerramiento en malla)</t>
  </si>
  <si>
    <t>Poste en angulo de 2*2*1/4 de 3,5m para señal</t>
  </si>
  <si>
    <t>Postes de concreto para cercas</t>
  </si>
  <si>
    <t>Postes para defensa metálica (1,80m)</t>
  </si>
  <si>
    <t>Refuerzo de 3/8'' 60000 psi</t>
  </si>
  <si>
    <t>Señal (grupo 1) tablero en lamina galvanizada de 90*90 cm, calibre 16 reflectivo tipo 1./ incluye poste)</t>
  </si>
  <si>
    <t>Señal (grupo 1). Tablero en lámina galvanizada de 75cm*75cm, calibre 16, reflectivo tipo 1/ incluye poste )</t>
  </si>
  <si>
    <t xml:space="preserve">Señal (grupo 2). Tablero en lámina galvanizado de 1,2m*0,4m, calibre 16, reflectivo tipo 1. </t>
  </si>
  <si>
    <t xml:space="preserve">Señal (grupo 3 ferrocarril) (SP-54). Tablero en lámina galvanizado de 2,4m*0,3m, calibre 16, reflectivo tipo 1. </t>
  </si>
  <si>
    <t>Señal (grupo 4). Tablero en lámina galvanizado de 60cm*75cm, calibre 16, reflectivo tipo 1. (delineador de curva horizontal)</t>
  </si>
  <si>
    <t xml:space="preserve">Señal (grupo 5). Tablero en lámina galvanizado de 0,90m*1,13m, calibre 16, reflectivo tipo 1. </t>
  </si>
  <si>
    <t>Soldadura E70XX o en arco sumergido</t>
  </si>
  <si>
    <t>Soldadura en PVC 1/8 de galón (anclajes)</t>
  </si>
  <si>
    <t>Superplastificante Sikament</t>
  </si>
  <si>
    <t xml:space="preserve">Tabla burda en madera aserrada (0,30*0,03*3,00) </t>
  </si>
  <si>
    <t>Tablero en lámina galvanizada de 1,2 cm*0,4 cm, calibre 16, reflectivo tipo 1.</t>
  </si>
  <si>
    <t>Tablero en lámina galvanizada de 2,4 m*30 cm, calibre 16, reflectivo tipo 1</t>
  </si>
  <si>
    <t>Tablero en lámina galvanizada de 60 cm*75cm, calibre 16, reflectivo tipo 1</t>
  </si>
  <si>
    <t xml:space="preserve">Tablero en lámina galvanizada de 75cm*75cm, calibre 16, reflectivo tipo 1. Incluye poste de 2*2*1/4´´ </t>
  </si>
  <si>
    <t>Tablestaca en madera aserrada (0,25*0,05*3)</t>
  </si>
  <si>
    <t>Tablestaca en madera aserrada (0,3*0,03*3)</t>
  </si>
  <si>
    <t>Tablestaca metálica (riel de 70 lb/yarda)</t>
  </si>
  <si>
    <t>Tachón en resina de (50*15*8) cm</t>
  </si>
  <si>
    <t>Tapón en PVC RD21 de 1´´ (para anclaje)</t>
  </si>
  <si>
    <t>Tierra común</t>
  </si>
  <si>
    <t>Tramo recto para defensas metálicas (4,13m)</t>
  </si>
  <si>
    <t>Triturado tamaño 1/2''</t>
  </si>
  <si>
    <t>Trompetas de 12 torones (tensionamiento)</t>
  </si>
  <si>
    <t>Tubería D=4´´ tipo pesado, E=2mm (baranda metálica)</t>
  </si>
  <si>
    <t>Tubería de 10´´ PAA vaciado tremi de 4 mts</t>
  </si>
  <si>
    <t>Tubería en H de D=1/4´´, H=1.40m, A=0.20m (baranda metálica)</t>
  </si>
  <si>
    <t>Tubería Perforada en PVC de 2´´</t>
  </si>
  <si>
    <t>Tubería PVC de 1´´ (para escamas en concreto)</t>
  </si>
  <si>
    <t>Tubo concreto reforzado 900mm (tipo 1)</t>
  </si>
  <si>
    <t>Tubo concreto reforzado 900mm (tipo 2)</t>
  </si>
  <si>
    <t>Tubo corrugado de acero galvanizado MP-68</t>
  </si>
  <si>
    <t>Tubo metálico con recubrimiento bituminoso de lámina calibre 12 y diámetro de 60''</t>
  </si>
  <si>
    <t>Tubo para cerramiento, calibre 16 de 2,7m (cerramientos en malla)</t>
  </si>
  <si>
    <t>Unión en PVC RD21 de 1´´ (para anclajes)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</si>
</sst>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5">
    <numFmt numFmtId="164" formatCode="_-&quot;$&quot;* #,##0_-;\-&quot;$&quot;* #,##0_-;_-&quot;$&quot;* &quot;-&quot;_-;_-@_-"/>
    <numFmt numFmtId="165" formatCode="_(&quot;$&quot;\ * #,##0.00_);_(&quot;$&quot;\ * \(#,##0.00\);_(&quot;$&quot;\ * &quot;-&quot;??_);_(@_)"/>
    <numFmt numFmtId="166" formatCode="_(* #,##0.00_);_(* \(#,##0.00\);_(*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 numFmtId="178" formatCode="&quot;$&quot;\ #,##0.00"/>
  </numFmts>
  <fonts count="44">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s>
  <fills count="30">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theme="0" tint="-0.14999847407452621"/>
        <bgColor indexed="64"/>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6"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5" fontId="1" fillId="0" borderId="0" applyFont="0" applyFill="0" applyBorder="0" applyAlignment="0" applyProtection="0"/>
    <xf numFmtId="0" fontId="19" fillId="0" borderId="0" applyNumberFormat="0" applyFill="0" applyBorder="0" applyAlignment="0" applyProtection="0"/>
    <xf numFmtId="164"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6" fontId="1" fillId="0" borderId="0" applyFont="0" applyFill="0" applyBorder="0" applyAlignment="0" applyProtection="0"/>
    <xf numFmtId="9" fontId="1" fillId="0" borderId="0" applyFont="0" applyFill="0" applyBorder="0" applyAlignment="0" applyProtection="0"/>
    <xf numFmtId="165" fontId="1" fillId="0" borderId="0" applyFont="0" applyFill="0" applyBorder="0" applyAlignment="0" applyProtection="0"/>
    <xf numFmtId="164" fontId="1" fillId="0" borderId="0" applyFont="0" applyFill="0" applyBorder="0" applyAlignment="0" applyProtection="0"/>
    <xf numFmtId="165" fontId="1" fillId="0" borderId="0" applyFont="0" applyFill="0" applyBorder="0" applyAlignment="0" applyProtection="0"/>
    <xf numFmtId="0" fontId="43" fillId="0" borderId="0"/>
    <xf numFmtId="165" fontId="8" fillId="0" borderId="0" applyFont="0" applyFill="0" applyBorder="0" applyAlignment="0" applyProtection="0"/>
    <xf numFmtId="166" fontId="8" fillId="0" borderId="0" applyFont="0" applyFill="0" applyBorder="0" applyAlignment="0" applyProtection="0"/>
    <xf numFmtId="9" fontId="8" fillId="0" borderId="0" applyFont="0" applyFill="0" applyBorder="0" applyAlignment="0" applyProtection="0"/>
  </cellStyleXfs>
  <cellXfs count="1013">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6" fontId="8" fillId="7" borderId="29" xfId="4" applyFont="1" applyFill="1" applyBorder="1"/>
    <xf numFmtId="166"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6"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6"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5"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5" fontId="8" fillId="7" borderId="29" xfId="0" applyNumberFormat="1" applyFont="1" applyFill="1" applyBorder="1"/>
    <xf numFmtId="167" fontId="8" fillId="7" borderId="15" xfId="0" applyNumberFormat="1" applyFont="1" applyFill="1" applyBorder="1"/>
    <xf numFmtId="165" fontId="8" fillId="7" borderId="47" xfId="0" applyNumberFormat="1" applyFont="1" applyFill="1" applyBorder="1" applyAlignment="1">
      <alignment horizontal="center"/>
    </xf>
    <xf numFmtId="165"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5"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5" fontId="8" fillId="7" borderId="14" xfId="9" applyFont="1" applyFill="1" applyBorder="1" applyAlignment="1">
      <alignment horizontal="right"/>
    </xf>
    <xf numFmtId="170" fontId="8" fillId="7" borderId="98" xfId="0" applyNumberFormat="1" applyFont="1" applyFill="1" applyBorder="1" applyAlignment="1">
      <alignment horizontal="right"/>
    </xf>
    <xf numFmtId="166" fontId="8" fillId="0" borderId="47" xfId="4" applyFont="1" applyFill="1" applyBorder="1" applyAlignment="1" applyProtection="1">
      <alignment horizontal="right" vertical="top" wrapText="1"/>
    </xf>
    <xf numFmtId="166"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6"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6"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5" fontId="8" fillId="7" borderId="50" xfId="9" applyFont="1" applyFill="1" applyBorder="1" applyAlignment="1">
      <alignment horizontal="right"/>
    </xf>
    <xf numFmtId="170" fontId="8" fillId="7" borderId="105" xfId="0" applyNumberFormat="1" applyFont="1" applyFill="1" applyBorder="1" applyAlignment="1">
      <alignment horizontal="right"/>
    </xf>
    <xf numFmtId="165"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5"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5"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6" fontId="11" fillId="18" borderId="33" xfId="21" applyFont="1" applyFill="1" applyBorder="1"/>
    <xf numFmtId="9" fontId="11" fillId="18" borderId="47" xfId="22" applyFont="1" applyFill="1" applyBorder="1"/>
    <xf numFmtId="9" fontId="11" fillId="18" borderId="15" xfId="22" applyNumberFormat="1" applyFont="1" applyFill="1" applyBorder="1"/>
    <xf numFmtId="166"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6"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4" fontId="3" fillId="5" borderId="4" xfId="3" applyNumberFormat="1" applyFill="1" applyBorder="1" applyProtection="1"/>
    <xf numFmtId="4" fontId="7" fillId="25" borderId="6" xfId="1" applyNumberFormat="1" applyFont="1" applyFill="1" applyBorder="1" applyProtection="1"/>
    <xf numFmtId="164" fontId="7" fillId="25" borderId="6" xfId="11" applyFont="1" applyFill="1" applyBorder="1" applyProtection="1"/>
    <xf numFmtId="164" fontId="3" fillId="5" borderId="4" xfId="11" applyFont="1" applyFill="1" applyBorder="1" applyProtection="1"/>
    <xf numFmtId="164" fontId="3" fillId="16" borderId="63" xfId="11" applyFont="1" applyFill="1" applyBorder="1" applyProtection="1"/>
    <xf numFmtId="0" fontId="0" fillId="29" borderId="3" xfId="2" applyFont="1" applyFill="1" applyBorder="1" applyAlignment="1" applyProtection="1">
      <alignment horizontal="center" vertical="center"/>
    </xf>
    <xf numFmtId="0" fontId="5" fillId="29" borderId="3" xfId="2" applyFont="1" applyFill="1" applyBorder="1" applyAlignment="1" applyProtection="1">
      <alignment horizontal="center" vertical="center" wrapText="1"/>
    </xf>
    <xf numFmtId="0" fontId="5" fillId="29" borderId="3" xfId="2" applyFont="1" applyFill="1" applyBorder="1" applyAlignment="1" applyProtection="1">
      <alignment wrapText="1"/>
    </xf>
    <xf numFmtId="178" fontId="5" fillId="29" borderId="3" xfId="2" applyNumberFormat="1" applyFont="1" applyFill="1" applyBorder="1" applyAlignment="1" applyProtection="1">
      <alignment horizontal="center"/>
    </xf>
    <xf numFmtId="0" fontId="0" fillId="26" borderId="3" xfId="2" applyFont="1" applyFill="1" applyBorder="1" applyProtection="1"/>
    <xf numFmtId="0" fontId="0" fillId="26" borderId="3" xfId="2" applyFont="1" applyFill="1" applyBorder="1" applyAlignment="1" applyProtection="1">
      <alignment horizontal="center" vertical="center" wrapText="1"/>
    </xf>
    <xf numFmtId="0" fontId="0" fillId="26" borderId="3" xfId="2" applyFont="1" applyFill="1" applyBorder="1" applyAlignment="1" applyProtection="1">
      <alignment wrapText="1"/>
    </xf>
    <xf numFmtId="3" fontId="5" fillId="26" borderId="3" xfId="2" applyNumberFormat="1" applyFont="1" applyFill="1" applyBorder="1" applyProtection="1"/>
    <xf numFmtId="0" fontId="5" fillId="26" borderId="3" xfId="2" applyFont="1" applyFill="1" applyBorder="1" applyProtection="1"/>
    <xf numFmtId="0" fontId="5" fillId="26" borderId="3" xfId="2" applyFont="1" applyFill="1" applyBorder="1" applyAlignment="1" applyProtection="1">
      <alignment horizontal="center" vertical="center" wrapText="1"/>
    </xf>
    <xf numFmtId="0" fontId="5" fillId="26" borderId="3" xfId="2" applyFont="1" applyFill="1" applyBorder="1" applyAlignment="1" applyProtection="1">
      <alignment wrapText="1"/>
    </xf>
    <xf numFmtId="165" fontId="5" fillId="26" borderId="3" xfId="9" applyFont="1" applyFill="1" applyBorder="1" applyProtection="1">
      <protection locked="0"/>
    </xf>
    <xf numFmtId="165" fontId="5" fillId="26" borderId="3" xfId="9" applyFont="1" applyFill="1" applyBorder="1" applyAlignment="1" applyProtection="1">
      <alignment horizontal="center" vertical="center"/>
      <protection locked="0"/>
    </xf>
    <xf numFmtId="170" fontId="14" fillId="27" borderId="60" xfId="0" applyNumberFormat="1" applyFont="1" applyFill="1" applyBorder="1"/>
    <xf numFmtId="1" fontId="14" fillId="18" borderId="60" xfId="8" applyNumberFormat="1" applyFont="1" applyFill="1" applyBorder="1" applyAlignment="1">
      <alignment horizontal="center"/>
    </xf>
    <xf numFmtId="170" fontId="14" fillId="18" borderId="60" xfId="9" applyNumberFormat="1" applyFont="1" applyFill="1" applyBorder="1"/>
    <xf numFmtId="4" fontId="14" fillId="18" borderId="77" xfId="7" applyNumberFormat="1" applyFont="1" applyFill="1" applyBorder="1"/>
    <xf numFmtId="0" fontId="7" fillId="25" borderId="6" xfId="1" applyFont="1" applyFill="1" applyBorder="1" applyAlignment="1" applyProtection="1">
      <alignment horizontal="center" vertical="center"/>
    </xf>
    <xf numFmtId="0" fontId="7" fillId="25" borderId="6" xfId="1" applyFont="1" applyFill="1" applyBorder="1" applyAlignment="1" applyProtection="1">
      <alignment horizontal="left" vertical="center" wrapText="1"/>
    </xf>
    <xf numFmtId="0" fontId="0" fillId="25" borderId="15" xfId="2" quotePrefix="1" applyFont="1" applyFill="1" applyBorder="1" applyAlignment="1" applyProtection="1">
      <alignment horizontal="center" vertical="center"/>
    </xf>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0" fontId="11" fillId="18" borderId="46" xfId="19" applyFont="1" applyFill="1" applyBorder="1" applyAlignment="1"/>
    <xf numFmtId="0" fontId="11" fillId="18" borderId="33" xfId="19" applyFont="1" applyFill="1" applyBorder="1" applyAlignment="1"/>
    <xf numFmtId="166" fontId="11" fillId="18" borderId="49" xfId="21" applyFont="1" applyFill="1" applyBorder="1" applyAlignment="1">
      <alignment horizontal="center"/>
    </xf>
    <xf numFmtId="166" fontId="11" fillId="18" borderId="47" xfId="21" applyFont="1" applyFill="1" applyBorder="1" applyAlignment="1">
      <alignment horizontal="center"/>
    </xf>
    <xf numFmtId="166" fontId="11" fillId="18" borderId="51" xfId="21" applyFont="1" applyFill="1" applyBorder="1" applyAlignment="1">
      <alignment horizontal="center"/>
    </xf>
    <xf numFmtId="166" fontId="11" fillId="18" borderId="40" xfId="21"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25" xfId="19" applyFont="1" applyFill="1" applyBorder="1" applyAlignment="1"/>
    <xf numFmtId="0" fontId="11" fillId="18" borderId="26" xfId="19" applyFont="1" applyFill="1" applyBorder="1" applyAlignment="1"/>
    <xf numFmtId="0" fontId="11" fillId="18" borderId="51" xfId="19" applyFont="1" applyFill="1" applyBorder="1" applyAlignment="1">
      <alignment horizontal="center"/>
    </xf>
    <xf numFmtId="0" fontId="11" fillId="18" borderId="40"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1" fillId="18" borderId="49" xfId="19" applyFont="1" applyFill="1" applyBorder="1" applyAlignment="1">
      <alignment horizontal="center"/>
    </xf>
    <xf numFmtId="0" fontId="11" fillId="18" borderId="47" xfId="19" applyFont="1" applyFill="1" applyBorder="1" applyAlignment="1">
      <alignment horizontal="center"/>
    </xf>
    <xf numFmtId="0" fontId="11" fillId="18" borderId="47" xfId="19" applyFont="1" applyFill="1" applyBorder="1" applyAlignment="1"/>
    <xf numFmtId="0" fontId="11" fillId="18" borderId="40"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51" xfId="19" applyFont="1" applyFill="1" applyBorder="1" applyAlignment="1"/>
    <xf numFmtId="0" fontId="13" fillId="18" borderId="37" xfId="19" applyFont="1" applyFill="1" applyBorder="1" applyAlignment="1">
      <alignment horizontal="center"/>
    </xf>
    <xf numFmtId="0" fontId="13" fillId="18" borderId="44" xfId="19" applyFont="1" applyFill="1" applyBorder="1" applyAlignment="1">
      <alignment horizont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9" xfId="19" applyFont="1" applyFill="1" applyBorder="1" applyAlignment="1"/>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7"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14" fillId="14" borderId="46" xfId="0" applyFont="1" applyFill="1" applyBorder="1" applyAlignment="1"/>
    <xf numFmtId="0" fontId="14" fillId="14" borderId="33" xfId="0" applyFont="1" applyFill="1" applyBorder="1" applyAlignment="1"/>
    <xf numFmtId="166" fontId="8" fillId="7" borderId="49" xfId="4" applyFont="1" applyFill="1" applyBorder="1" applyAlignment="1">
      <alignment horizontal="right"/>
    </xf>
    <xf numFmtId="166" fontId="8" fillId="7" borderId="47" xfId="4" applyFont="1" applyFill="1" applyBorder="1" applyAlignment="1">
      <alignment horizontal="right"/>
    </xf>
    <xf numFmtId="166" fontId="8" fillId="7" borderId="51" xfId="4" applyFont="1" applyFill="1" applyBorder="1" applyAlignment="1">
      <alignment horizontal="right"/>
    </xf>
    <xf numFmtId="166" fontId="8" fillId="7" borderId="40" xfId="4"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8" fillId="13" borderId="17" xfId="0" applyFont="1" applyFill="1" applyBorder="1" applyAlignment="1">
      <alignment horizontal="center"/>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8" fillId="7" borderId="60" xfId="0" applyFont="1" applyFill="1" applyBorder="1" applyAlignment="1">
      <alignment horizont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27" borderId="25" xfId="0" applyFont="1" applyFill="1" applyBorder="1" applyAlignment="1"/>
    <xf numFmtId="0" fontId="14" fillId="27" borderId="26" xfId="0" applyFont="1" applyFill="1" applyBorder="1" applyAlignment="1"/>
    <xf numFmtId="2" fontId="14" fillId="27" borderId="60" xfId="0" applyNumberFormat="1" applyFont="1" applyFill="1" applyBorder="1" applyAlignment="1">
      <alignment horizontal="right"/>
    </xf>
    <xf numFmtId="0" fontId="8" fillId="7" borderId="51" xfId="0" applyFont="1" applyFill="1" applyBorder="1" applyAlignment="1">
      <alignment horizontal="center"/>
    </xf>
    <xf numFmtId="0" fontId="14" fillId="11" borderId="37" xfId="0" applyFont="1" applyFill="1" applyBorder="1" applyAlignment="1">
      <alignment horizontal="center" vertical="center"/>
    </xf>
    <xf numFmtId="0" fontId="14" fillId="9" borderId="44" xfId="0" applyFont="1" applyFill="1" applyBorder="1" applyAlignment="1">
      <alignment horizontal="center" vertical="center"/>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27" xfId="0" applyFont="1" applyFill="1" applyBorder="1" applyAlignment="1">
      <alignment horizontal="left" wrapText="1"/>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71" Type="http://schemas.openxmlformats.org/officeDocument/2006/relationships/worksheet" Target="worksheets/sheet271.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2020</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MAGDALENA</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mn-lt"/>
              <a:ea typeface="+mn-ea"/>
              <a:cs typeface="+mn-cs"/>
            </a:rPr>
            <a:t>                                         DIRECCIÓN TÉCNICA - SUBDIRECCIÓN DE ESTUDIOS E INNOVACIÓN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3" name="Imagen 12">
          <a:extLst>
            <a:ext uri="{FF2B5EF4-FFF2-40B4-BE49-F238E27FC236}">
              <a16:creationId xmlns:a16="http://schemas.microsoft.com/office/drawing/2014/main" id="{00000000-0008-0000-0000-00000D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238125</xdr:colOff>
          <xdr:row>0</xdr:row>
          <xdr:rowOff>47625</xdr:rowOff>
        </xdr:from>
        <xdr:to>
          <xdr:col>0</xdr:col>
          <xdr:colOff>1181100</xdr:colOff>
          <xdr:row>5</xdr:row>
          <xdr:rowOff>123825</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171450</xdr:colOff>
          <xdr:row>1</xdr:row>
          <xdr:rowOff>57150</xdr:rowOff>
        </xdr:from>
        <xdr:to>
          <xdr:col>1</xdr:col>
          <xdr:colOff>952500</xdr:colOff>
          <xdr:row>4</xdr:row>
          <xdr:rowOff>180975</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257175</xdr:rowOff>
        </xdr:from>
        <xdr:to>
          <xdr:col>1</xdr:col>
          <xdr:colOff>857250</xdr:colOff>
          <xdr:row>4</xdr:row>
          <xdr:rowOff>85725</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295275</xdr:rowOff>
        </xdr:from>
        <xdr:to>
          <xdr:col>1</xdr:col>
          <xdr:colOff>857250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133350</xdr:rowOff>
        </xdr:from>
        <xdr:to>
          <xdr:col>1</xdr:col>
          <xdr:colOff>857250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180975</xdr:rowOff>
        </xdr:from>
        <xdr:to>
          <xdr:col>1</xdr:col>
          <xdr:colOff>857250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161925</xdr:rowOff>
        </xdr:from>
        <xdr:to>
          <xdr:col>1</xdr:col>
          <xdr:colOff>857250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142875</xdr:colOff>
          <xdr:row>1</xdr:row>
          <xdr:rowOff>66675</xdr:rowOff>
        </xdr:from>
        <xdr:to>
          <xdr:col>1</xdr:col>
          <xdr:colOff>923925</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857250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85725</xdr:rowOff>
        </xdr:from>
        <xdr:to>
          <xdr:col>1</xdr:col>
          <xdr:colOff>857250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5.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showGridLines="0" tabSelected="1" zoomScale="60" zoomScaleNormal="60" workbookViewId="0">
      <selection activeCell="B56" sqref="B56"/>
    </sheetView>
  </sheetViews>
  <sheetFormatPr baseColWidth="10" defaultRowHeight="15"/>
  <cols>
    <col min="8" max="8" width="83" customWidth="1"/>
    <col min="26" max="26" width="11" customWidth="1"/>
  </cols>
  <sheetData>
    <row r="1" spans="1:38" ht="15.75" thickTop="1">
      <c r="A1" s="117"/>
      <c r="B1" s="118"/>
      <c r="C1" s="118"/>
      <c r="D1" s="118"/>
      <c r="E1" s="118"/>
      <c r="F1" s="118"/>
      <c r="G1" s="118"/>
      <c r="H1" s="119"/>
      <c r="Z1" s="221"/>
      <c r="AA1" s="221"/>
      <c r="AB1" s="221"/>
      <c r="AC1" s="221"/>
      <c r="AD1" s="221"/>
      <c r="AE1" s="221"/>
      <c r="AF1" s="221"/>
      <c r="AG1" s="221"/>
      <c r="AH1" s="221"/>
      <c r="AI1" s="221"/>
      <c r="AJ1" s="221"/>
      <c r="AK1" s="221"/>
      <c r="AL1" s="221"/>
    </row>
    <row r="2" spans="1:38">
      <c r="A2" s="120"/>
      <c r="B2" s="121"/>
      <c r="C2" s="121"/>
      <c r="D2" s="121"/>
      <c r="E2" s="121"/>
      <c r="F2" s="121"/>
      <c r="G2" s="121"/>
      <c r="H2" s="122"/>
      <c r="Z2" s="221"/>
      <c r="AA2" s="221"/>
      <c r="AB2" s="221"/>
      <c r="AC2" s="221"/>
      <c r="AD2" s="221"/>
      <c r="AE2" s="221"/>
      <c r="AF2" s="221"/>
      <c r="AG2" s="221"/>
      <c r="AH2" s="221"/>
      <c r="AI2" s="221"/>
      <c r="AJ2" s="221"/>
      <c r="AK2" s="221"/>
      <c r="AL2" s="221"/>
    </row>
    <row r="3" spans="1:38">
      <c r="A3" s="120"/>
      <c r="B3" s="121"/>
      <c r="C3" s="121"/>
      <c r="D3" s="121"/>
      <c r="E3" s="121"/>
      <c r="F3" s="121"/>
      <c r="G3" s="121"/>
      <c r="H3" s="122"/>
      <c r="Z3" s="221"/>
      <c r="AA3" s="221"/>
      <c r="AB3" s="221"/>
      <c r="AC3" s="221"/>
      <c r="AD3" s="221"/>
      <c r="AE3" s="221"/>
      <c r="AF3" s="221"/>
      <c r="AG3" s="221"/>
      <c r="AH3" s="221"/>
      <c r="AI3" s="221"/>
      <c r="AJ3" s="221"/>
      <c r="AK3" s="221"/>
      <c r="AL3" s="221"/>
    </row>
    <row r="4" spans="1:38">
      <c r="A4" s="120"/>
      <c r="B4" s="121"/>
      <c r="C4" s="121"/>
      <c r="D4" s="121"/>
      <c r="E4" s="121"/>
      <c r="F4" s="121"/>
      <c r="G4" s="121"/>
      <c r="H4" s="122"/>
      <c r="Z4" s="221"/>
      <c r="AA4" s="221"/>
      <c r="AB4" s="221"/>
      <c r="AC4" s="221"/>
      <c r="AD4" s="221"/>
      <c r="AE4" s="221"/>
      <c r="AF4" s="221"/>
      <c r="AG4" s="221"/>
      <c r="AH4" s="221"/>
      <c r="AI4" s="221"/>
      <c r="AJ4" s="221"/>
      <c r="AK4" s="221"/>
      <c r="AL4" s="221"/>
    </row>
    <row r="5" spans="1:38">
      <c r="A5" s="120"/>
      <c r="B5" s="121"/>
      <c r="C5" s="121"/>
      <c r="D5" s="121"/>
      <c r="E5" s="121"/>
      <c r="F5" s="121"/>
      <c r="G5" s="121"/>
      <c r="H5" s="122"/>
      <c r="Z5" s="221"/>
      <c r="AA5" s="221"/>
      <c r="AB5" s="221"/>
      <c r="AC5" s="221"/>
      <c r="AD5" s="221"/>
      <c r="AE5" s="221"/>
      <c r="AF5" s="221"/>
      <c r="AG5" s="221"/>
      <c r="AH5" s="221"/>
      <c r="AI5" s="221"/>
      <c r="AJ5" s="221"/>
      <c r="AK5" s="221"/>
      <c r="AL5" s="221"/>
    </row>
    <row r="6" spans="1:38">
      <c r="A6" s="120"/>
      <c r="B6" s="121"/>
      <c r="C6" s="121"/>
      <c r="D6" s="121"/>
      <c r="E6" s="121"/>
      <c r="F6" s="121"/>
      <c r="G6" s="121"/>
      <c r="H6" s="122"/>
      <c r="Z6" s="221"/>
      <c r="AA6" s="221"/>
      <c r="AB6" s="221"/>
      <c r="AC6" s="221"/>
      <c r="AD6" s="221"/>
      <c r="AE6" s="221"/>
      <c r="AF6" s="221"/>
      <c r="AG6" s="221"/>
      <c r="AH6" s="221"/>
      <c r="AI6" s="221"/>
      <c r="AJ6" s="221"/>
      <c r="AK6" s="221"/>
      <c r="AL6" s="221"/>
    </row>
    <row r="7" spans="1:38">
      <c r="A7" s="120"/>
      <c r="B7" s="121"/>
      <c r="C7" s="121"/>
      <c r="D7" s="121"/>
      <c r="E7" s="121"/>
      <c r="F7" s="121"/>
      <c r="G7" s="121"/>
      <c r="H7" s="122"/>
      <c r="Z7" s="221"/>
      <c r="AA7" s="221"/>
      <c r="AB7" s="221"/>
      <c r="AC7" s="221"/>
      <c r="AD7" s="221"/>
      <c r="AE7" s="221"/>
      <c r="AF7" s="221"/>
      <c r="AG7" s="221"/>
      <c r="AH7" s="221"/>
      <c r="AI7" s="221"/>
      <c r="AJ7" s="221"/>
      <c r="AK7" s="221"/>
      <c r="AL7" s="221"/>
    </row>
    <row r="8" spans="1:38">
      <c r="A8" s="120"/>
      <c r="B8" s="121"/>
      <c r="C8" s="121"/>
      <c r="D8" s="121"/>
      <c r="E8" s="121"/>
      <c r="F8" s="121"/>
      <c r="G8" s="121"/>
      <c r="H8" s="122"/>
      <c r="I8" s="121"/>
      <c r="J8" s="121"/>
      <c r="K8" s="121"/>
      <c r="L8" s="121"/>
      <c r="M8" s="121"/>
      <c r="N8" s="121"/>
      <c r="O8" s="121"/>
      <c r="P8" s="121"/>
      <c r="Q8" s="121"/>
      <c r="R8" s="121"/>
      <c r="S8" s="121"/>
      <c r="T8" s="121"/>
      <c r="U8" s="121"/>
      <c r="V8" s="121"/>
      <c r="W8" s="121"/>
      <c r="X8" s="121"/>
      <c r="Y8" s="121"/>
      <c r="Z8" s="220"/>
      <c r="AA8" s="221"/>
      <c r="AB8" s="221"/>
      <c r="AC8" s="221"/>
      <c r="AD8" s="221"/>
      <c r="AE8" s="221"/>
      <c r="AF8" s="221"/>
      <c r="AG8" s="221"/>
      <c r="AH8" s="221"/>
      <c r="AI8" s="221"/>
      <c r="AJ8" s="221"/>
      <c r="AK8" s="221"/>
      <c r="AL8" s="221"/>
    </row>
    <row r="9" spans="1:38">
      <c r="A9" s="120"/>
      <c r="B9" s="121"/>
      <c r="C9" s="121"/>
      <c r="D9" s="121"/>
      <c r="E9" s="121"/>
      <c r="F9" s="121"/>
      <c r="G9" s="121"/>
      <c r="H9" s="121"/>
      <c r="I9" s="121"/>
      <c r="J9" s="121"/>
      <c r="K9" s="121"/>
      <c r="L9" s="121"/>
      <c r="M9" s="121"/>
      <c r="N9" s="121"/>
      <c r="O9" s="121"/>
      <c r="P9" s="121"/>
      <c r="Q9" s="121"/>
      <c r="R9" s="121"/>
      <c r="S9" s="121"/>
      <c r="T9" s="121"/>
      <c r="U9" s="121"/>
      <c r="V9" s="121"/>
      <c r="W9" s="121"/>
      <c r="X9" s="121"/>
      <c r="Y9" s="121"/>
      <c r="Z9" s="220"/>
      <c r="AA9" s="221"/>
      <c r="AB9" s="221"/>
      <c r="AC9" s="221"/>
      <c r="AD9" s="221"/>
      <c r="AE9" s="221"/>
      <c r="AF9" s="221"/>
      <c r="AG9" s="221"/>
      <c r="AH9" s="221"/>
      <c r="AI9" s="221"/>
      <c r="AJ9" s="221"/>
      <c r="AK9" s="221"/>
      <c r="AL9" s="221"/>
    </row>
    <row r="10" spans="1:38">
      <c r="A10" s="120"/>
      <c r="B10" s="121"/>
      <c r="C10" s="121"/>
      <c r="D10" s="121"/>
      <c r="E10" s="121"/>
      <c r="F10" s="121"/>
      <c r="G10" s="121"/>
      <c r="H10" s="121"/>
      <c r="I10" s="121"/>
      <c r="J10" s="121"/>
      <c r="K10" s="121"/>
      <c r="L10" s="121"/>
      <c r="M10" s="121"/>
      <c r="N10" s="121"/>
      <c r="O10" s="121"/>
      <c r="P10" s="121"/>
      <c r="Q10" s="121"/>
      <c r="R10" s="121"/>
      <c r="S10" s="121"/>
      <c r="T10" s="121"/>
      <c r="U10" s="121"/>
      <c r="V10" s="121"/>
      <c r="W10" s="121"/>
      <c r="X10" s="121"/>
      <c r="Y10" s="121"/>
      <c r="Z10" s="220"/>
      <c r="AA10" s="221"/>
      <c r="AB10" s="221"/>
      <c r="AC10" s="221"/>
      <c r="AD10" s="221"/>
      <c r="AE10" s="221"/>
      <c r="AF10" s="221"/>
      <c r="AG10" s="221"/>
      <c r="AH10" s="221"/>
      <c r="AI10" s="221"/>
      <c r="AJ10" s="221"/>
      <c r="AK10" s="221"/>
      <c r="AL10" s="221"/>
    </row>
    <row r="11" spans="1:38">
      <c r="A11" s="120"/>
      <c r="B11" s="121"/>
      <c r="C11" s="121"/>
      <c r="D11" s="121"/>
      <c r="E11" s="121"/>
      <c r="F11" s="121"/>
      <c r="G11" s="121"/>
      <c r="H11" s="121"/>
      <c r="I11" s="121"/>
      <c r="J11" s="121"/>
      <c r="K11" s="121"/>
      <c r="L11" s="121"/>
      <c r="M11" s="121"/>
      <c r="N11" s="121"/>
      <c r="O11" s="121"/>
      <c r="P11" s="121"/>
      <c r="Q11" s="121"/>
      <c r="R11" s="121"/>
      <c r="S11" s="121"/>
      <c r="T11" s="121"/>
      <c r="U11" s="121"/>
      <c r="V11" s="121"/>
      <c r="W11" s="121"/>
      <c r="X11" s="121"/>
      <c r="Y11" s="121"/>
      <c r="Z11" s="220"/>
      <c r="AA11" s="221"/>
      <c r="AB11" s="221"/>
      <c r="AC11" s="221"/>
      <c r="AD11" s="221"/>
      <c r="AE11" s="221"/>
      <c r="AF11" s="221"/>
      <c r="AG11" s="221"/>
      <c r="AH11" s="221"/>
      <c r="AI11" s="221"/>
      <c r="AJ11" s="221"/>
      <c r="AK11" s="221"/>
      <c r="AL11" s="221"/>
    </row>
    <row r="12" spans="1:38">
      <c r="A12" s="120"/>
      <c r="B12" s="121"/>
      <c r="C12" s="121"/>
      <c r="D12" s="121"/>
      <c r="E12" s="121"/>
      <c r="F12" s="121"/>
      <c r="G12" s="121"/>
      <c r="H12" s="121"/>
      <c r="I12" s="121"/>
      <c r="J12" s="121"/>
      <c r="K12" s="121"/>
      <c r="L12" s="121"/>
      <c r="M12" s="121"/>
      <c r="N12" s="121"/>
      <c r="O12" s="121"/>
      <c r="P12" s="121"/>
      <c r="Q12" s="121"/>
      <c r="R12" s="121"/>
      <c r="S12" s="121"/>
      <c r="T12" s="121"/>
      <c r="U12" s="121"/>
      <c r="V12" s="121"/>
      <c r="W12" s="121"/>
      <c r="X12" s="121"/>
      <c r="Y12" s="121"/>
      <c r="Z12" s="220"/>
      <c r="AA12" s="221"/>
      <c r="AB12" s="221"/>
      <c r="AC12" s="221"/>
      <c r="AD12" s="221"/>
      <c r="AE12" s="221"/>
      <c r="AF12" s="221"/>
      <c r="AG12" s="221"/>
      <c r="AH12" s="221"/>
      <c r="AI12" s="221"/>
      <c r="AJ12" s="221"/>
      <c r="AK12" s="221"/>
      <c r="AL12" s="221"/>
    </row>
    <row r="13" spans="1:38">
      <c r="A13" s="120"/>
      <c r="B13" s="121"/>
      <c r="C13" s="121"/>
      <c r="D13" s="121"/>
      <c r="E13" s="121"/>
      <c r="F13" s="121"/>
      <c r="G13" s="121"/>
      <c r="H13" s="121"/>
      <c r="I13" s="121"/>
      <c r="J13" s="121"/>
      <c r="K13" s="121"/>
      <c r="L13" s="121"/>
      <c r="M13" s="121"/>
      <c r="N13" s="121"/>
      <c r="O13" s="121"/>
      <c r="P13" s="121"/>
      <c r="Q13" s="121"/>
      <c r="R13" s="121"/>
      <c r="S13" s="121"/>
      <c r="T13" s="121"/>
      <c r="U13" s="121"/>
      <c r="V13" s="121"/>
      <c r="W13" s="121"/>
      <c r="X13" s="121"/>
      <c r="Y13" s="121"/>
      <c r="Z13" s="220"/>
      <c r="AA13" s="221"/>
      <c r="AB13" s="221"/>
      <c r="AC13" s="221"/>
      <c r="AD13" s="221"/>
      <c r="AE13" s="221"/>
      <c r="AF13" s="221"/>
      <c r="AG13" s="221"/>
      <c r="AH13" s="221"/>
      <c r="AI13" s="221"/>
      <c r="AJ13" s="221"/>
      <c r="AK13" s="221"/>
      <c r="AL13" s="221"/>
    </row>
    <row r="14" spans="1:38">
      <c r="A14" s="120"/>
      <c r="B14" s="121"/>
      <c r="C14" s="121"/>
      <c r="D14" s="121"/>
      <c r="E14" s="121"/>
      <c r="F14" s="121"/>
      <c r="G14" s="121"/>
      <c r="H14" s="121"/>
      <c r="I14" s="121"/>
      <c r="J14" s="121"/>
      <c r="K14" s="121"/>
      <c r="L14" s="121"/>
      <c r="M14" s="121"/>
      <c r="N14" s="121"/>
      <c r="O14" s="121"/>
      <c r="P14" s="121"/>
      <c r="Q14" s="121"/>
      <c r="R14" s="121"/>
      <c r="S14" s="121"/>
      <c r="T14" s="121"/>
      <c r="U14" s="121"/>
      <c r="V14" s="121"/>
      <c r="W14" s="121"/>
      <c r="X14" s="121"/>
      <c r="Y14" s="121"/>
      <c r="Z14" s="220"/>
      <c r="AA14" s="221"/>
      <c r="AB14" s="221"/>
      <c r="AC14" s="221"/>
      <c r="AD14" s="221"/>
      <c r="AE14" s="221"/>
      <c r="AF14" s="221"/>
      <c r="AG14" s="221"/>
      <c r="AH14" s="221"/>
      <c r="AI14" s="221"/>
      <c r="AJ14" s="221"/>
      <c r="AK14" s="221"/>
      <c r="AL14" s="221"/>
    </row>
    <row r="15" spans="1:38">
      <c r="A15" s="120"/>
      <c r="B15" s="121"/>
      <c r="C15" s="121"/>
      <c r="D15" s="121"/>
      <c r="E15" s="121"/>
      <c r="F15" s="121"/>
      <c r="G15" s="121"/>
      <c r="H15" s="121"/>
      <c r="I15" s="121"/>
      <c r="J15" s="121"/>
      <c r="K15" s="121"/>
      <c r="L15" s="121"/>
      <c r="M15" s="121"/>
      <c r="N15" s="121"/>
      <c r="O15" s="121"/>
      <c r="P15" s="121"/>
      <c r="Q15" s="121"/>
      <c r="R15" s="121"/>
      <c r="S15" s="121"/>
      <c r="T15" s="121"/>
      <c r="U15" s="121"/>
      <c r="V15" s="121"/>
      <c r="W15" s="121"/>
      <c r="X15" s="121"/>
      <c r="Y15" s="121"/>
      <c r="Z15" s="220"/>
      <c r="AA15" s="221"/>
      <c r="AB15" s="221"/>
      <c r="AC15" s="221"/>
      <c r="AD15" s="221"/>
      <c r="AE15" s="221"/>
      <c r="AF15" s="221"/>
      <c r="AG15" s="221"/>
      <c r="AH15" s="221"/>
      <c r="AI15" s="221"/>
      <c r="AJ15" s="221"/>
      <c r="AK15" s="221"/>
      <c r="AL15" s="221"/>
    </row>
    <row r="16" spans="1:38">
      <c r="A16" s="120"/>
      <c r="B16" s="121"/>
      <c r="C16" s="121"/>
      <c r="D16" s="121"/>
      <c r="E16" s="121"/>
      <c r="F16" s="121"/>
      <c r="G16" s="121"/>
      <c r="H16" s="121"/>
      <c r="I16" s="121"/>
      <c r="J16" s="121"/>
      <c r="K16" s="121"/>
      <c r="L16" s="121"/>
      <c r="M16" s="121"/>
      <c r="N16" s="121"/>
      <c r="O16" s="121"/>
      <c r="P16" s="121"/>
      <c r="Q16" s="121"/>
      <c r="R16" s="121"/>
      <c r="S16" s="121"/>
      <c r="T16" s="121"/>
      <c r="U16" s="121"/>
      <c r="V16" s="121"/>
      <c r="W16" s="121"/>
      <c r="X16" s="121"/>
      <c r="Y16" s="121"/>
      <c r="Z16" s="220"/>
      <c r="AA16" s="221"/>
      <c r="AB16" s="221"/>
      <c r="AC16" s="221"/>
      <c r="AD16" s="221"/>
      <c r="AE16" s="221"/>
      <c r="AF16" s="221"/>
      <c r="AG16" s="221"/>
      <c r="AH16" s="221"/>
      <c r="AI16" s="221"/>
      <c r="AJ16" s="221"/>
      <c r="AK16" s="221"/>
      <c r="AL16" s="221"/>
    </row>
    <row r="17" spans="1:38">
      <c r="A17" s="120"/>
      <c r="B17" s="121"/>
      <c r="C17" s="121"/>
      <c r="D17" s="121"/>
      <c r="E17" s="121"/>
      <c r="F17" s="121"/>
      <c r="G17" s="121"/>
      <c r="H17" s="121"/>
      <c r="I17" s="121"/>
      <c r="J17" s="121"/>
      <c r="K17" s="121"/>
      <c r="L17" s="121"/>
      <c r="M17" s="121"/>
      <c r="N17" s="121"/>
      <c r="O17" s="121"/>
      <c r="P17" s="121"/>
      <c r="Q17" s="121"/>
      <c r="R17" s="121"/>
      <c r="S17" s="121"/>
      <c r="T17" s="121"/>
      <c r="U17" s="121"/>
      <c r="V17" s="121"/>
      <c r="W17" s="121"/>
      <c r="X17" s="121"/>
      <c r="Y17" s="121"/>
      <c r="Z17" s="220"/>
      <c r="AA17" s="221"/>
      <c r="AB17" s="221"/>
      <c r="AC17" s="221"/>
      <c r="AD17" s="221"/>
      <c r="AE17" s="221"/>
      <c r="AF17" s="221"/>
      <c r="AG17" s="221"/>
      <c r="AH17" s="221"/>
      <c r="AI17" s="221"/>
      <c r="AJ17" s="221"/>
      <c r="AK17" s="221"/>
      <c r="AL17" s="221"/>
    </row>
    <row r="18" spans="1:38">
      <c r="A18" s="120"/>
      <c r="B18" s="121"/>
      <c r="C18" s="121"/>
      <c r="D18" s="121"/>
      <c r="E18" s="121"/>
      <c r="F18" s="121"/>
      <c r="G18" s="121"/>
      <c r="H18" s="121"/>
      <c r="I18" s="121"/>
      <c r="J18" s="121"/>
      <c r="K18" s="121"/>
      <c r="L18" s="121"/>
      <c r="M18" s="121"/>
      <c r="N18" s="121"/>
      <c r="O18" s="121"/>
      <c r="P18" s="121"/>
      <c r="Q18" s="121"/>
      <c r="R18" s="121"/>
      <c r="S18" s="121"/>
      <c r="T18" s="121"/>
      <c r="U18" s="121"/>
      <c r="V18" s="121"/>
      <c r="W18" s="121"/>
      <c r="X18" s="121"/>
      <c r="Y18" s="121"/>
      <c r="Z18" s="220"/>
      <c r="AA18" s="221"/>
      <c r="AB18" s="221"/>
      <c r="AC18" s="221"/>
      <c r="AD18" s="221"/>
      <c r="AE18" s="221"/>
      <c r="AF18" s="221"/>
      <c r="AG18" s="221"/>
      <c r="AH18" s="221"/>
      <c r="AI18" s="221"/>
      <c r="AJ18" s="221"/>
      <c r="AK18" s="221"/>
      <c r="AL18" s="221"/>
    </row>
    <row r="19" spans="1:38">
      <c r="A19" s="121"/>
      <c r="B19" s="121"/>
      <c r="C19" s="121"/>
      <c r="D19" s="121"/>
      <c r="E19" s="121"/>
      <c r="F19" s="121"/>
      <c r="G19" s="121"/>
      <c r="H19" s="121"/>
      <c r="I19" s="121"/>
      <c r="J19" s="121"/>
      <c r="K19" s="121"/>
      <c r="L19" s="121"/>
      <c r="M19" s="121"/>
      <c r="N19" s="121"/>
      <c r="O19" s="121"/>
      <c r="P19" s="121"/>
      <c r="Q19" s="121"/>
      <c r="R19" s="121"/>
      <c r="S19" s="121"/>
      <c r="T19" s="121"/>
      <c r="U19" s="121"/>
      <c r="V19" s="121"/>
      <c r="W19" s="121"/>
      <c r="X19" s="121"/>
      <c r="Y19" s="121"/>
      <c r="Z19" s="220"/>
      <c r="AA19" s="221"/>
      <c r="AB19" s="221"/>
      <c r="AC19" s="221"/>
      <c r="AD19" s="221"/>
      <c r="AE19" s="221"/>
      <c r="AF19" s="221"/>
      <c r="AG19" s="221"/>
      <c r="AH19" s="221"/>
      <c r="AI19" s="221"/>
      <c r="AJ19" s="221"/>
      <c r="AK19" s="221"/>
      <c r="AL19" s="221"/>
    </row>
    <row r="20" spans="1:38">
      <c r="A20" s="121"/>
      <c r="B20" s="121"/>
      <c r="C20" s="121"/>
      <c r="D20" s="121"/>
      <c r="E20" s="121"/>
      <c r="F20" s="121"/>
      <c r="G20" s="121"/>
      <c r="H20" s="121"/>
      <c r="I20" s="121"/>
      <c r="J20" s="121"/>
      <c r="K20" s="121"/>
      <c r="L20" s="121"/>
      <c r="M20" s="121"/>
      <c r="N20" s="121"/>
      <c r="O20" s="121"/>
      <c r="P20" s="121"/>
      <c r="Q20" s="121"/>
      <c r="R20" s="121"/>
      <c r="S20" s="121"/>
      <c r="T20" s="121"/>
      <c r="U20" s="121"/>
      <c r="V20" s="121"/>
      <c r="W20" s="121"/>
      <c r="X20" s="121"/>
      <c r="Y20" s="121"/>
      <c r="Z20" s="220"/>
      <c r="AA20" s="221"/>
      <c r="AB20" s="221"/>
      <c r="AC20" s="221"/>
      <c r="AD20" s="221"/>
      <c r="AE20" s="221"/>
      <c r="AF20" s="221"/>
      <c r="AG20" s="221"/>
      <c r="AH20" s="221"/>
      <c r="AI20" s="221"/>
      <c r="AJ20" s="221"/>
      <c r="AK20" s="221"/>
      <c r="AL20" s="221"/>
    </row>
    <row r="21" spans="1:38">
      <c r="A21" s="121"/>
      <c r="B21" s="121"/>
      <c r="C21" s="121"/>
      <c r="D21" s="121"/>
      <c r="E21" s="121"/>
      <c r="F21" s="121"/>
      <c r="G21" s="121"/>
      <c r="H21" s="121"/>
      <c r="I21" s="121"/>
      <c r="J21" s="121"/>
      <c r="K21" s="121"/>
      <c r="L21" s="121"/>
      <c r="M21" s="121"/>
      <c r="N21" s="121"/>
      <c r="O21" s="121"/>
      <c r="P21" s="121"/>
      <c r="Q21" s="121"/>
      <c r="R21" s="121"/>
      <c r="S21" s="121"/>
      <c r="T21" s="121"/>
      <c r="U21" s="121"/>
      <c r="V21" s="121"/>
      <c r="W21" s="121"/>
      <c r="X21" s="121"/>
      <c r="Y21" s="121"/>
      <c r="Z21" s="220"/>
      <c r="AA21" s="221"/>
      <c r="AB21" s="221"/>
      <c r="AC21" s="221"/>
      <c r="AD21" s="221"/>
      <c r="AE21" s="221"/>
      <c r="AF21" s="221"/>
      <c r="AG21" s="221"/>
      <c r="AH21" s="221"/>
      <c r="AI21" s="221"/>
      <c r="AJ21" s="221"/>
      <c r="AK21" s="221"/>
      <c r="AL21" s="221"/>
    </row>
    <row r="22" spans="1:38">
      <c r="A22" s="121"/>
      <c r="B22" s="121"/>
      <c r="C22" s="121"/>
      <c r="D22" s="121"/>
      <c r="E22" s="121"/>
      <c r="F22" s="121"/>
      <c r="G22" s="121"/>
      <c r="H22" s="121"/>
      <c r="I22" s="121"/>
      <c r="J22" s="121"/>
      <c r="K22" s="121"/>
      <c r="L22" s="121"/>
      <c r="M22" s="121"/>
      <c r="N22" s="121"/>
      <c r="O22" s="121"/>
      <c r="P22" s="121"/>
      <c r="Q22" s="121"/>
      <c r="R22" s="121"/>
      <c r="S22" s="121"/>
      <c r="T22" s="121"/>
      <c r="U22" s="121"/>
      <c r="V22" s="121"/>
      <c r="W22" s="121"/>
      <c r="X22" s="121"/>
      <c r="Y22" s="121"/>
      <c r="Z22" s="220"/>
      <c r="AA22" s="221"/>
      <c r="AB22" s="221"/>
      <c r="AC22" s="221"/>
      <c r="AD22" s="221"/>
      <c r="AE22" s="221"/>
      <c r="AF22" s="221"/>
      <c r="AG22" s="221"/>
      <c r="AH22" s="221"/>
      <c r="AI22" s="221"/>
      <c r="AJ22" s="221"/>
      <c r="AK22" s="221"/>
      <c r="AL22" s="221"/>
    </row>
    <row r="23" spans="1:38">
      <c r="A23" s="121"/>
      <c r="B23" s="121"/>
      <c r="C23" s="121"/>
      <c r="D23" s="121"/>
      <c r="E23" s="121"/>
      <c r="F23" s="121"/>
      <c r="G23" s="121"/>
      <c r="H23" s="121"/>
      <c r="I23" s="121"/>
      <c r="J23" s="121"/>
      <c r="K23" s="121"/>
      <c r="L23" s="121"/>
      <c r="M23" s="121"/>
      <c r="N23" s="121"/>
      <c r="O23" s="121"/>
      <c r="P23" s="121"/>
      <c r="Q23" s="121"/>
      <c r="R23" s="121"/>
      <c r="S23" s="121"/>
      <c r="T23" s="121"/>
      <c r="U23" s="121"/>
      <c r="V23" s="121"/>
      <c r="W23" s="121"/>
      <c r="X23" s="121"/>
      <c r="Y23" s="121"/>
      <c r="Z23" s="220"/>
      <c r="AA23" s="221"/>
      <c r="AB23" s="221"/>
      <c r="AC23" s="221"/>
      <c r="AD23" s="221"/>
      <c r="AE23" s="221"/>
      <c r="AF23" s="221"/>
      <c r="AG23" s="221"/>
      <c r="AH23" s="221"/>
      <c r="AI23" s="221"/>
      <c r="AJ23" s="221"/>
      <c r="AK23" s="221"/>
      <c r="AL23" s="221"/>
    </row>
    <row r="24" spans="1:38">
      <c r="A24" s="121"/>
      <c r="B24" s="121"/>
      <c r="C24" s="121"/>
      <c r="D24" s="121"/>
      <c r="E24" s="121"/>
      <c r="F24" s="121"/>
      <c r="G24" s="121"/>
      <c r="H24" s="121"/>
      <c r="I24" s="121"/>
      <c r="J24" s="121"/>
      <c r="K24" s="121"/>
      <c r="L24" s="121"/>
      <c r="M24" s="121"/>
      <c r="N24" s="121"/>
      <c r="O24" s="121"/>
      <c r="P24" s="121"/>
      <c r="Q24" s="121"/>
      <c r="R24" s="121"/>
      <c r="S24" s="121"/>
      <c r="T24" s="121"/>
      <c r="U24" s="121"/>
      <c r="V24" s="121"/>
      <c r="W24" s="121"/>
      <c r="X24" s="121"/>
      <c r="Y24" s="121"/>
      <c r="Z24" s="220"/>
      <c r="AA24" s="221"/>
      <c r="AB24" s="221"/>
      <c r="AC24" s="221"/>
      <c r="AD24" s="221"/>
      <c r="AE24" s="221"/>
      <c r="AF24" s="221"/>
      <c r="AG24" s="221"/>
      <c r="AH24" s="221"/>
      <c r="AI24" s="221"/>
      <c r="AJ24" s="221"/>
      <c r="AK24" s="221"/>
      <c r="AL24" s="221"/>
    </row>
    <row r="25" spans="1:38">
      <c r="A25" s="121"/>
      <c r="B25" s="121"/>
      <c r="C25" s="121"/>
      <c r="D25" s="121"/>
      <c r="E25" s="121"/>
      <c r="F25" s="121"/>
      <c r="G25" s="121"/>
      <c r="H25" s="121"/>
      <c r="I25" s="121"/>
      <c r="J25" s="121"/>
      <c r="K25" s="121"/>
      <c r="L25" s="121"/>
      <c r="M25" s="121"/>
      <c r="N25" s="121"/>
      <c r="O25" s="121"/>
      <c r="P25" s="121"/>
      <c r="Q25" s="121"/>
      <c r="R25" s="121"/>
      <c r="S25" s="121"/>
      <c r="T25" s="121"/>
      <c r="U25" s="121"/>
      <c r="V25" s="121"/>
      <c r="W25" s="121"/>
      <c r="X25" s="121"/>
      <c r="Y25" s="121"/>
      <c r="Z25" s="220"/>
      <c r="AA25" s="221"/>
      <c r="AB25" s="221"/>
      <c r="AC25" s="221"/>
      <c r="AD25" s="221"/>
      <c r="AE25" s="221"/>
      <c r="AF25" s="221"/>
      <c r="AG25" s="221"/>
      <c r="AH25" s="221"/>
      <c r="AI25" s="221"/>
      <c r="AJ25" s="221"/>
      <c r="AK25" s="221"/>
      <c r="AL25" s="221"/>
    </row>
    <row r="26" spans="1:38">
      <c r="A26" s="121"/>
      <c r="B26" s="121"/>
      <c r="C26" s="121"/>
      <c r="D26" s="121"/>
      <c r="E26" s="121"/>
      <c r="F26" s="121"/>
      <c r="G26" s="121"/>
      <c r="H26" s="121"/>
      <c r="I26" s="121"/>
      <c r="J26" s="121"/>
      <c r="K26" s="121"/>
      <c r="L26" s="121"/>
      <c r="M26" s="121"/>
      <c r="N26" s="121"/>
      <c r="O26" s="121"/>
      <c r="P26" s="121"/>
      <c r="Q26" s="121"/>
      <c r="R26" s="121"/>
      <c r="S26" s="121"/>
      <c r="T26" s="121"/>
      <c r="U26" s="121"/>
      <c r="V26" s="121"/>
      <c r="W26" s="121"/>
      <c r="X26" s="121"/>
      <c r="Y26" s="121"/>
      <c r="Z26" s="220"/>
      <c r="AA26" s="221"/>
      <c r="AB26" s="221"/>
      <c r="AC26" s="221"/>
      <c r="AD26" s="221"/>
      <c r="AE26" s="221"/>
      <c r="AF26" s="221"/>
      <c r="AG26" s="221"/>
      <c r="AH26" s="221"/>
      <c r="AI26" s="221"/>
      <c r="AJ26" s="221"/>
      <c r="AK26" s="221"/>
      <c r="AL26" s="221"/>
    </row>
    <row r="27" spans="1:38">
      <c r="A27" s="121"/>
      <c r="B27" s="121"/>
      <c r="C27" s="121"/>
      <c r="D27" s="121"/>
      <c r="E27" s="121"/>
      <c r="F27" s="121"/>
      <c r="G27" s="121"/>
      <c r="H27" s="121"/>
      <c r="I27" s="121"/>
      <c r="J27" s="121"/>
      <c r="K27" s="121"/>
      <c r="L27" s="121"/>
      <c r="M27" s="121"/>
      <c r="N27" s="121"/>
      <c r="O27" s="121"/>
      <c r="P27" s="121"/>
      <c r="Q27" s="121"/>
      <c r="R27" s="121"/>
      <c r="S27" s="121"/>
      <c r="T27" s="121"/>
      <c r="U27" s="121"/>
      <c r="V27" s="121"/>
      <c r="W27" s="121"/>
      <c r="X27" s="121"/>
      <c r="Y27" s="121"/>
      <c r="Z27" s="220"/>
      <c r="AA27" s="221"/>
      <c r="AB27" s="221"/>
      <c r="AC27" s="221"/>
      <c r="AD27" s="221"/>
      <c r="AE27" s="221"/>
      <c r="AF27" s="221"/>
      <c r="AG27" s="221"/>
      <c r="AH27" s="221"/>
      <c r="AI27" s="221"/>
      <c r="AJ27" s="221"/>
      <c r="AK27" s="221"/>
      <c r="AL27" s="221"/>
    </row>
    <row r="28" spans="1:38">
      <c r="A28" s="121"/>
      <c r="B28" s="121"/>
      <c r="C28" s="121"/>
      <c r="D28" s="121"/>
      <c r="E28" s="121"/>
      <c r="F28" s="121"/>
      <c r="G28" s="121"/>
      <c r="H28" s="121"/>
      <c r="I28" s="121"/>
      <c r="J28" s="121"/>
      <c r="K28" s="121"/>
      <c r="L28" s="121"/>
      <c r="M28" s="121"/>
      <c r="N28" s="121"/>
      <c r="O28" s="121"/>
      <c r="P28" s="121"/>
      <c r="Q28" s="121"/>
      <c r="R28" s="121"/>
      <c r="S28" s="121"/>
      <c r="T28" s="121"/>
      <c r="U28" s="121"/>
      <c r="V28" s="121"/>
      <c r="W28" s="121"/>
      <c r="X28" s="121"/>
      <c r="Y28" s="121"/>
      <c r="Z28" s="220"/>
      <c r="AA28" s="221"/>
      <c r="AB28" s="221"/>
      <c r="AC28" s="221"/>
      <c r="AD28" s="221"/>
      <c r="AE28" s="221"/>
      <c r="AF28" s="221"/>
      <c r="AG28" s="221"/>
      <c r="AH28" s="221"/>
      <c r="AI28" s="221"/>
      <c r="AJ28" s="221"/>
      <c r="AK28" s="221"/>
      <c r="AL28" s="221"/>
    </row>
    <row r="29" spans="1:38">
      <c r="A29" s="121"/>
      <c r="B29" s="121"/>
      <c r="C29" s="121"/>
      <c r="D29" s="121"/>
      <c r="E29" s="121"/>
      <c r="F29" s="121"/>
      <c r="G29" s="121"/>
      <c r="H29" s="121"/>
      <c r="I29" s="121"/>
      <c r="J29" s="121"/>
      <c r="K29" s="121"/>
      <c r="L29" s="121"/>
      <c r="M29" s="121"/>
      <c r="N29" s="121"/>
      <c r="O29" s="121"/>
      <c r="P29" s="121"/>
      <c r="Q29" s="121"/>
      <c r="R29" s="121"/>
      <c r="S29" s="121"/>
      <c r="T29" s="121"/>
      <c r="U29" s="121"/>
      <c r="V29" s="121"/>
      <c r="W29" s="121"/>
      <c r="X29" s="121"/>
      <c r="Y29" s="121"/>
      <c r="Z29" s="220"/>
      <c r="AA29" s="221"/>
      <c r="AB29" s="221"/>
      <c r="AC29" s="221"/>
      <c r="AD29" s="221"/>
      <c r="AE29" s="221"/>
      <c r="AF29" s="221"/>
      <c r="AG29" s="221"/>
      <c r="AH29" s="221"/>
      <c r="AI29" s="221"/>
      <c r="AJ29" s="221"/>
      <c r="AK29" s="221"/>
      <c r="AL29" s="221"/>
    </row>
    <row r="30" spans="1:38">
      <c r="A30" s="121"/>
      <c r="B30" s="121"/>
      <c r="C30" s="121"/>
      <c r="D30" s="121"/>
      <c r="E30" s="121"/>
      <c r="F30" s="121"/>
      <c r="G30" s="121"/>
      <c r="H30" s="121"/>
      <c r="I30" s="121"/>
      <c r="J30" s="121"/>
      <c r="K30" s="121"/>
      <c r="L30" s="121"/>
      <c r="M30" s="121"/>
      <c r="N30" s="121"/>
      <c r="O30" s="121"/>
      <c r="P30" s="121"/>
      <c r="Q30" s="121"/>
      <c r="R30" s="121"/>
      <c r="S30" s="121"/>
      <c r="T30" s="121"/>
      <c r="U30" s="121"/>
      <c r="V30" s="121"/>
      <c r="W30" s="121"/>
      <c r="X30" s="121"/>
      <c r="Y30" s="121"/>
      <c r="Z30" s="220"/>
      <c r="AA30" s="221"/>
      <c r="AB30" s="221"/>
      <c r="AC30" s="221"/>
      <c r="AD30" s="221"/>
      <c r="AE30" s="221"/>
      <c r="AF30" s="221"/>
      <c r="AG30" s="221"/>
      <c r="AH30" s="221"/>
      <c r="AI30" s="221"/>
      <c r="AJ30" s="221"/>
      <c r="AK30" s="221"/>
      <c r="AL30" s="221"/>
    </row>
    <row r="31" spans="1:38">
      <c r="A31" s="121"/>
      <c r="B31" s="121"/>
      <c r="C31" s="121"/>
      <c r="D31" s="121"/>
      <c r="E31" s="121"/>
      <c r="F31" s="121"/>
      <c r="G31" s="121"/>
      <c r="H31" s="121"/>
      <c r="I31" s="121"/>
      <c r="J31" s="121"/>
      <c r="K31" s="121"/>
      <c r="L31" s="121"/>
      <c r="M31" s="121"/>
      <c r="N31" s="121"/>
      <c r="O31" s="121"/>
      <c r="P31" s="121"/>
      <c r="Q31" s="121"/>
      <c r="R31" s="121"/>
      <c r="S31" s="121"/>
      <c r="T31" s="121"/>
      <c r="U31" s="121"/>
      <c r="V31" s="121"/>
      <c r="W31" s="121"/>
      <c r="X31" s="121"/>
      <c r="Y31" s="121"/>
      <c r="Z31" s="220"/>
      <c r="AA31" s="221"/>
      <c r="AB31" s="221"/>
      <c r="AC31" s="221"/>
      <c r="AD31" s="221"/>
      <c r="AE31" s="221"/>
      <c r="AF31" s="221"/>
      <c r="AG31" s="221"/>
      <c r="AH31" s="221"/>
      <c r="AI31" s="221"/>
      <c r="AJ31" s="221"/>
      <c r="AK31" s="221"/>
      <c r="AL31" s="221"/>
    </row>
    <row r="32" spans="1:38">
      <c r="A32" s="670"/>
      <c r="B32" s="670"/>
      <c r="C32" s="670"/>
      <c r="D32" s="670"/>
      <c r="E32" s="670"/>
      <c r="F32" s="670"/>
      <c r="G32" s="670"/>
      <c r="H32" s="670"/>
      <c r="I32" s="121"/>
      <c r="J32" s="121"/>
      <c r="K32" s="121"/>
      <c r="L32" s="121"/>
      <c r="M32" s="121"/>
      <c r="N32" s="121"/>
      <c r="O32" s="121"/>
      <c r="P32" s="121"/>
      <c r="Q32" s="121"/>
      <c r="R32" s="121"/>
      <c r="S32" s="121"/>
      <c r="T32" s="121"/>
      <c r="U32" s="121"/>
      <c r="V32" s="121"/>
      <c r="W32" s="121"/>
      <c r="X32" s="121"/>
      <c r="Y32" s="121"/>
      <c r="Z32" s="220"/>
      <c r="AA32" s="221"/>
      <c r="AB32" s="221"/>
      <c r="AC32" s="221"/>
      <c r="AD32" s="221"/>
      <c r="AE32" s="221"/>
      <c r="AF32" s="221"/>
      <c r="AG32" s="221"/>
      <c r="AH32" s="221"/>
      <c r="AI32" s="221"/>
      <c r="AJ32" s="221"/>
      <c r="AK32" s="221"/>
      <c r="AL32" s="221"/>
    </row>
    <row r="33" spans="1:38">
      <c r="A33" s="670"/>
      <c r="B33" s="670"/>
      <c r="C33" s="670"/>
      <c r="D33" s="670"/>
      <c r="E33" s="670"/>
      <c r="F33" s="670"/>
      <c r="G33" s="670"/>
      <c r="H33" s="670"/>
      <c r="I33" s="121"/>
      <c r="J33" s="121"/>
      <c r="K33" s="121"/>
      <c r="L33" s="121"/>
      <c r="M33" s="121"/>
      <c r="N33" s="121"/>
      <c r="O33" s="121"/>
      <c r="P33" s="121"/>
      <c r="Q33" s="121"/>
      <c r="R33" s="121"/>
      <c r="S33" s="121"/>
      <c r="T33" s="121"/>
      <c r="U33" s="121"/>
      <c r="V33" s="121"/>
      <c r="W33" s="121"/>
      <c r="X33" s="121"/>
      <c r="Y33" s="121"/>
      <c r="Z33" s="220"/>
      <c r="AA33" s="221"/>
      <c r="AB33" s="221"/>
      <c r="AC33" s="221"/>
      <c r="AD33" s="221"/>
      <c r="AE33" s="221"/>
      <c r="AF33" s="221"/>
      <c r="AG33" s="221"/>
      <c r="AH33" s="221"/>
      <c r="AI33" s="221"/>
      <c r="AJ33" s="221"/>
      <c r="AK33" s="221"/>
      <c r="AL33" s="221"/>
    </row>
    <row r="34" spans="1:38">
      <c r="A34" s="670"/>
      <c r="B34" s="670"/>
      <c r="C34" s="670"/>
      <c r="D34" s="670"/>
      <c r="E34" s="670"/>
      <c r="F34" s="670"/>
      <c r="G34" s="670"/>
      <c r="H34" s="670"/>
      <c r="I34" s="121"/>
      <c r="J34" s="121"/>
      <c r="K34" s="121"/>
      <c r="L34" s="121"/>
      <c r="M34" s="121"/>
      <c r="N34" s="121"/>
      <c r="O34" s="121"/>
      <c r="P34" s="121"/>
      <c r="Q34" s="121"/>
      <c r="R34" s="121"/>
      <c r="S34" s="121"/>
      <c r="T34" s="121"/>
      <c r="U34" s="121"/>
      <c r="V34" s="121"/>
      <c r="W34" s="121"/>
      <c r="X34" s="121"/>
      <c r="Y34" s="121"/>
      <c r="Z34" s="220"/>
      <c r="AA34" s="221"/>
      <c r="AB34" s="221"/>
      <c r="AC34" s="221"/>
      <c r="AD34" s="221"/>
      <c r="AE34" s="221"/>
      <c r="AF34" s="221"/>
      <c r="AG34" s="221"/>
      <c r="AH34" s="221"/>
      <c r="AI34" s="221"/>
      <c r="AJ34" s="221"/>
      <c r="AK34" s="221"/>
      <c r="AL34" s="221"/>
    </row>
    <row r="35" spans="1:38">
      <c r="A35" s="670"/>
      <c r="B35" s="670"/>
      <c r="C35" s="670"/>
      <c r="D35" s="670"/>
      <c r="E35" s="670"/>
      <c r="F35" s="670"/>
      <c r="G35" s="670"/>
      <c r="H35" s="670"/>
      <c r="I35" s="121"/>
      <c r="J35" s="121"/>
      <c r="K35" s="121"/>
      <c r="L35" s="121"/>
      <c r="M35" s="121"/>
      <c r="N35" s="121"/>
      <c r="O35" s="121"/>
      <c r="P35" s="121"/>
      <c r="Q35" s="121"/>
      <c r="R35" s="121"/>
      <c r="S35" s="121"/>
      <c r="T35" s="121"/>
      <c r="U35" s="121"/>
      <c r="V35" s="121"/>
      <c r="W35" s="121"/>
      <c r="X35" s="121"/>
      <c r="Y35" s="121"/>
      <c r="Z35" s="220"/>
      <c r="AA35" s="221"/>
      <c r="AB35" s="221"/>
      <c r="AC35" s="221"/>
      <c r="AD35" s="221"/>
      <c r="AE35" s="221"/>
      <c r="AF35" s="221"/>
      <c r="AG35" s="221"/>
      <c r="AH35" s="221"/>
      <c r="AI35" s="221"/>
      <c r="AJ35" s="221"/>
      <c r="AK35" s="221"/>
      <c r="AL35" s="221"/>
    </row>
    <row r="36" spans="1:38">
      <c r="A36" s="670"/>
      <c r="B36" s="670"/>
      <c r="C36" s="670"/>
      <c r="D36" s="670"/>
      <c r="E36" s="670"/>
      <c r="F36" s="670"/>
      <c r="G36" s="670"/>
      <c r="H36" s="670"/>
      <c r="I36" s="121"/>
      <c r="J36" s="121"/>
      <c r="K36" s="121"/>
      <c r="L36" s="121"/>
      <c r="M36" s="121"/>
      <c r="N36" s="121"/>
      <c r="O36" s="121"/>
      <c r="P36" s="121"/>
      <c r="Q36" s="121"/>
      <c r="R36" s="121"/>
      <c r="S36" s="121"/>
      <c r="T36" s="121"/>
      <c r="U36" s="121"/>
      <c r="V36" s="121"/>
      <c r="W36" s="121"/>
      <c r="X36" s="121"/>
      <c r="Y36" s="121"/>
      <c r="Z36" s="220"/>
      <c r="AA36" s="221"/>
      <c r="AB36" s="221"/>
      <c r="AC36" s="221"/>
      <c r="AD36" s="221"/>
      <c r="AE36" s="221"/>
      <c r="AF36" s="221"/>
      <c r="AG36" s="221"/>
      <c r="AH36" s="221"/>
      <c r="AI36" s="221"/>
      <c r="AJ36" s="221"/>
      <c r="AK36" s="221"/>
      <c r="AL36" s="221"/>
    </row>
    <row r="37" spans="1:38">
      <c r="A37" s="670"/>
      <c r="B37" s="670"/>
      <c r="C37" s="670"/>
      <c r="D37" s="670"/>
      <c r="E37" s="670"/>
      <c r="F37" s="670"/>
      <c r="G37" s="670"/>
      <c r="H37" s="670"/>
      <c r="I37" s="121"/>
      <c r="J37" s="121"/>
      <c r="K37" s="121"/>
      <c r="L37" s="121"/>
      <c r="M37" s="121"/>
      <c r="N37" s="121"/>
      <c r="O37" s="121"/>
      <c r="P37" s="121"/>
      <c r="Q37" s="121"/>
      <c r="R37" s="121"/>
      <c r="S37" s="121"/>
      <c r="T37" s="121"/>
      <c r="U37" s="121"/>
      <c r="V37" s="121"/>
      <c r="W37" s="121"/>
      <c r="X37" s="121"/>
      <c r="Y37" s="121"/>
      <c r="Z37" s="220"/>
      <c r="AA37" s="221"/>
      <c r="AB37" s="221"/>
      <c r="AC37" s="221"/>
      <c r="AD37" s="221"/>
      <c r="AE37" s="221"/>
      <c r="AF37" s="221"/>
      <c r="AG37" s="221"/>
      <c r="AH37" s="221"/>
      <c r="AI37" s="221"/>
      <c r="AJ37" s="221"/>
      <c r="AK37" s="221"/>
      <c r="AL37" s="221"/>
    </row>
    <row r="38" spans="1:38">
      <c r="A38" s="670"/>
      <c r="B38" s="670"/>
      <c r="C38" s="670"/>
      <c r="D38" s="670"/>
      <c r="E38" s="670"/>
      <c r="F38" s="670"/>
      <c r="G38" s="670"/>
      <c r="H38" s="670"/>
      <c r="I38" s="121"/>
      <c r="J38" s="121"/>
      <c r="K38" s="121"/>
      <c r="L38" s="121"/>
      <c r="M38" s="121"/>
      <c r="N38" s="121"/>
      <c r="O38" s="121"/>
      <c r="P38" s="121"/>
      <c r="Q38" s="121"/>
      <c r="R38" s="121"/>
      <c r="S38" s="121"/>
      <c r="T38" s="121"/>
      <c r="U38" s="121"/>
      <c r="V38" s="121"/>
      <c r="W38" s="121"/>
      <c r="X38" s="121"/>
      <c r="Y38" s="121"/>
      <c r="Z38" s="220"/>
      <c r="AA38" s="221"/>
      <c r="AB38" s="221"/>
      <c r="AC38" s="221"/>
      <c r="AD38" s="221"/>
      <c r="AE38" s="221"/>
      <c r="AF38" s="221"/>
      <c r="AG38" s="221"/>
      <c r="AH38" s="221"/>
      <c r="AI38" s="221"/>
      <c r="AJ38" s="221"/>
      <c r="AK38" s="221"/>
      <c r="AL38" s="221"/>
    </row>
    <row r="39" spans="1:38">
      <c r="A39" s="120"/>
      <c r="B39" s="121"/>
      <c r="C39" s="121"/>
      <c r="D39" s="121"/>
      <c r="E39" s="121"/>
      <c r="F39" s="121"/>
      <c r="G39" s="121"/>
      <c r="H39" s="121"/>
      <c r="I39" s="121"/>
      <c r="J39" s="121"/>
      <c r="K39" s="121"/>
      <c r="L39" s="121"/>
      <c r="M39" s="121"/>
      <c r="N39" s="121"/>
      <c r="O39" s="121"/>
      <c r="P39" s="121"/>
      <c r="Q39" s="121"/>
      <c r="R39" s="121"/>
      <c r="S39" s="121"/>
      <c r="T39" s="121"/>
      <c r="U39" s="121"/>
      <c r="V39" s="121"/>
      <c r="W39" s="121"/>
      <c r="X39" s="121"/>
      <c r="Y39" s="121"/>
      <c r="Z39" s="220"/>
      <c r="AA39" s="221"/>
      <c r="AB39" s="221"/>
      <c r="AC39" s="221"/>
      <c r="AD39" s="221"/>
      <c r="AE39" s="221"/>
      <c r="AF39" s="221"/>
      <c r="AG39" s="221"/>
      <c r="AH39" s="221"/>
      <c r="AI39" s="221"/>
      <c r="AJ39" s="221"/>
      <c r="AK39" s="221"/>
      <c r="AL39" s="221"/>
    </row>
    <row r="40" spans="1:38">
      <c r="A40" s="120"/>
      <c r="B40" s="121"/>
      <c r="C40" s="121"/>
      <c r="D40" s="121"/>
      <c r="E40" s="121"/>
      <c r="F40" s="121"/>
      <c r="G40" s="121"/>
      <c r="H40" s="121"/>
      <c r="I40" s="121"/>
      <c r="J40" s="121"/>
      <c r="K40" s="121"/>
      <c r="L40" s="121"/>
      <c r="M40" s="121"/>
      <c r="N40" s="121"/>
      <c r="O40" s="121"/>
      <c r="P40" s="121"/>
      <c r="Q40" s="121"/>
      <c r="R40" s="121"/>
      <c r="S40" s="121"/>
      <c r="T40" s="121"/>
      <c r="U40" s="121"/>
      <c r="V40" s="121"/>
      <c r="W40" s="121"/>
      <c r="X40" s="121"/>
      <c r="Y40" s="121"/>
      <c r="Z40" s="220"/>
      <c r="AA40" s="221"/>
      <c r="AB40" s="221"/>
      <c r="AC40" s="221"/>
      <c r="AD40" s="221"/>
      <c r="AE40" s="221"/>
      <c r="AF40" s="221"/>
      <c r="AG40" s="221"/>
      <c r="AH40" s="221"/>
      <c r="AI40" s="221"/>
      <c r="AJ40" s="221"/>
      <c r="AK40" s="221"/>
      <c r="AL40" s="221"/>
    </row>
    <row r="41" spans="1:38">
      <c r="A41" s="120"/>
      <c r="B41" s="121"/>
      <c r="C41" s="121"/>
      <c r="D41" s="121"/>
      <c r="E41" s="121"/>
      <c r="F41" s="121"/>
      <c r="G41" s="121"/>
      <c r="H41" s="121"/>
      <c r="I41" s="121"/>
      <c r="J41" s="121"/>
      <c r="K41" s="121"/>
      <c r="L41" s="121"/>
      <c r="M41" s="121"/>
      <c r="N41" s="121"/>
      <c r="O41" s="121"/>
      <c r="P41" s="121"/>
      <c r="Q41" s="121"/>
      <c r="R41" s="121"/>
      <c r="S41" s="121"/>
      <c r="T41" s="121"/>
      <c r="U41" s="121"/>
      <c r="V41" s="121"/>
      <c r="W41" s="121"/>
      <c r="X41" s="121"/>
      <c r="Y41" s="121"/>
      <c r="Z41" s="220"/>
      <c r="AA41" s="221"/>
      <c r="AB41" s="221"/>
      <c r="AC41" s="221"/>
      <c r="AD41" s="221"/>
      <c r="AE41" s="221"/>
      <c r="AF41" s="221"/>
      <c r="AG41" s="221"/>
      <c r="AH41" s="221"/>
      <c r="AI41" s="221"/>
      <c r="AJ41" s="221"/>
      <c r="AK41" s="221"/>
      <c r="AL41" s="221"/>
    </row>
    <row r="42" spans="1:38">
      <c r="A42" s="120"/>
      <c r="B42" s="121"/>
      <c r="C42" s="121"/>
      <c r="D42" s="121"/>
      <c r="E42" s="121"/>
      <c r="F42" s="121"/>
      <c r="G42" s="121"/>
      <c r="H42" s="121"/>
      <c r="I42" s="121"/>
      <c r="J42" s="121"/>
      <c r="K42" s="121"/>
      <c r="L42" s="121"/>
      <c r="M42" s="121"/>
      <c r="N42" s="121"/>
      <c r="O42" s="121"/>
      <c r="P42" s="121"/>
      <c r="Q42" s="121"/>
      <c r="R42" s="121"/>
      <c r="S42" s="121"/>
      <c r="T42" s="121"/>
      <c r="U42" s="121"/>
      <c r="V42" s="121"/>
      <c r="W42" s="121"/>
      <c r="X42" s="121"/>
      <c r="Y42" s="121"/>
      <c r="Z42" s="220"/>
      <c r="AA42" s="221"/>
      <c r="AB42" s="221"/>
      <c r="AC42" s="221"/>
      <c r="AD42" s="221"/>
      <c r="AE42" s="221"/>
      <c r="AF42" s="221"/>
      <c r="AG42" s="221"/>
      <c r="AH42" s="221"/>
      <c r="AI42" s="221"/>
      <c r="AJ42" s="221"/>
      <c r="AK42" s="221"/>
      <c r="AL42" s="221"/>
    </row>
    <row r="43" spans="1:38">
      <c r="A43" s="120"/>
      <c r="B43" s="121"/>
      <c r="C43" s="121"/>
      <c r="D43" s="121"/>
      <c r="E43" s="121"/>
      <c r="F43" s="121"/>
      <c r="G43" s="121"/>
      <c r="H43" s="121"/>
      <c r="I43" s="121"/>
      <c r="J43" s="121"/>
      <c r="K43" s="121"/>
      <c r="L43" s="121"/>
      <c r="M43" s="121"/>
      <c r="N43" s="121"/>
      <c r="O43" s="121"/>
      <c r="P43" s="121"/>
      <c r="Q43" s="121"/>
      <c r="R43" s="121"/>
      <c r="S43" s="121"/>
      <c r="T43" s="121"/>
      <c r="U43" s="121"/>
      <c r="V43" s="121"/>
      <c r="W43" s="121"/>
      <c r="X43" s="121"/>
      <c r="Y43" s="121"/>
      <c r="Z43" s="220"/>
      <c r="AA43" s="221"/>
      <c r="AB43" s="221"/>
      <c r="AC43" s="221"/>
      <c r="AD43" s="221"/>
      <c r="AE43" s="221"/>
      <c r="AF43" s="221"/>
      <c r="AG43" s="221"/>
      <c r="AH43" s="221"/>
      <c r="AI43" s="221"/>
      <c r="AJ43" s="221"/>
      <c r="AK43" s="221"/>
      <c r="AL43" s="221"/>
    </row>
    <row r="44" spans="1:38">
      <c r="A44" s="120"/>
      <c r="B44" s="121"/>
      <c r="C44" s="121"/>
      <c r="D44" s="121"/>
      <c r="E44" s="121"/>
      <c r="F44" s="121"/>
      <c r="G44" s="121"/>
      <c r="H44" s="121"/>
      <c r="I44" s="121"/>
      <c r="J44" s="121"/>
      <c r="K44" s="121"/>
      <c r="L44" s="121"/>
      <c r="M44" s="121"/>
      <c r="N44" s="121"/>
      <c r="O44" s="121"/>
      <c r="P44" s="121"/>
      <c r="Q44" s="121"/>
      <c r="R44" s="121"/>
      <c r="S44" s="121"/>
      <c r="T44" s="121"/>
      <c r="U44" s="121"/>
      <c r="V44" s="121"/>
      <c r="W44" s="121"/>
      <c r="X44" s="121"/>
      <c r="Y44" s="121"/>
      <c r="Z44" s="220"/>
      <c r="AA44" s="221"/>
      <c r="AB44" s="221"/>
      <c r="AC44" s="221"/>
      <c r="AD44" s="221"/>
      <c r="AE44" s="221"/>
      <c r="AF44" s="221"/>
      <c r="AG44" s="221"/>
      <c r="AH44" s="221"/>
      <c r="AI44" s="221"/>
      <c r="AJ44" s="221"/>
      <c r="AK44" s="221"/>
      <c r="AL44" s="221"/>
    </row>
    <row r="45" spans="1:38">
      <c r="A45" s="120"/>
      <c r="B45" s="121"/>
      <c r="C45" s="121"/>
      <c r="D45" s="121"/>
      <c r="E45" s="121"/>
      <c r="F45" s="121"/>
      <c r="G45" s="121"/>
      <c r="H45" s="121"/>
      <c r="I45" s="121"/>
      <c r="J45" s="121"/>
      <c r="K45" s="121"/>
      <c r="L45" s="121"/>
      <c r="M45" s="121"/>
      <c r="N45" s="121"/>
      <c r="O45" s="121"/>
      <c r="P45" s="121"/>
      <c r="Q45" s="121"/>
      <c r="R45" s="121"/>
      <c r="S45" s="121"/>
      <c r="T45" s="121"/>
      <c r="U45" s="121"/>
      <c r="V45" s="121"/>
      <c r="W45" s="121"/>
      <c r="X45" s="121"/>
      <c r="Y45" s="121"/>
      <c r="Z45" s="220"/>
      <c r="AA45" s="221"/>
      <c r="AB45" s="221"/>
      <c r="AC45" s="221"/>
      <c r="AD45" s="221"/>
      <c r="AE45" s="221"/>
      <c r="AF45" s="221"/>
      <c r="AG45" s="221"/>
      <c r="AH45" s="221"/>
      <c r="AI45" s="221"/>
      <c r="AJ45" s="221"/>
      <c r="AK45" s="221"/>
      <c r="AL45" s="221"/>
    </row>
    <row r="46" spans="1:38">
      <c r="A46" s="120"/>
      <c r="B46" s="121"/>
      <c r="C46" s="121"/>
      <c r="D46" s="121"/>
      <c r="E46" s="121"/>
      <c r="F46" s="121"/>
      <c r="G46" s="121"/>
      <c r="H46" s="121"/>
      <c r="I46" s="121"/>
      <c r="J46" s="121"/>
      <c r="K46" s="121"/>
      <c r="L46" s="121"/>
      <c r="M46" s="121"/>
      <c r="N46" s="121"/>
      <c r="O46" s="121"/>
      <c r="P46" s="121"/>
      <c r="Q46" s="121"/>
      <c r="R46" s="121"/>
      <c r="S46" s="121"/>
      <c r="T46" s="121"/>
      <c r="U46" s="121"/>
      <c r="V46" s="121"/>
      <c r="W46" s="121"/>
      <c r="X46" s="121"/>
      <c r="Y46" s="121"/>
      <c r="Z46" s="220"/>
      <c r="AA46" s="221"/>
      <c r="AB46" s="221"/>
      <c r="AC46" s="221"/>
      <c r="AD46" s="221"/>
      <c r="AE46" s="221"/>
      <c r="AF46" s="221"/>
      <c r="AG46" s="221"/>
      <c r="AH46" s="221"/>
      <c r="AI46" s="221"/>
      <c r="AJ46" s="221"/>
      <c r="AK46" s="221"/>
      <c r="AL46" s="221"/>
    </row>
    <row r="47" spans="1:38" ht="15.75" thickBot="1">
      <c r="A47" s="123"/>
      <c r="B47" s="124"/>
      <c r="C47" s="124"/>
      <c r="D47" s="124"/>
      <c r="E47" s="124"/>
      <c r="F47" s="124"/>
      <c r="G47" s="124"/>
      <c r="H47" s="121"/>
      <c r="I47" s="121"/>
      <c r="J47" s="121"/>
      <c r="K47" s="121"/>
      <c r="L47" s="121"/>
      <c r="M47" s="121"/>
      <c r="N47" s="121"/>
      <c r="O47" s="121"/>
      <c r="P47" s="121"/>
      <c r="Q47" s="121"/>
      <c r="R47" s="121"/>
      <c r="S47" s="121"/>
      <c r="T47" s="121"/>
      <c r="U47" s="124"/>
      <c r="V47" s="124"/>
      <c r="W47" s="124"/>
      <c r="X47" s="124"/>
      <c r="Y47" s="124"/>
      <c r="Z47" s="220"/>
      <c r="AA47" s="221"/>
      <c r="AB47" s="221"/>
      <c r="AC47" s="221"/>
      <c r="AD47" s="221"/>
      <c r="AE47" s="221"/>
      <c r="AF47" s="221"/>
      <c r="AG47" s="221"/>
      <c r="AH47" s="221"/>
      <c r="AI47" s="221"/>
      <c r="AJ47" s="221"/>
      <c r="AK47" s="221"/>
      <c r="AL47" s="221"/>
    </row>
    <row r="48" spans="1:38" ht="15.75" thickTop="1">
      <c r="A48" s="160"/>
      <c r="B48" s="160"/>
      <c r="C48" s="160"/>
      <c r="D48" s="160"/>
      <c r="E48" s="160"/>
      <c r="F48" s="160"/>
      <c r="G48" s="160"/>
      <c r="H48" s="160"/>
      <c r="I48" s="160"/>
      <c r="J48" s="160"/>
      <c r="K48" s="121"/>
      <c r="L48" s="121"/>
      <c r="M48" s="121"/>
      <c r="N48" s="121"/>
      <c r="O48" s="121"/>
      <c r="P48" s="121"/>
      <c r="Q48" s="121"/>
      <c r="R48" s="121"/>
      <c r="S48" s="121"/>
      <c r="T48" s="121"/>
      <c r="U48" s="160"/>
      <c r="V48" s="160"/>
      <c r="W48" s="121"/>
      <c r="X48" s="121"/>
      <c r="Y48" s="160"/>
      <c r="Z48" s="220"/>
      <c r="AA48" s="221"/>
      <c r="AB48" s="221"/>
      <c r="AC48" s="221"/>
      <c r="AD48" s="221"/>
      <c r="AE48" s="221"/>
      <c r="AF48" s="221"/>
      <c r="AG48" s="221"/>
      <c r="AH48" s="221"/>
      <c r="AI48" s="221"/>
      <c r="AJ48" s="221"/>
      <c r="AK48" s="221"/>
      <c r="AL48" s="221"/>
    </row>
    <row r="49" spans="1:38">
      <c r="A49" s="160"/>
      <c r="B49" s="160"/>
      <c r="C49" s="160"/>
      <c r="D49" s="160"/>
      <c r="E49" s="160"/>
      <c r="F49" s="160"/>
      <c r="G49" s="160"/>
      <c r="H49" s="160"/>
      <c r="I49" s="160"/>
      <c r="J49" s="160"/>
      <c r="K49" s="121"/>
      <c r="L49" s="121"/>
      <c r="M49" s="121"/>
      <c r="N49" s="121"/>
      <c r="O49" s="121"/>
      <c r="P49" s="121"/>
      <c r="Q49" s="121"/>
      <c r="R49" s="121"/>
      <c r="S49" s="121"/>
      <c r="T49" s="121"/>
      <c r="U49" s="160"/>
      <c r="V49" s="160"/>
      <c r="W49" s="121"/>
      <c r="X49" s="160"/>
      <c r="Y49" s="160"/>
      <c r="Z49" s="220"/>
      <c r="AA49" s="221"/>
      <c r="AB49" s="221"/>
      <c r="AC49" s="221"/>
      <c r="AD49" s="221"/>
      <c r="AE49" s="221"/>
      <c r="AF49" s="221"/>
      <c r="AG49" s="221"/>
      <c r="AH49" s="221"/>
      <c r="AI49" s="221"/>
      <c r="AJ49" s="221"/>
      <c r="AK49" s="221"/>
      <c r="AL49" s="221"/>
    </row>
    <row r="50" spans="1:38">
      <c r="A50" s="160"/>
      <c r="B50" s="160"/>
      <c r="C50" s="160"/>
      <c r="D50" s="160"/>
      <c r="E50" s="160"/>
      <c r="F50" s="160"/>
      <c r="G50" s="160"/>
      <c r="H50" s="160"/>
      <c r="I50" s="160"/>
      <c r="J50" s="160"/>
      <c r="K50" s="121"/>
      <c r="L50" s="121"/>
      <c r="M50" s="121"/>
      <c r="N50" s="121"/>
      <c r="O50" s="121"/>
      <c r="P50" s="121"/>
      <c r="Q50" s="121"/>
      <c r="R50" s="121"/>
      <c r="S50" s="121"/>
      <c r="T50" s="121"/>
      <c r="U50" s="160"/>
      <c r="V50" s="160"/>
      <c r="W50" s="121"/>
      <c r="X50" s="160"/>
      <c r="Y50" s="160"/>
      <c r="Z50" s="220"/>
      <c r="AA50" s="221"/>
      <c r="AB50" s="221"/>
      <c r="AC50" s="221"/>
      <c r="AD50" s="221"/>
      <c r="AE50" s="221"/>
      <c r="AF50" s="221"/>
      <c r="AG50" s="221"/>
      <c r="AH50" s="221"/>
      <c r="AI50" s="221"/>
      <c r="AJ50" s="221"/>
      <c r="AK50" s="221"/>
      <c r="AL50" s="221"/>
    </row>
    <row r="51" spans="1:38">
      <c r="A51" s="160"/>
      <c r="B51" s="160"/>
      <c r="C51" s="160"/>
      <c r="D51" s="160"/>
      <c r="E51" s="160"/>
      <c r="F51" s="160"/>
      <c r="G51" s="160"/>
      <c r="H51" s="160"/>
      <c r="I51" s="160"/>
      <c r="J51" s="160"/>
      <c r="K51" s="121"/>
      <c r="L51" s="121"/>
      <c r="M51" s="121"/>
      <c r="N51" s="121"/>
      <c r="O51" s="121"/>
      <c r="P51" s="121"/>
      <c r="Q51" s="121"/>
      <c r="R51" s="121"/>
      <c r="S51" s="121"/>
      <c r="T51" s="121"/>
      <c r="U51" s="160"/>
      <c r="V51" s="160"/>
      <c r="W51" s="121"/>
      <c r="X51" s="160"/>
      <c r="Y51" s="160"/>
      <c r="Z51" s="220"/>
      <c r="AA51" s="221"/>
      <c r="AB51" s="221"/>
      <c r="AC51" s="221"/>
      <c r="AD51" s="221"/>
      <c r="AE51" s="221"/>
      <c r="AF51" s="221"/>
      <c r="AG51" s="221"/>
      <c r="AH51" s="221"/>
      <c r="AI51" s="221"/>
      <c r="AJ51" s="221"/>
      <c r="AK51" s="221"/>
      <c r="AL51" s="221"/>
    </row>
    <row r="52" spans="1:38">
      <c r="V52" s="160"/>
      <c r="W52" s="121"/>
      <c r="X52" s="160"/>
      <c r="Y52" s="160"/>
      <c r="Z52" s="220"/>
      <c r="AA52" s="221"/>
      <c r="AB52" s="221"/>
      <c r="AC52" s="221"/>
      <c r="AD52" s="221"/>
      <c r="AE52" s="221"/>
      <c r="AF52" s="221"/>
      <c r="AG52" s="221"/>
      <c r="AH52" s="221"/>
      <c r="AI52" s="221"/>
      <c r="AJ52" s="221"/>
      <c r="AK52" s="221"/>
      <c r="AL52" s="221"/>
    </row>
    <row r="53" spans="1:38">
      <c r="V53" s="160"/>
      <c r="W53" s="121"/>
      <c r="X53" s="160"/>
      <c r="Y53" s="160"/>
      <c r="Z53" s="220"/>
      <c r="AA53" s="221"/>
      <c r="AB53" s="221"/>
      <c r="AC53" s="221"/>
      <c r="AD53" s="221"/>
      <c r="AE53" s="221"/>
      <c r="AF53" s="221"/>
      <c r="AG53" s="221"/>
      <c r="AH53" s="221"/>
      <c r="AI53" s="221"/>
      <c r="AJ53" s="221"/>
      <c r="AK53" s="221"/>
      <c r="AL53" s="221"/>
    </row>
    <row r="54" spans="1:38">
      <c r="V54" s="160"/>
      <c r="W54" s="121"/>
      <c r="X54" s="160"/>
      <c r="Y54" s="160"/>
      <c r="Z54" s="220"/>
      <c r="AA54" s="221"/>
      <c r="AB54" s="221"/>
      <c r="AC54" s="221"/>
      <c r="AD54" s="221"/>
      <c r="AE54" s="221"/>
      <c r="AF54" s="221"/>
      <c r="AG54" s="221"/>
      <c r="AH54" s="221"/>
      <c r="AI54" s="221"/>
      <c r="AJ54" s="221"/>
      <c r="AK54" s="221"/>
      <c r="AL54" s="221"/>
    </row>
    <row r="55" spans="1:38">
      <c r="Z55" s="221"/>
      <c r="AA55" s="221"/>
      <c r="AB55" s="221"/>
      <c r="AC55" s="221"/>
      <c r="AD55" s="221"/>
      <c r="AE55" s="221"/>
      <c r="AF55" s="221"/>
      <c r="AG55" s="221"/>
      <c r="AH55" s="221"/>
      <c r="AI55" s="221"/>
      <c r="AJ55" s="221"/>
      <c r="AK55" s="221"/>
      <c r="AL55" s="221"/>
    </row>
    <row r="56" spans="1:38">
      <c r="Z56" s="221"/>
      <c r="AA56" s="221"/>
      <c r="AB56" s="221"/>
      <c r="AC56" s="221"/>
      <c r="AD56" s="221"/>
      <c r="AE56" s="221"/>
      <c r="AF56" s="221"/>
      <c r="AG56" s="221"/>
      <c r="AH56" s="221"/>
      <c r="AI56" s="221"/>
      <c r="AJ56" s="221"/>
      <c r="AK56" s="221"/>
      <c r="AL56" s="221"/>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showGridLines="0" zoomScaleNormal="100" workbookViewId="0">
      <selection activeCell="A2" sqref="A2"/>
    </sheetView>
  </sheetViews>
  <sheetFormatPr baseColWidth="10" defaultRowHeight="15"/>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showGridLines="0" zoomScale="70" zoomScaleNormal="70" workbookViewId="0">
      <pane xSplit="2" ySplit="2" topLeftCell="C3" activePane="bottomRight" state="frozen"/>
      <selection activeCell="D20" sqref="D20"/>
      <selection pane="topRight" activeCell="D20" sqref="D20"/>
      <selection pane="bottomLeft" activeCell="D20" sqref="D20"/>
      <selection pane="bottomRight" activeCell="E4" sqref="E4"/>
    </sheetView>
  </sheetViews>
  <sheetFormatPr baseColWidth="10" defaultRowHeight="52.5"/>
  <cols>
    <col min="1" max="1" width="16.7109375" style="111" customWidth="1"/>
    <col min="2" max="2" width="108.28515625" style="110" customWidth="1"/>
    <col min="3" max="3" width="15.42578125" style="141" customWidth="1"/>
    <col min="4" max="4" width="25" style="181" customWidth="1"/>
    <col min="5" max="5" width="30" style="202" customWidth="1"/>
    <col min="6" max="7" width="11.42578125" customWidth="1"/>
    <col min="8" max="8" width="1.28515625" customWidth="1"/>
    <col min="10" max="10" width="34.42578125" customWidth="1"/>
  </cols>
  <sheetData>
    <row r="1" spans="1:10" ht="96" customHeight="1" thickTop="1" thickBot="1">
      <c r="A1" s="671" t="s">
        <v>1849</v>
      </c>
      <c r="B1" s="672"/>
      <c r="C1" s="672"/>
      <c r="D1" s="673"/>
    </row>
    <row r="2" spans="1:10" ht="56.25" customHeight="1" thickTop="1" thickBot="1">
      <c r="A2" s="189" t="s">
        <v>943</v>
      </c>
      <c r="B2" s="190" t="s">
        <v>1437</v>
      </c>
      <c r="C2" s="190" t="s">
        <v>982</v>
      </c>
      <c r="D2" s="219" t="s">
        <v>1847</v>
      </c>
    </row>
    <row r="3" spans="1:10" ht="54" thickTop="1" thickBot="1">
      <c r="A3" s="128" t="s">
        <v>983</v>
      </c>
      <c r="B3" s="129" t="s">
        <v>1220</v>
      </c>
      <c r="C3" s="130" t="str">
        <f>'200.1'!L31</f>
        <v>Ha</v>
      </c>
      <c r="D3" s="177">
        <f>VLOOKUP('200.1'!A88,'200.1'!A36:N107,14,FALSE)</f>
        <v>3409546.0521744164</v>
      </c>
      <c r="G3" t="s">
        <v>980</v>
      </c>
      <c r="J3" s="1"/>
    </row>
    <row r="4" spans="1:10" ht="54" thickTop="1" thickBot="1">
      <c r="A4" s="131" t="s">
        <v>985</v>
      </c>
      <c r="B4" s="132" t="s">
        <v>1169</v>
      </c>
      <c r="C4" s="130" t="s">
        <v>984</v>
      </c>
      <c r="D4" s="177">
        <f>VLOOKUP('200.2'!A88,'200.2'!A37:N108,14,FALSE)</f>
        <v>299568.37651082868</v>
      </c>
      <c r="J4" s="1"/>
    </row>
    <row r="5" spans="1:10" ht="54" thickTop="1" thickBot="1">
      <c r="A5" s="131" t="s">
        <v>986</v>
      </c>
      <c r="B5" s="132" t="s">
        <v>1170</v>
      </c>
      <c r="C5" s="133" t="s">
        <v>987</v>
      </c>
      <c r="D5" s="177">
        <f>VLOOKUP('201.1'!A88,'201.1'!A38:N109,14,FALSE)</f>
        <v>184950.57496436767</v>
      </c>
    </row>
    <row r="6" spans="1:10" ht="54" thickTop="1" thickBot="1">
      <c r="A6" s="131" t="s">
        <v>988</v>
      </c>
      <c r="B6" s="132" t="s">
        <v>1171</v>
      </c>
      <c r="C6" s="133" t="s">
        <v>987</v>
      </c>
      <c r="D6" s="177">
        <f>VLOOKUP('201.2'!A88,'201.2'!A39:N110,14,FALSE)</f>
        <v>193197.94441128112</v>
      </c>
    </row>
    <row r="7" spans="1:10" ht="70.5" customHeight="1" thickTop="1" thickBot="1">
      <c r="A7" s="131" t="s">
        <v>989</v>
      </c>
      <c r="B7" s="132" t="s">
        <v>1172</v>
      </c>
      <c r="C7" s="133" t="s">
        <v>987</v>
      </c>
      <c r="D7" s="177">
        <f>VLOOKUP('201.3'!A88,'201.3'!A40:N111,14,FALSE)</f>
        <v>44772.386583023464</v>
      </c>
    </row>
    <row r="8" spans="1:10" ht="54" thickTop="1" thickBot="1">
      <c r="A8" s="131" t="s">
        <v>990</v>
      </c>
      <c r="B8" s="132" t="s">
        <v>1173</v>
      </c>
      <c r="C8" s="133" t="s">
        <v>987</v>
      </c>
      <c r="D8" s="178">
        <f>VLOOKUP('201.4'!A88,'201.4'!A41:N112,14,FALSE)</f>
        <v>65100.25300652023</v>
      </c>
    </row>
    <row r="9" spans="1:10" ht="54" thickTop="1" thickBot="1">
      <c r="A9" s="131" t="s">
        <v>991</v>
      </c>
      <c r="B9" s="132" t="s">
        <v>1170</v>
      </c>
      <c r="C9" s="133" t="s">
        <v>1845</v>
      </c>
      <c r="D9" s="178">
        <f>VLOOKUP('201.5'!A88,'201.5'!A42:N113,14,FALSE)</f>
        <v>184950.57496436767</v>
      </c>
    </row>
    <row r="10" spans="1:10" ht="54" thickTop="1" thickBot="1">
      <c r="A10" s="131" t="s">
        <v>992</v>
      </c>
      <c r="B10" s="132" t="s">
        <v>1171</v>
      </c>
      <c r="C10" s="133" t="s">
        <v>1845</v>
      </c>
      <c r="D10" s="178">
        <f>VLOOKUP('201.6'!A88,'201.6'!A43:N114,14,FALSE)</f>
        <v>193197.94441128112</v>
      </c>
    </row>
    <row r="11" spans="1:10" ht="54" thickTop="1" thickBot="1">
      <c r="A11" s="131" t="s">
        <v>993</v>
      </c>
      <c r="B11" s="132" t="s">
        <v>1171</v>
      </c>
      <c r="C11" s="133" t="s">
        <v>387</v>
      </c>
      <c r="D11" s="178">
        <f>VLOOKUP('201.7'!A88,'201.7'!A44:N115,14,FALSE)</f>
        <v>190269.88191272953</v>
      </c>
    </row>
    <row r="12" spans="1:10" ht="54" thickTop="1" thickBot="1">
      <c r="A12" s="131" t="s">
        <v>994</v>
      </c>
      <c r="B12" s="132" t="s">
        <v>1174</v>
      </c>
      <c r="C12" s="133" t="s">
        <v>233</v>
      </c>
      <c r="D12" s="178">
        <f>VLOOKUP('201.8'!A88,'201.8'!A45:N116,14,FALSE)</f>
        <v>18824.002514678668</v>
      </c>
    </row>
    <row r="13" spans="1:10" ht="54" thickTop="1" thickBot="1">
      <c r="A13" s="131" t="s">
        <v>995</v>
      </c>
      <c r="B13" s="132" t="s">
        <v>1175</v>
      </c>
      <c r="C13" s="133" t="s">
        <v>233</v>
      </c>
      <c r="D13" s="178">
        <f>VLOOKUP('201.9'!A88,'201.9'!A46:N117,14,FALSE)</f>
        <v>18477.070543918246</v>
      </c>
    </row>
    <row r="14" spans="1:10" ht="54" thickTop="1" thickBot="1">
      <c r="A14" s="131" t="s">
        <v>996</v>
      </c>
      <c r="B14" s="132" t="s">
        <v>1176</v>
      </c>
      <c r="C14" s="133" t="s">
        <v>144</v>
      </c>
      <c r="D14" s="178">
        <f>VLOOKUP('201.10'!A88,'201.10'!A47:N118,14,FALSE)</f>
        <v>7095.5974356520783</v>
      </c>
    </row>
    <row r="15" spans="1:10" ht="54" thickTop="1" thickBot="1">
      <c r="A15" s="131" t="s">
        <v>997</v>
      </c>
      <c r="B15" s="132" t="s">
        <v>1177</v>
      </c>
      <c r="C15" s="133" t="s">
        <v>998</v>
      </c>
      <c r="D15" s="178">
        <f>VLOOKUP('201.11'!A88,'201.11'!A48:N119,14,FALSE)</f>
        <v>1458.9247573861339</v>
      </c>
    </row>
    <row r="16" spans="1:10" ht="54" thickTop="1" thickBot="1">
      <c r="A16" s="131" t="s">
        <v>999</v>
      </c>
      <c r="B16" s="132" t="s">
        <v>1178</v>
      </c>
      <c r="C16" s="133" t="s">
        <v>1845</v>
      </c>
      <c r="D16" s="178">
        <f>VLOOKUP('201.12'!A88,'201.12'!A49:N120,14,FALSE)</f>
        <v>129112.70826674518</v>
      </c>
    </row>
    <row r="17" spans="1:4" ht="64.5" thickTop="1" thickBot="1">
      <c r="A17" s="134" t="s">
        <v>1000</v>
      </c>
      <c r="B17" s="135" t="s">
        <v>1179</v>
      </c>
      <c r="C17" s="133" t="s">
        <v>1845</v>
      </c>
      <c r="D17" s="178">
        <f>VLOOKUP('201.13'!A88,'201.13'!A50:N121,14,FALSE)</f>
        <v>112082.26390478313</v>
      </c>
    </row>
    <row r="18" spans="1:4" ht="54" thickTop="1" thickBot="1">
      <c r="A18" s="131" t="s">
        <v>1001</v>
      </c>
      <c r="B18" s="132" t="s">
        <v>1180</v>
      </c>
      <c r="C18" s="133" t="s">
        <v>144</v>
      </c>
      <c r="D18" s="178">
        <f>VLOOKUP('201.14'!A88,'201.14'!A51:N122,14,FALSE)</f>
        <v>42468.123060145663</v>
      </c>
    </row>
    <row r="19" spans="1:4" ht="54" thickTop="1" thickBot="1">
      <c r="A19" s="131" t="s">
        <v>1002</v>
      </c>
      <c r="B19" s="132" t="s">
        <v>1181</v>
      </c>
      <c r="C19" s="133" t="s">
        <v>144</v>
      </c>
      <c r="D19" s="178">
        <f>VLOOKUP('201.15'!A88,'201.15'!A52:N123,14,FALSE)</f>
        <v>52114.406626371434</v>
      </c>
    </row>
    <row r="20" spans="1:4" ht="54" thickTop="1" thickBot="1">
      <c r="A20" s="131" t="s">
        <v>1003</v>
      </c>
      <c r="B20" s="132" t="s">
        <v>1182</v>
      </c>
      <c r="C20" s="133" t="s">
        <v>144</v>
      </c>
      <c r="D20" s="178">
        <f>VLOOKUP('201.16'!A88,'201.16'!A53:N124,14,FALSE)</f>
        <v>2064.1954666666666</v>
      </c>
    </row>
    <row r="21" spans="1:4" ht="54" thickTop="1" thickBot="1">
      <c r="A21" s="131" t="s">
        <v>1004</v>
      </c>
      <c r="B21" s="132" t="s">
        <v>1183</v>
      </c>
      <c r="C21" s="133" t="s">
        <v>1845</v>
      </c>
      <c r="D21" s="178">
        <f>VLOOKUP('201.17'!A88,'201.17'!A54:N125,14,FALSE)</f>
        <v>109493.26832282421</v>
      </c>
    </row>
    <row r="22" spans="1:4" ht="54" thickTop="1" thickBot="1">
      <c r="A22" s="131" t="s">
        <v>1005</v>
      </c>
      <c r="B22" s="132" t="s">
        <v>1184</v>
      </c>
      <c r="C22" s="133" t="s">
        <v>1845</v>
      </c>
      <c r="D22" s="178">
        <f>VLOOKUP('201.18'!A88,'201.18'!A55:N126,14,FALSE)</f>
        <v>109493.26832282421</v>
      </c>
    </row>
    <row r="23" spans="1:4" ht="54" thickTop="1" thickBot="1">
      <c r="A23" s="131" t="s">
        <v>1006</v>
      </c>
      <c r="B23" s="132" t="s">
        <v>1185</v>
      </c>
      <c r="C23" s="133" t="s">
        <v>144</v>
      </c>
      <c r="D23" s="178">
        <f>VLOOKUP('201.19'!A88,'201.19'!A56:N127,14,FALSE)</f>
        <v>6689.8685107605879</v>
      </c>
    </row>
    <row r="24" spans="1:4" ht="54" thickTop="1" thickBot="1">
      <c r="A24" s="131" t="s">
        <v>1007</v>
      </c>
      <c r="B24" s="132" t="s">
        <v>1186</v>
      </c>
      <c r="C24" s="133" t="s">
        <v>144</v>
      </c>
      <c r="D24" s="178">
        <f>VLOOKUP('201.20'!A88,'201.20'!A57:N128,14,FALSE)</f>
        <v>871.64586805567444</v>
      </c>
    </row>
    <row r="25" spans="1:4" ht="54" thickTop="1" thickBot="1">
      <c r="A25" s="131" t="s">
        <v>1008</v>
      </c>
      <c r="B25" s="132" t="s">
        <v>1187</v>
      </c>
      <c r="C25" s="133" t="s">
        <v>144</v>
      </c>
      <c r="D25" s="178">
        <f>VLOOKUP('201.21'!A88,'201.21'!A58:N129,14,FALSE)</f>
        <v>7948.6657952464011</v>
      </c>
    </row>
    <row r="26" spans="1:4" ht="54" thickTop="1" thickBot="1">
      <c r="A26" s="131" t="s">
        <v>1425</v>
      </c>
      <c r="B26" s="132" t="s">
        <v>1413</v>
      </c>
      <c r="C26" s="133" t="s">
        <v>1845</v>
      </c>
      <c r="D26" s="178">
        <f>VLOOKUP('203.1'!A88,'203.1'!A59:N130,14,FALSE)</f>
        <v>970276.98367085797</v>
      </c>
    </row>
    <row r="27" spans="1:4" ht="54" thickTop="1" thickBot="1">
      <c r="A27" s="131" t="s">
        <v>1426</v>
      </c>
      <c r="B27" s="132" t="s">
        <v>1417</v>
      </c>
      <c r="C27" s="133" t="s">
        <v>1845</v>
      </c>
      <c r="D27" s="178">
        <f>VLOOKUP('203.2'!A88,'203.2'!A60:N131,14,FALSE)</f>
        <v>1174375.6375957981</v>
      </c>
    </row>
    <row r="28" spans="1:4" ht="54" thickTop="1" thickBot="1">
      <c r="A28" s="131" t="s">
        <v>1427</v>
      </c>
      <c r="B28" s="132" t="s">
        <v>1418</v>
      </c>
      <c r="C28" s="133" t="s">
        <v>1845</v>
      </c>
      <c r="D28" s="178">
        <f>VLOOKUP('203.3'!A88,'203.3'!A61:N132,14,FALSE)</f>
        <v>1320160.390399327</v>
      </c>
    </row>
    <row r="29" spans="1:4" ht="54" thickTop="1" thickBot="1">
      <c r="A29" s="131" t="s">
        <v>1428</v>
      </c>
      <c r="B29" s="132" t="s">
        <v>1419</v>
      </c>
      <c r="C29" s="133" t="s">
        <v>1845</v>
      </c>
      <c r="D29" s="178">
        <f>VLOOKUP('203.4'!A88,'203.4'!A62:N133,14,FALSE)</f>
        <v>604426.08314523171</v>
      </c>
    </row>
    <row r="30" spans="1:4" ht="54" thickTop="1" thickBot="1">
      <c r="A30" s="131" t="s">
        <v>1429</v>
      </c>
      <c r="B30" s="132" t="s">
        <v>1420</v>
      </c>
      <c r="C30" s="133" t="s">
        <v>1845</v>
      </c>
      <c r="D30" s="178">
        <f>VLOOKUP('203.5'!A88,'203.5'!A63:N134,14,FALSE)</f>
        <v>699856.66084758402</v>
      </c>
    </row>
    <row r="31" spans="1:4" ht="54" thickTop="1" thickBot="1">
      <c r="A31" s="131" t="s">
        <v>1430</v>
      </c>
      <c r="B31" s="132" t="s">
        <v>1421</v>
      </c>
      <c r="C31" s="133" t="s">
        <v>1845</v>
      </c>
      <c r="D31" s="178">
        <f>VLOOKUP('203.6'!A88,'203.6'!A64:N135,14,FALSE)</f>
        <v>760585.21029453562</v>
      </c>
    </row>
    <row r="32" spans="1:4" ht="54" thickTop="1" thickBot="1">
      <c r="A32" s="131" t="s">
        <v>1431</v>
      </c>
      <c r="B32" s="132" t="s">
        <v>1422</v>
      </c>
      <c r="C32" s="133" t="s">
        <v>1845</v>
      </c>
      <c r="D32" s="178">
        <f>VLOOKUP('203.7'!A88,'203.7'!A65:N136,14,FALSE)</f>
        <v>263276.75127207232</v>
      </c>
    </row>
    <row r="33" spans="1:4" ht="54" thickTop="1" thickBot="1">
      <c r="A33" s="131" t="s">
        <v>1432</v>
      </c>
      <c r="B33" s="132" t="s">
        <v>1871</v>
      </c>
      <c r="C33" s="133" t="s">
        <v>1845</v>
      </c>
      <c r="D33" s="178">
        <f>VLOOKUP('203.8'!A88,'203.8'!A66:N137,14,FALSE)</f>
        <v>401241.78030368255</v>
      </c>
    </row>
    <row r="34" spans="1:4" ht="54" thickTop="1" thickBot="1">
      <c r="A34" s="131" t="s">
        <v>1433</v>
      </c>
      <c r="B34" s="132" t="s">
        <v>1424</v>
      </c>
      <c r="C34" s="133" t="s">
        <v>1845</v>
      </c>
      <c r="D34" s="178">
        <f>VLOOKUP('203.9'!A88,'203.9'!A67:N138,14,FALSE)</f>
        <v>425868.39119518705</v>
      </c>
    </row>
    <row r="35" spans="1:4" ht="54" thickTop="1" thickBot="1">
      <c r="A35" s="131" t="s">
        <v>1434</v>
      </c>
      <c r="B35" s="132" t="s">
        <v>1414</v>
      </c>
      <c r="C35" s="133" t="s">
        <v>1845</v>
      </c>
      <c r="D35" s="178">
        <f>VLOOKUP('203.10'!A88,'203.10'!A68:N139,14,FALSE)</f>
        <v>205418.21768683341</v>
      </c>
    </row>
    <row r="36" spans="1:4" ht="54" thickTop="1" thickBot="1">
      <c r="A36" s="131" t="s">
        <v>1435</v>
      </c>
      <c r="B36" s="132" t="s">
        <v>1415</v>
      </c>
      <c r="C36" s="133" t="s">
        <v>1845</v>
      </c>
      <c r="D36" s="178">
        <f>VLOOKUP('203.11'!A88,'203.11'!A69:N140,14,FALSE)</f>
        <v>300496.55392934644</v>
      </c>
    </row>
    <row r="37" spans="1:4" ht="54" thickTop="1" thickBot="1">
      <c r="A37" s="131" t="s">
        <v>1436</v>
      </c>
      <c r="B37" s="216" t="s">
        <v>1416</v>
      </c>
      <c r="C37" s="133" t="s">
        <v>1845</v>
      </c>
      <c r="D37" s="178">
        <f>VLOOKUP('203.12'!A88,'203.12'!A70:N141,14,FALSE)</f>
        <v>313289.59854830976</v>
      </c>
    </row>
    <row r="38" spans="1:4" ht="54" thickTop="1" thickBot="1">
      <c r="A38" s="131" t="s">
        <v>1009</v>
      </c>
      <c r="B38" s="132" t="s">
        <v>1188</v>
      </c>
      <c r="C38" s="133" t="s">
        <v>387</v>
      </c>
      <c r="D38" s="178">
        <f>VLOOKUP('210.1.1'!A88,'210.1.1'!A71:N142,14,FALSE)</f>
        <v>13978.524949697308</v>
      </c>
    </row>
    <row r="39" spans="1:4" ht="54" thickTop="1" thickBot="1">
      <c r="A39" s="131" t="s">
        <v>1010</v>
      </c>
      <c r="B39" s="132" t="s">
        <v>1189</v>
      </c>
      <c r="C39" s="133" t="s">
        <v>387</v>
      </c>
      <c r="D39" s="178">
        <f>VLOOKUP('210.1.2'!A88,'210.1.2'!A72:N143,14,FALSE)</f>
        <v>4533.8116837500074</v>
      </c>
    </row>
    <row r="40" spans="1:4" ht="54" thickTop="1" thickBot="1">
      <c r="A40" s="131" t="s">
        <v>1011</v>
      </c>
      <c r="B40" s="132" t="s">
        <v>1190</v>
      </c>
      <c r="C40" s="133" t="s">
        <v>387</v>
      </c>
      <c r="D40" s="178">
        <f>VLOOKUP('210.2.1'!A90,'210.2.1'!A73:N144,14,FALSE)</f>
        <v>29628.321952612565</v>
      </c>
    </row>
    <row r="41" spans="1:4" ht="54" thickTop="1" thickBot="1">
      <c r="A41" s="131" t="s">
        <v>1012</v>
      </c>
      <c r="B41" s="132" t="s">
        <v>1191</v>
      </c>
      <c r="C41" s="133" t="s">
        <v>387</v>
      </c>
      <c r="D41" s="178">
        <f>VLOOKUP('210.2.2'!A88,'210.2.2'!A74:N145,14,FALSE)</f>
        <v>13978.524949697308</v>
      </c>
    </row>
    <row r="42" spans="1:4" ht="54" thickTop="1" thickBot="1">
      <c r="A42" s="131" t="s">
        <v>1013</v>
      </c>
      <c r="B42" s="132" t="s">
        <v>1192</v>
      </c>
      <c r="C42" s="133" t="s">
        <v>387</v>
      </c>
      <c r="D42" s="178">
        <f>VLOOKUP('210.2.3'!A91,'210.2.3'!A91:N146,14,FALSE)</f>
        <v>20183.608686665269</v>
      </c>
    </row>
    <row r="43" spans="1:4" ht="54" thickTop="1" thickBot="1">
      <c r="A43" s="131" t="s">
        <v>1014</v>
      </c>
      <c r="B43" s="132" t="s">
        <v>1193</v>
      </c>
      <c r="C43" s="133" t="s">
        <v>387</v>
      </c>
      <c r="D43" s="178">
        <f>VLOOKUP('210.2.4'!A88,'210.2.4'!A88:N147,14,FALSE)</f>
        <v>4533.8116837500074</v>
      </c>
    </row>
    <row r="44" spans="1:4" ht="54" thickTop="1" thickBot="1">
      <c r="A44" s="131" t="s">
        <v>1015</v>
      </c>
      <c r="B44" s="132" t="s">
        <v>1194</v>
      </c>
      <c r="C44" s="133" t="s">
        <v>387</v>
      </c>
      <c r="D44" s="178">
        <f>VLOOKUP('211.1'!A88,'211.1'!A88:N148,14,FALSE)</f>
        <v>11390.849125019426</v>
      </c>
    </row>
    <row r="45" spans="1:4" ht="54" thickTop="1" thickBot="1">
      <c r="A45" s="131" t="s">
        <v>1016</v>
      </c>
      <c r="B45" s="132" t="s">
        <v>1195</v>
      </c>
      <c r="C45" s="133" t="s">
        <v>387</v>
      </c>
      <c r="D45" s="178">
        <f>VLOOKUP('220.1'!A88,'220.1'!A88:N149,14,FALSE)</f>
        <v>15454.886772102454</v>
      </c>
    </row>
    <row r="46" spans="1:4" ht="54" thickTop="1" thickBot="1">
      <c r="A46" s="131" t="s">
        <v>1017</v>
      </c>
      <c r="B46" s="132" t="s">
        <v>1196</v>
      </c>
      <c r="C46" s="133" t="s">
        <v>387</v>
      </c>
      <c r="D46" s="178">
        <f>VLOOKUP('221.1'!A88,'221.1'!A88:N150,14,FALSE)</f>
        <v>10266.20471283492</v>
      </c>
    </row>
    <row r="47" spans="1:4" ht="54" thickTop="1" thickBot="1">
      <c r="A47" s="131" t="s">
        <v>1018</v>
      </c>
      <c r="B47" s="132" t="s">
        <v>1197</v>
      </c>
      <c r="C47" s="133" t="s">
        <v>387</v>
      </c>
      <c r="D47" s="178">
        <f>VLOOKUP('221.2'!A88,'221.2'!A88:N151,14,FALSE)</f>
        <v>5939.9185760573364</v>
      </c>
    </row>
    <row r="48" spans="1:4" ht="64.5" thickTop="1" thickBot="1">
      <c r="A48" s="131" t="s">
        <v>1441</v>
      </c>
      <c r="B48" s="132" t="s">
        <v>1438</v>
      </c>
      <c r="C48" s="133" t="s">
        <v>233</v>
      </c>
      <c r="D48" s="178">
        <f>VLOOKUP('223.1'!A88,'223.1'!A88:N152,14,FALSE)</f>
        <v>10430.171705631554</v>
      </c>
    </row>
    <row r="49" spans="1:4" ht="54" thickTop="1" thickBot="1">
      <c r="A49" s="131" t="s">
        <v>1442</v>
      </c>
      <c r="B49" s="132" t="s">
        <v>1439</v>
      </c>
      <c r="C49" s="133" t="s">
        <v>233</v>
      </c>
      <c r="D49" s="178">
        <f>VLOOKUP('223.2'!A88,'223.2'!A88:N153,14,FALSE)</f>
        <v>16336.645499429453</v>
      </c>
    </row>
    <row r="50" spans="1:4" ht="54" thickTop="1" thickBot="1">
      <c r="A50" s="131" t="s">
        <v>1443</v>
      </c>
      <c r="B50" s="132" t="s">
        <v>1440</v>
      </c>
      <c r="C50" s="133" t="s">
        <v>387</v>
      </c>
      <c r="D50" s="178">
        <f>VLOOKUP('223.3.1'!A88,'223.3.1'!A88:N154,14,FALSE)</f>
        <v>55993</v>
      </c>
    </row>
    <row r="51" spans="1:4" ht="64.5" thickTop="1" thickBot="1">
      <c r="A51" s="131" t="s">
        <v>1444</v>
      </c>
      <c r="B51" s="132" t="s">
        <v>1446</v>
      </c>
      <c r="C51" s="133" t="s">
        <v>387</v>
      </c>
      <c r="D51" s="178">
        <f>VLOOKUP('223.3.2'!A88,'223.3.2'!A88:N155,14,FALSE)</f>
        <v>87455.172121253563</v>
      </c>
    </row>
    <row r="52" spans="1:4" ht="54" thickTop="1" thickBot="1">
      <c r="A52" s="131" t="s">
        <v>1445</v>
      </c>
      <c r="B52" s="132" t="s">
        <v>1447</v>
      </c>
      <c r="C52" s="133" t="s">
        <v>387</v>
      </c>
      <c r="D52" s="178">
        <f>VLOOKUP('223.3.3'!A88,'223.3.3'!A88:N156,14,FALSE)</f>
        <v>118796.65250101533</v>
      </c>
    </row>
    <row r="53" spans="1:4" ht="54" thickTop="1" thickBot="1">
      <c r="A53" s="137" t="s">
        <v>1019</v>
      </c>
      <c r="B53" s="138" t="s">
        <v>1956</v>
      </c>
      <c r="C53" s="133" t="s">
        <v>233</v>
      </c>
      <c r="D53" s="178">
        <f>VLOOKUP('230.1'!A88,'230.1'!A88:N157,14,FALSE)</f>
        <v>3382.5361870969668</v>
      </c>
    </row>
    <row r="54" spans="1:4" ht="54" thickTop="1" thickBot="1">
      <c r="A54" s="137" t="s">
        <v>1020</v>
      </c>
      <c r="B54" s="138" t="s">
        <v>1198</v>
      </c>
      <c r="C54" s="133" t="s">
        <v>233</v>
      </c>
      <c r="D54" s="178">
        <f>VLOOKUP('231.1'!A88,'231.1'!A88:N159,14,FALSE)</f>
        <v>11703.3349185101</v>
      </c>
    </row>
    <row r="55" spans="1:4" ht="54" thickTop="1" thickBot="1">
      <c r="A55" s="137" t="s">
        <v>1021</v>
      </c>
      <c r="B55" s="138" t="s">
        <v>1448</v>
      </c>
      <c r="C55" s="133" t="s">
        <v>233</v>
      </c>
      <c r="D55" s="178">
        <f>VLOOKUP('232.1'!A88,'232.1'!A88:N160,14,FALSE)</f>
        <v>7543.1950438657186</v>
      </c>
    </row>
    <row r="56" spans="1:4" ht="54" thickTop="1" thickBot="1">
      <c r="A56" s="137" t="s">
        <v>1449</v>
      </c>
      <c r="B56" s="138" t="s">
        <v>1872</v>
      </c>
      <c r="C56" s="133" t="s">
        <v>233</v>
      </c>
      <c r="D56" s="178">
        <f>VLOOKUP('233.1'!A88,'233.1'!A88:N161,14,FALSE)</f>
        <v>14478.069062710316</v>
      </c>
    </row>
    <row r="57" spans="1:4" ht="54" thickTop="1" thickBot="1">
      <c r="A57" s="137" t="s">
        <v>1451</v>
      </c>
      <c r="B57" s="138" t="s">
        <v>1452</v>
      </c>
      <c r="C57" s="133" t="s">
        <v>233</v>
      </c>
      <c r="D57" s="178">
        <f>VLOOKUP('233.10'!A88,'233.10'!A88:N162,14,FALSE)</f>
        <v>27229.41951882877</v>
      </c>
    </row>
    <row r="58" spans="1:4" ht="54" thickTop="1" thickBot="1">
      <c r="A58" s="137" t="s">
        <v>1022</v>
      </c>
      <c r="B58" s="138" t="s">
        <v>1453</v>
      </c>
      <c r="C58" s="133" t="s">
        <v>233</v>
      </c>
      <c r="D58" s="178">
        <f>VLOOKUP('234.1'!A88,'234.1'!A88:N163,14,FALSE)</f>
        <v>1225.1022114236416</v>
      </c>
    </row>
    <row r="59" spans="1:4" ht="54" thickTop="1" thickBot="1">
      <c r="A59" s="137" t="s">
        <v>1456</v>
      </c>
      <c r="B59" s="138" t="s">
        <v>1457</v>
      </c>
      <c r="C59" s="133" t="s">
        <v>387</v>
      </c>
      <c r="D59" s="178">
        <f>VLOOKUP('235.1'!A88,'235.1'!A88:N164,14,FALSE)</f>
        <v>67730.058790066498</v>
      </c>
    </row>
    <row r="60" spans="1:4" ht="54" thickTop="1" thickBot="1">
      <c r="A60" s="139" t="s">
        <v>1458</v>
      </c>
      <c r="B60" s="138" t="s">
        <v>1459</v>
      </c>
      <c r="C60" s="133" t="s">
        <v>387</v>
      </c>
      <c r="D60" s="178">
        <f>VLOOKUP('235.10'!A88,'235.10'!A88:N165,14,FALSE)</f>
        <v>18050.703198229294</v>
      </c>
    </row>
    <row r="61" spans="1:4" ht="54" thickTop="1" thickBot="1">
      <c r="A61" s="139" t="s">
        <v>1460</v>
      </c>
      <c r="B61" s="138" t="s">
        <v>1461</v>
      </c>
      <c r="C61" s="133" t="s">
        <v>377</v>
      </c>
      <c r="D61" s="178">
        <f>VLOOKUP('235.11'!A88,'235.11'!A88:N166,14,FALSE)</f>
        <v>620.99194489796503</v>
      </c>
    </row>
    <row r="62" spans="1:4" ht="54" thickTop="1" thickBot="1">
      <c r="A62" s="139" t="s">
        <v>1462</v>
      </c>
      <c r="B62" s="138" t="s">
        <v>1873</v>
      </c>
      <c r="C62" s="133" t="s">
        <v>387</v>
      </c>
      <c r="D62" s="178">
        <f>VLOOKUP('236.1'!A88,'236.1'!A88:N167,14,FALSE)</f>
        <v>146955.31996004633</v>
      </c>
    </row>
    <row r="63" spans="1:4" ht="54" thickTop="1" thickBot="1">
      <c r="A63" s="139" t="s">
        <v>1465</v>
      </c>
      <c r="B63" s="138" t="s">
        <v>1874</v>
      </c>
      <c r="C63" s="133" t="s">
        <v>387</v>
      </c>
      <c r="D63" s="178">
        <f>VLOOKUP('236.10'!A87,'236.10'!A87:N168,14,FALSE)</f>
        <v>18050.703198229294</v>
      </c>
    </row>
    <row r="64" spans="1:4" ht="54" thickTop="1" thickBot="1">
      <c r="A64" s="139" t="s">
        <v>1466</v>
      </c>
      <c r="B64" s="140" t="s">
        <v>1467</v>
      </c>
      <c r="C64" s="174" t="s">
        <v>377</v>
      </c>
      <c r="D64" s="178">
        <f>VLOOKUP('236.11'!A88,'236.11'!A88:N169,14,FALSE)</f>
        <v>1611.3077095227127</v>
      </c>
    </row>
    <row r="65" spans="1:4" ht="54" thickTop="1" thickBot="1">
      <c r="A65" s="137" t="s">
        <v>1023</v>
      </c>
      <c r="B65" s="138" t="s">
        <v>1199</v>
      </c>
      <c r="C65" s="133" t="s">
        <v>233</v>
      </c>
      <c r="D65" s="178">
        <f>VLOOKUP('310.1'!A87,'310.1'!A87:N170,14,FALSE)</f>
        <v>1159.8505714919672</v>
      </c>
    </row>
    <row r="66" spans="1:4" ht="54" thickTop="1" thickBot="1">
      <c r="A66" s="137" t="s">
        <v>1024</v>
      </c>
      <c r="B66" s="138" t="s">
        <v>1200</v>
      </c>
      <c r="C66" s="133" t="s">
        <v>387</v>
      </c>
      <c r="D66" s="178">
        <f>VLOOKUP('311.1'!A87,'311.1'!A87:N171,14,FALSE)</f>
        <v>60784.364701757935</v>
      </c>
    </row>
    <row r="67" spans="1:4" ht="54" thickTop="1" thickBot="1">
      <c r="A67" s="137" t="s">
        <v>1025</v>
      </c>
      <c r="B67" s="138" t="s">
        <v>1201</v>
      </c>
      <c r="C67" s="133" t="s">
        <v>998</v>
      </c>
      <c r="D67" s="178">
        <f>VLOOKUP('312.1'!A88,'312.1'!A88:N172,14,FALSE)</f>
        <v>4934.996476911203</v>
      </c>
    </row>
    <row r="68" spans="1:4" ht="54" thickTop="1" thickBot="1">
      <c r="A68" s="137" t="s">
        <v>1026</v>
      </c>
      <c r="B68" s="138" t="s">
        <v>1202</v>
      </c>
      <c r="C68" s="133" t="s">
        <v>998</v>
      </c>
      <c r="D68" s="178">
        <f>VLOOKUP('312.2'!A88,'312.2'!A88:N173,14,FALSE)</f>
        <v>4923.8287743599049</v>
      </c>
    </row>
    <row r="69" spans="1:4" ht="54" thickTop="1" thickBot="1">
      <c r="A69" s="137" t="s">
        <v>1027</v>
      </c>
      <c r="B69" s="138" t="s">
        <v>1203</v>
      </c>
      <c r="C69" s="133" t="s">
        <v>1464</v>
      </c>
      <c r="D69" s="178">
        <f>VLOOKUP('312.3'!A87,'312.3'!A87:N174,14,FALSE)</f>
        <v>1842.291895907975</v>
      </c>
    </row>
    <row r="70" spans="1:4" ht="54" thickTop="1" thickBot="1">
      <c r="A70" s="137" t="s">
        <v>1028</v>
      </c>
      <c r="B70" s="138" t="s">
        <v>1204</v>
      </c>
      <c r="C70" s="133" t="s">
        <v>387</v>
      </c>
      <c r="D70" s="179">
        <f>VLOOKUP('312.4'!A88,'312.4'!A88:N175,14,FALSE)</f>
        <v>60776.602681849632</v>
      </c>
    </row>
    <row r="71" spans="1:4" ht="54" thickTop="1" thickBot="1">
      <c r="A71" s="137" t="s">
        <v>1029</v>
      </c>
      <c r="B71" s="138" t="s">
        <v>1469</v>
      </c>
      <c r="C71" s="133" t="s">
        <v>387</v>
      </c>
      <c r="D71" s="179">
        <f>VLOOKUP('320.1'!A88,'320.1'!A88:N176,14,FALSE)</f>
        <v>92147.585722823831</v>
      </c>
    </row>
    <row r="72" spans="1:4" ht="54" thickTop="1" thickBot="1">
      <c r="A72" s="137" t="s">
        <v>1030</v>
      </c>
      <c r="B72" s="138" t="s">
        <v>1470</v>
      </c>
      <c r="C72" s="133" t="s">
        <v>387</v>
      </c>
      <c r="D72" s="179">
        <f>VLOOKUP('320.2'!A88,'320.2'!A88:N177,14,FALSE)</f>
        <v>80839.666461714514</v>
      </c>
    </row>
    <row r="73" spans="1:4" ht="54" thickTop="1" thickBot="1">
      <c r="A73" s="137" t="s">
        <v>1473</v>
      </c>
      <c r="B73" s="138" t="s">
        <v>1474</v>
      </c>
      <c r="C73" s="133" t="s">
        <v>387</v>
      </c>
      <c r="D73" s="179">
        <f>VLOOKUP('320.3'!A88,'320.3'!A88:N178,14,FALSE)</f>
        <v>87224.219449276628</v>
      </c>
    </row>
    <row r="74" spans="1:4" ht="54" thickTop="1" thickBot="1">
      <c r="A74" s="137" t="s">
        <v>1475</v>
      </c>
      <c r="B74" s="138" t="s">
        <v>1476</v>
      </c>
      <c r="C74" s="133" t="s">
        <v>387</v>
      </c>
      <c r="D74" s="179">
        <f>VLOOKUP('320.4'!A88,'320.4'!A88:N179,14,FALSE)</f>
        <v>114507.99992415095</v>
      </c>
    </row>
    <row r="75" spans="1:4" ht="54" thickTop="1" thickBot="1">
      <c r="A75" s="137" t="s">
        <v>1477</v>
      </c>
      <c r="B75" s="138" t="s">
        <v>1478</v>
      </c>
      <c r="C75" s="133" t="s">
        <v>387</v>
      </c>
      <c r="D75" s="179">
        <f>VLOOKUP('320.5'!A88,'320.5'!A88:N180,14,FALSE)</f>
        <v>103200.08066304165</v>
      </c>
    </row>
    <row r="76" spans="1:4" ht="54" thickTop="1" thickBot="1">
      <c r="A76" s="137" t="s">
        <v>1479</v>
      </c>
      <c r="B76" s="138" t="s">
        <v>1480</v>
      </c>
      <c r="C76" s="133" t="s">
        <v>387</v>
      </c>
      <c r="D76" s="179">
        <f>VLOOKUP('320.6'!A88,'320.6'!A88:N181,14,FALSE)</f>
        <v>109584.63365060376</v>
      </c>
    </row>
    <row r="77" spans="1:4" ht="54" thickTop="1" thickBot="1">
      <c r="A77" s="137" t="s">
        <v>1031</v>
      </c>
      <c r="B77" s="138" t="s">
        <v>1481</v>
      </c>
      <c r="C77" s="133" t="s">
        <v>387</v>
      </c>
      <c r="D77" s="179">
        <f>VLOOKUP('330.1'!A88,'330.1'!A88:N182,14,FALSE)</f>
        <v>92695.310770680691</v>
      </c>
    </row>
    <row r="78" spans="1:4" ht="54" thickTop="1" thickBot="1">
      <c r="A78" s="139" t="s">
        <v>1032</v>
      </c>
      <c r="B78" s="138" t="s">
        <v>1482</v>
      </c>
      <c r="C78" s="133" t="s">
        <v>387</v>
      </c>
      <c r="D78" s="179">
        <f>VLOOKUP('330.2'!A88,'330.1'!A88:N183,14,FALSE)</f>
        <v>92695.310770680691</v>
      </c>
    </row>
    <row r="79" spans="1:4" ht="54" thickTop="1" thickBot="1">
      <c r="A79" s="139" t="s">
        <v>1483</v>
      </c>
      <c r="B79" s="140" t="s">
        <v>1484</v>
      </c>
      <c r="C79" s="133" t="s">
        <v>387</v>
      </c>
      <c r="D79" s="179">
        <f>VLOOKUP('330.3'!A88,'330.3'!A88:N184,14,FALSE)</f>
        <v>115763.70069790233</v>
      </c>
    </row>
    <row r="80" spans="1:4" ht="54" thickTop="1" thickBot="1">
      <c r="A80" s="139" t="s">
        <v>1485</v>
      </c>
      <c r="B80" s="140" t="s">
        <v>1486</v>
      </c>
      <c r="C80" s="133" t="s">
        <v>387</v>
      </c>
      <c r="D80" s="179">
        <f>VLOOKUP('330.4'!A88,'330.4'!A88:N185,14,FALSE)</f>
        <v>115055.72497200781</v>
      </c>
    </row>
    <row r="81" spans="1:4" ht="54" thickTop="1" thickBot="1">
      <c r="A81" s="139" t="s">
        <v>1487</v>
      </c>
      <c r="B81" s="140" t="s">
        <v>1488</v>
      </c>
      <c r="C81" s="133" t="s">
        <v>387</v>
      </c>
      <c r="D81" s="179">
        <f>VLOOKUP('330.5'!A88,'330.5'!A88:N186,14,FALSE)</f>
        <v>115180.37458129252</v>
      </c>
    </row>
    <row r="82" spans="1:4" ht="54" thickTop="1" thickBot="1">
      <c r="A82" s="139" t="s">
        <v>1489</v>
      </c>
      <c r="B82" s="140" t="s">
        <v>1490</v>
      </c>
      <c r="C82" s="133" t="s">
        <v>387</v>
      </c>
      <c r="D82" s="179">
        <f>VLOOKUP('330.6'!A88,'330.6'!A88:N187,14,FALSE)</f>
        <v>138124.11489922946</v>
      </c>
    </row>
    <row r="83" spans="1:4" ht="54" thickTop="1" thickBot="1">
      <c r="A83" s="137" t="s">
        <v>1033</v>
      </c>
      <c r="B83" s="138" t="s">
        <v>1491</v>
      </c>
      <c r="C83" s="133" t="s">
        <v>387</v>
      </c>
      <c r="D83" s="179">
        <f>VLOOKUP('340.1'!A88,'340.1'!A88:N188,14,FALSE)</f>
        <v>92170.333279562154</v>
      </c>
    </row>
    <row r="84" spans="1:4" ht="54" thickTop="1" thickBot="1">
      <c r="A84" s="137" t="s">
        <v>1034</v>
      </c>
      <c r="B84" s="138" t="s">
        <v>1492</v>
      </c>
      <c r="C84" s="133" t="s">
        <v>387</v>
      </c>
      <c r="D84" s="179">
        <f>VLOOKUP('340.2'!A88,'340.2'!A88:N190,14,FALSE)</f>
        <v>114351.47744035222</v>
      </c>
    </row>
    <row r="85" spans="1:4" ht="54" thickTop="1" thickBot="1">
      <c r="A85" s="137" t="s">
        <v>1035</v>
      </c>
      <c r="B85" s="138" t="s">
        <v>1493</v>
      </c>
      <c r="C85" s="133" t="s">
        <v>387</v>
      </c>
      <c r="D85" s="179">
        <f>VLOOKUP('340.3'!A88,'340.3'!A88:N191,14,FALSE)</f>
        <v>114351.47744035222</v>
      </c>
    </row>
    <row r="86" spans="1:4" ht="54" thickTop="1" thickBot="1">
      <c r="A86" s="137" t="s">
        <v>1494</v>
      </c>
      <c r="B86" s="138" t="s">
        <v>2021</v>
      </c>
      <c r="C86" s="133" t="s">
        <v>387</v>
      </c>
      <c r="D86" s="179">
        <f>VLOOKUP('350.1'!A88,'350.1'!A88:N192,14,FALSE)</f>
        <v>144734.2369935782</v>
      </c>
    </row>
    <row r="87" spans="1:4" ht="54" thickTop="1" thickBot="1">
      <c r="A87" s="195" t="s">
        <v>1495</v>
      </c>
      <c r="B87" s="138" t="s">
        <v>2022</v>
      </c>
      <c r="C87" s="133" t="s">
        <v>387</v>
      </c>
      <c r="D87" s="179">
        <f>VLOOKUP('350.2'!A88,'350.2'!A88:N193,14,FALSE)</f>
        <v>144858.88660286291</v>
      </c>
    </row>
    <row r="88" spans="1:4" ht="54" thickTop="1" thickBot="1">
      <c r="A88" s="139" t="s">
        <v>1496</v>
      </c>
      <c r="B88" s="140" t="s">
        <v>1497</v>
      </c>
      <c r="C88" s="133" t="s">
        <v>387</v>
      </c>
      <c r="D88" s="179">
        <f>VLOOKUP('350.3'!A88,'350.3'!A88:N194,14,FALSE)</f>
        <v>144734.2369935782</v>
      </c>
    </row>
    <row r="89" spans="1:4" ht="54" thickTop="1" thickBot="1">
      <c r="A89" s="137" t="s">
        <v>1498</v>
      </c>
      <c r="B89" s="138" t="s">
        <v>1499</v>
      </c>
      <c r="C89" s="133" t="s">
        <v>387</v>
      </c>
      <c r="D89" s="179">
        <f>VLOOKUP('350.4'!A88,'350.4'!A88:N195,14,FALSE)</f>
        <v>144858.88660286291</v>
      </c>
    </row>
    <row r="90" spans="1:4" ht="54" thickTop="1" thickBot="1">
      <c r="A90" s="139" t="s">
        <v>1500</v>
      </c>
      <c r="B90" s="140" t="s">
        <v>1501</v>
      </c>
      <c r="C90" s="133" t="s">
        <v>387</v>
      </c>
      <c r="D90" s="179">
        <f>VLOOKUP('350.10'!A88,'350.10'!A88:N196,14,FALSE)</f>
        <v>88844.961952761339</v>
      </c>
    </row>
    <row r="91" spans="1:4" ht="54" thickTop="1" thickBot="1">
      <c r="A91" s="139" t="s">
        <v>1502</v>
      </c>
      <c r="B91" s="140" t="s">
        <v>1503</v>
      </c>
      <c r="C91" s="133" t="s">
        <v>387</v>
      </c>
      <c r="D91" s="179">
        <f>VLOOKUP('350.11'!A88,'350.11'!A88:N197,14,FALSE)</f>
        <v>88969.611562046048</v>
      </c>
    </row>
    <row r="92" spans="1:4" ht="54" thickTop="1" thickBot="1">
      <c r="A92" s="139" t="s">
        <v>1504</v>
      </c>
      <c r="B92" s="140" t="s">
        <v>1505</v>
      </c>
      <c r="C92" s="133" t="s">
        <v>387</v>
      </c>
      <c r="D92" s="179">
        <f>VLOOKUP('350.12'!A88,'350.12'!A88:N198,14,FALSE)</f>
        <v>88844.961952761339</v>
      </c>
    </row>
    <row r="93" spans="1:4" ht="54" thickTop="1" thickBot="1">
      <c r="A93" s="139" t="s">
        <v>1506</v>
      </c>
      <c r="B93" s="140" t="s">
        <v>1507</v>
      </c>
      <c r="C93" s="133" t="s">
        <v>387</v>
      </c>
      <c r="D93" s="179">
        <f>VLOOKUP('350.13'!A88,'350.13'!A88:N199,14,FALSE)</f>
        <v>88969.611562046048</v>
      </c>
    </row>
    <row r="94" spans="1:4" ht="54" thickTop="1" thickBot="1">
      <c r="A94" s="137" t="s">
        <v>1508</v>
      </c>
      <c r="B94" s="138" t="s">
        <v>1509</v>
      </c>
      <c r="C94" s="133" t="s">
        <v>998</v>
      </c>
      <c r="D94" s="179">
        <f>VLOOKUP('350.14'!A88,'350.14'!A88:N200,14,FALSE)</f>
        <v>620.99194489796503</v>
      </c>
    </row>
    <row r="95" spans="1:4" ht="54" thickTop="1" thickBot="1">
      <c r="A95" s="139" t="s">
        <v>1510</v>
      </c>
      <c r="B95" s="140" t="s">
        <v>1511</v>
      </c>
      <c r="C95" s="133" t="s">
        <v>387</v>
      </c>
      <c r="D95" s="179">
        <f>VLOOKUP('351.1'!A88,'351.1'!A88:N201,14,FALSE)</f>
        <v>144858.88660286291</v>
      </c>
    </row>
    <row r="96" spans="1:4" ht="54" thickTop="1" thickBot="1">
      <c r="A96" s="139" t="s">
        <v>1512</v>
      </c>
      <c r="B96" s="140" t="s">
        <v>1513</v>
      </c>
      <c r="C96" s="133" t="s">
        <v>387</v>
      </c>
      <c r="D96" s="179">
        <f>VLOOKUP('351.2'!A88,'351.2'!A88:N202,14,FALSE)</f>
        <v>144858.88660286291</v>
      </c>
    </row>
    <row r="97" spans="1:4" ht="54" thickTop="1" thickBot="1">
      <c r="A97" s="139" t="s">
        <v>1514</v>
      </c>
      <c r="B97" s="140" t="s">
        <v>1515</v>
      </c>
      <c r="C97" s="133" t="s">
        <v>387</v>
      </c>
      <c r="D97" s="179">
        <f>VLOOKUP('351.10'!A88,'351.10'!A88:N203,14,FALSE)</f>
        <v>88969.611562046048</v>
      </c>
    </row>
    <row r="98" spans="1:4" ht="54" thickTop="1" thickBot="1">
      <c r="A98" s="139" t="s">
        <v>1516</v>
      </c>
      <c r="B98" s="140" t="s">
        <v>1517</v>
      </c>
      <c r="C98" s="133" t="s">
        <v>387</v>
      </c>
      <c r="D98" s="179">
        <f>VLOOKUP('351.11'!A88,'351.11'!A88:N204,14,FALSE)</f>
        <v>88969.611562046048</v>
      </c>
    </row>
    <row r="99" spans="1:4" ht="54" thickTop="1" thickBot="1">
      <c r="A99" s="139" t="s">
        <v>1518</v>
      </c>
      <c r="B99" s="140" t="s">
        <v>1519</v>
      </c>
      <c r="C99" s="133" t="s">
        <v>998</v>
      </c>
      <c r="D99" s="179">
        <f>VLOOKUP('351.12'!A88,'351.12'!A88:N205,14,FALSE)</f>
        <v>620.99194489796503</v>
      </c>
    </row>
    <row r="100" spans="1:4" ht="54" thickTop="1" thickBot="1">
      <c r="A100" s="139" t="s">
        <v>1522</v>
      </c>
      <c r="B100" s="140" t="s">
        <v>1520</v>
      </c>
      <c r="C100" s="133" t="s">
        <v>998</v>
      </c>
      <c r="D100" s="179">
        <f>VLOOKUP('410.1'!A88,'410.1'!A88:N206,14,FALSE)</f>
        <v>2501.5653714908763</v>
      </c>
    </row>
    <row r="101" spans="1:4" ht="54" thickTop="1" thickBot="1">
      <c r="A101" s="139" t="s">
        <v>1523</v>
      </c>
      <c r="B101" s="140" t="s">
        <v>1521</v>
      </c>
      <c r="C101" s="133" t="s">
        <v>998</v>
      </c>
      <c r="D101" s="179">
        <f>VLOOKUP('410.2'!A88,'410.2'!A88:N207,14,FALSE)</f>
        <v>2520.5166243052008</v>
      </c>
    </row>
    <row r="102" spans="1:4" ht="54" thickTop="1" thickBot="1">
      <c r="A102" s="139" t="s">
        <v>1525</v>
      </c>
      <c r="B102" s="140" t="s">
        <v>1524</v>
      </c>
      <c r="C102" s="133" t="s">
        <v>377</v>
      </c>
      <c r="D102" s="179">
        <f>VLOOKUP('410.3'!A88,'410.3'!A88:N208,14,FALSE)</f>
        <v>2543.5288598654524</v>
      </c>
    </row>
    <row r="103" spans="1:4" ht="54" thickTop="1" thickBot="1">
      <c r="A103" s="139" t="s">
        <v>1527</v>
      </c>
      <c r="B103" s="140" t="s">
        <v>1526</v>
      </c>
      <c r="C103" s="133" t="s">
        <v>1464</v>
      </c>
      <c r="D103" s="179">
        <f>VLOOKUP('411.1'!A88,'411.1'!A88:N209,14,FALSE)</f>
        <v>2414.0286323008995</v>
      </c>
    </row>
    <row r="104" spans="1:4" ht="54" thickTop="1" thickBot="1">
      <c r="A104" s="137" t="s">
        <v>1036</v>
      </c>
      <c r="B104" s="138" t="s">
        <v>1958</v>
      </c>
      <c r="C104" s="133" t="s">
        <v>1464</v>
      </c>
      <c r="D104" s="179">
        <f>VLOOKUP('411.2'!A88,'411.2'!A88:N210,14,FALSE)</f>
        <v>2105.8451639155696</v>
      </c>
    </row>
    <row r="105" spans="1:4" ht="54" thickTop="1" thickBot="1">
      <c r="A105" s="137" t="s">
        <v>1037</v>
      </c>
      <c r="B105" s="138" t="s">
        <v>2054</v>
      </c>
      <c r="C105" s="133" t="s">
        <v>1464</v>
      </c>
      <c r="D105" s="179">
        <f>VLOOKUP('411.3'!A88,'411.3'!A88:N211,14,FALSE)</f>
        <v>4520.0994063690214</v>
      </c>
    </row>
    <row r="106" spans="1:4" ht="54" thickTop="1" thickBot="1">
      <c r="A106" s="137" t="s">
        <v>1528</v>
      </c>
      <c r="B106" s="138" t="s">
        <v>2055</v>
      </c>
      <c r="C106" s="133" t="s">
        <v>1464</v>
      </c>
      <c r="D106" s="179">
        <f>VLOOKUP('411.4'!A88,'411.4'!A88:N212,14,FALSE)</f>
        <v>2162.4733122059924</v>
      </c>
    </row>
    <row r="107" spans="1:4" ht="54" thickTop="1" thickBot="1">
      <c r="A107" s="137" t="s">
        <v>1535</v>
      </c>
      <c r="B107" s="191" t="s">
        <v>1606</v>
      </c>
      <c r="C107" s="133" t="s">
        <v>998</v>
      </c>
      <c r="D107" s="179">
        <f>VLOOKUP('413.1'!A88,'413.1'!A88:N213,14,FALSE)</f>
        <v>3274.2801439797158</v>
      </c>
    </row>
    <row r="108" spans="1:4" ht="54" thickTop="1" thickBot="1">
      <c r="A108" s="137" t="s">
        <v>1537</v>
      </c>
      <c r="B108" s="138" t="s">
        <v>1607</v>
      </c>
      <c r="C108" s="133" t="s">
        <v>998</v>
      </c>
      <c r="D108" s="179">
        <f>VLOOKUP('413.2'!A88,'413.2'!A88:N214,14,FALSE)</f>
        <v>3583.4788580515269</v>
      </c>
    </row>
    <row r="109" spans="1:4" ht="54" thickTop="1" thickBot="1">
      <c r="A109" s="137" t="s">
        <v>1539</v>
      </c>
      <c r="B109" s="138" t="s">
        <v>1608</v>
      </c>
      <c r="C109" s="133" t="s">
        <v>998</v>
      </c>
      <c r="D109" s="179">
        <f>VLOOKUP('413.3'!A88,'413.3'!A88:N215,14,FALSE)</f>
        <v>3696.6223495560962</v>
      </c>
    </row>
    <row r="110" spans="1:4" ht="54" thickTop="1" thickBot="1">
      <c r="A110" s="137" t="s">
        <v>1038</v>
      </c>
      <c r="B110" s="138" t="s">
        <v>1205</v>
      </c>
      <c r="C110" s="133" t="s">
        <v>998</v>
      </c>
      <c r="D110" s="179">
        <f>VLOOKUP('414.1'!A88,'414.1'!A88:N216,14,FALSE)</f>
        <v>4068.4278809609459</v>
      </c>
    </row>
    <row r="111" spans="1:4" ht="54" thickTop="1" thickBot="1">
      <c r="A111" s="137" t="s">
        <v>1039</v>
      </c>
      <c r="B111" s="138" t="s">
        <v>1959</v>
      </c>
      <c r="C111" s="133" t="s">
        <v>998</v>
      </c>
      <c r="D111" s="179">
        <f>VLOOKUP('414.2'!A88,'414.2'!A88:N217,14,FALSE)</f>
        <v>4069.7815418762543</v>
      </c>
    </row>
    <row r="112" spans="1:4" ht="54" thickTop="1" thickBot="1">
      <c r="A112" s="137" t="s">
        <v>1040</v>
      </c>
      <c r="B112" s="138" t="s">
        <v>1960</v>
      </c>
      <c r="C112" s="133" t="s">
        <v>998</v>
      </c>
      <c r="D112" s="179">
        <f>VLOOKUP('414.3'!A88,'414.3'!A88:N218,14,FALSE)</f>
        <v>4069.7815418762543</v>
      </c>
    </row>
    <row r="113" spans="1:4" ht="54" thickTop="1" thickBot="1">
      <c r="A113" s="137" t="s">
        <v>1041</v>
      </c>
      <c r="B113" s="138" t="s">
        <v>1206</v>
      </c>
      <c r="C113" s="133" t="s">
        <v>998</v>
      </c>
      <c r="D113" s="179">
        <f>VLOOKUP('414.4'!A88,'414.4'!A88:N219,14,FALSE)</f>
        <v>3494.2500427174136</v>
      </c>
    </row>
    <row r="114" spans="1:4" ht="54" thickTop="1" thickBot="1">
      <c r="A114" s="137" t="s">
        <v>1042</v>
      </c>
      <c r="B114" s="138" t="s">
        <v>1207</v>
      </c>
      <c r="C114" s="133" t="s">
        <v>998</v>
      </c>
      <c r="D114" s="179">
        <f>VLOOKUP('414.5'!A88,'414.5'!A88:N220,14,FALSE)</f>
        <v>3454.7682660209039</v>
      </c>
    </row>
    <row r="115" spans="1:4" ht="54" thickTop="1" thickBot="1">
      <c r="A115" s="137" t="s">
        <v>1546</v>
      </c>
      <c r="B115" s="138" t="s">
        <v>2056</v>
      </c>
      <c r="C115" s="133" t="s">
        <v>998</v>
      </c>
      <c r="D115" s="179">
        <f>VLOOKUP('414.6'!A88,'414.6'!A88:N221,14,FALSE)</f>
        <v>3259.3898739113165</v>
      </c>
    </row>
    <row r="116" spans="1:4" ht="54" thickTop="1" thickBot="1">
      <c r="A116" s="137" t="s">
        <v>1043</v>
      </c>
      <c r="B116" s="138" t="s">
        <v>1961</v>
      </c>
      <c r="C116" s="133" t="s">
        <v>1464</v>
      </c>
      <c r="D116" s="179">
        <f>VLOOKUP('415.1'!A88,'415.1'!A88:N222,14,FALSE)</f>
        <v>4038.9857560529767</v>
      </c>
    </row>
    <row r="117" spans="1:4" ht="54" thickTop="1" thickBot="1">
      <c r="A117" s="137" t="s">
        <v>1044</v>
      </c>
      <c r="B117" s="138" t="s">
        <v>2058</v>
      </c>
      <c r="C117" s="133" t="s">
        <v>233</v>
      </c>
      <c r="D117" s="179">
        <f>VLOOKUP('420.1'!A87,'420.1'!A87:N223,14,FALSE)</f>
        <v>2605.2821482776858</v>
      </c>
    </row>
    <row r="118" spans="1:4" ht="54" thickTop="1" thickBot="1">
      <c r="A118" s="137" t="s">
        <v>1045</v>
      </c>
      <c r="B118" s="138" t="s">
        <v>2057</v>
      </c>
      <c r="C118" s="142" t="s">
        <v>233</v>
      </c>
      <c r="D118" s="179">
        <f>VLOOKUP('420.2 '!A88,'420.2 '!A59:N107,14,FALSE)</f>
        <v>2639.8005016180632</v>
      </c>
    </row>
    <row r="119" spans="1:4" ht="54" thickTop="1" thickBot="1">
      <c r="A119" s="137" t="s">
        <v>1551</v>
      </c>
      <c r="B119" s="138" t="s">
        <v>1552</v>
      </c>
      <c r="C119" s="133" t="s">
        <v>233</v>
      </c>
      <c r="D119" s="179">
        <f>VLOOKUP('420.3'!A88,'420.3'!A88:N225,14,FALSE)</f>
        <v>4925.3892740714009</v>
      </c>
    </row>
    <row r="120" spans="1:4" ht="54" thickTop="1" thickBot="1">
      <c r="A120" s="137" t="s">
        <v>1046</v>
      </c>
      <c r="B120" s="138" t="s">
        <v>1208</v>
      </c>
      <c r="C120" s="133" t="s">
        <v>233</v>
      </c>
      <c r="D120" s="179">
        <f>VLOOKUP('421.1'!A88,'421.1'!A88:N226,14,FALSE)</f>
        <v>1522.9625634424426</v>
      </c>
    </row>
    <row r="121" spans="1:4" ht="54" thickTop="1" thickBot="1">
      <c r="A121" s="137" t="s">
        <v>1047</v>
      </c>
      <c r="B121" s="138" t="s">
        <v>1209</v>
      </c>
      <c r="C121" s="133" t="s">
        <v>233</v>
      </c>
      <c r="D121" s="179">
        <f>VLOOKUP('421.2'!A88,'421.2'!A88:N227,14,FALSE)</f>
        <v>1500.6271583398454</v>
      </c>
    </row>
    <row r="122" spans="1:4" ht="54" thickTop="1" thickBot="1">
      <c r="A122" s="137" t="s">
        <v>1048</v>
      </c>
      <c r="B122" s="138" t="s">
        <v>1962</v>
      </c>
      <c r="C122" s="133" t="s">
        <v>233</v>
      </c>
      <c r="D122" s="179">
        <f>VLOOKUP('421.3'!A88,'421.3'!A88:N228,14,FALSE)</f>
        <v>1844.9984951944339</v>
      </c>
    </row>
    <row r="123" spans="1:4" ht="54" thickTop="1" thickBot="1">
      <c r="A123" s="137" t="s">
        <v>1049</v>
      </c>
      <c r="B123" s="138" t="s">
        <v>1963</v>
      </c>
      <c r="C123" s="133" t="s">
        <v>233</v>
      </c>
      <c r="D123" s="179">
        <f>VLOOKUP('421.4'!A88,'421.4'!A88:N229,14,FALSE)</f>
        <v>1989.6710055180738</v>
      </c>
    </row>
    <row r="124" spans="1:4" ht="54" thickTop="1" thickBot="1">
      <c r="A124" s="137" t="s">
        <v>1556</v>
      </c>
      <c r="B124" s="140" t="s">
        <v>1557</v>
      </c>
      <c r="C124" s="133" t="s">
        <v>233</v>
      </c>
      <c r="D124" s="179">
        <f>VLOOKUP('430.1.1'!A87,'430.1.1'!A87:N230,14,FALSE)</f>
        <v>7302.5279102229197</v>
      </c>
    </row>
    <row r="125" spans="1:4" ht="54" thickTop="1" thickBot="1">
      <c r="A125" s="137" t="s">
        <v>1558</v>
      </c>
      <c r="B125" s="138" t="s">
        <v>1559</v>
      </c>
      <c r="C125" s="133" t="s">
        <v>233</v>
      </c>
      <c r="D125" s="179">
        <f>VLOOKUP('430.1.2'!A88,'430.1.2'!A88:N231,14,FALSE)</f>
        <v>6021.0612964582097</v>
      </c>
    </row>
    <row r="126" spans="1:4" ht="54" thickTop="1" thickBot="1">
      <c r="A126" s="137" t="s">
        <v>1560</v>
      </c>
      <c r="B126" s="138" t="s">
        <v>1609</v>
      </c>
      <c r="C126" s="133" t="s">
        <v>233</v>
      </c>
      <c r="D126" s="179">
        <f>VLOOKUP('430.2.1'!A88,'430.2.1'!A88:N232,14,FALSE)</f>
        <v>7302.5279102229197</v>
      </c>
    </row>
    <row r="127" spans="1:4" ht="54" thickTop="1" thickBot="1">
      <c r="A127" s="137" t="s">
        <v>1562</v>
      </c>
      <c r="B127" s="138" t="s">
        <v>1610</v>
      </c>
      <c r="C127" s="133" t="s">
        <v>233</v>
      </c>
      <c r="D127" s="179">
        <f>VLOOKUP('430.2.2'!A88,'430.2.2'!A88:N233,14,FALSE)</f>
        <v>6021.0612964582097</v>
      </c>
    </row>
    <row r="128" spans="1:4" ht="54" thickTop="1" thickBot="1">
      <c r="A128" s="137" t="s">
        <v>1563</v>
      </c>
      <c r="B128" s="138" t="s">
        <v>1611</v>
      </c>
      <c r="C128" s="133" t="s">
        <v>233</v>
      </c>
      <c r="D128" s="179">
        <f>VLOOKUP('431.1.1'!A88,'431.1.1'!A88:N234,14,FALSE)</f>
        <v>14180.485114889436</v>
      </c>
    </row>
    <row r="129" spans="1:4" ht="54" thickTop="1" thickBot="1">
      <c r="A129" s="137" t="s">
        <v>1565</v>
      </c>
      <c r="B129" s="138" t="s">
        <v>1612</v>
      </c>
      <c r="C129" s="133" t="s">
        <v>233</v>
      </c>
      <c r="D129" s="179">
        <f>VLOOKUP('431.1.2'!A88,'431.1.2'!A88:N235,14,FALSE)</f>
        <v>11343.6485504098</v>
      </c>
    </row>
    <row r="130" spans="1:4" ht="54" thickTop="1" thickBot="1">
      <c r="A130" s="137" t="s">
        <v>1568</v>
      </c>
      <c r="B130" s="138" t="s">
        <v>1613</v>
      </c>
      <c r="C130" s="133" t="s">
        <v>233</v>
      </c>
      <c r="D130" s="179">
        <f>VLOOKUP('431.2.1'!A88,'431.2.1'!A88:N236,14,FALSE)</f>
        <v>18788.364919413187</v>
      </c>
    </row>
    <row r="131" spans="1:4" ht="54" thickTop="1" thickBot="1">
      <c r="A131" s="137" t="s">
        <v>1569</v>
      </c>
      <c r="B131" s="138" t="s">
        <v>1614</v>
      </c>
      <c r="C131" s="133" t="s">
        <v>233</v>
      </c>
      <c r="D131" s="179">
        <f>VLOOKUP('431.2.2'!A88,'431.2.2'!A88:N237,14,FALSE)</f>
        <v>14864.764250093043</v>
      </c>
    </row>
    <row r="132" spans="1:4" ht="54" thickTop="1" thickBot="1">
      <c r="A132" s="137" t="s">
        <v>1050</v>
      </c>
      <c r="B132" s="138" t="s">
        <v>1210</v>
      </c>
      <c r="C132" s="133" t="s">
        <v>233</v>
      </c>
      <c r="D132" s="179">
        <f>VLOOKUP('432.1'!A88,'432.1'!A88:N238,14,FALSE)</f>
        <v>4822.5321742416818</v>
      </c>
    </row>
    <row r="133" spans="1:4" ht="54" thickTop="1" thickBot="1">
      <c r="A133" s="137" t="s">
        <v>1051</v>
      </c>
      <c r="B133" s="138" t="s">
        <v>1964</v>
      </c>
      <c r="C133" s="133" t="s">
        <v>233</v>
      </c>
      <c r="D133" s="179">
        <f>VLOOKUP('432.2'!A88,'432.2'!A88:N239,14,FALSE)</f>
        <v>4884.5749661933396</v>
      </c>
    </row>
    <row r="134" spans="1:4" ht="54" thickTop="1" thickBot="1">
      <c r="A134" s="137" t="s">
        <v>1052</v>
      </c>
      <c r="B134" s="138" t="s">
        <v>1965</v>
      </c>
      <c r="C134" s="133" t="s">
        <v>233</v>
      </c>
      <c r="D134" s="179">
        <f>VLOOKUP('433.1'!A88,'433.1'!A88:N240,14,FALSE)</f>
        <v>4841.3044682518293</v>
      </c>
    </row>
    <row r="135" spans="1:4" ht="54" thickTop="1" thickBot="1">
      <c r="A135" s="137" t="s">
        <v>1053</v>
      </c>
      <c r="B135" s="138" t="s">
        <v>1966</v>
      </c>
      <c r="C135" s="133" t="s">
        <v>233</v>
      </c>
      <c r="D135" s="179">
        <f>VLOOKUP('433.2'!A88,'433.2'!A88:N241,14,FALSE)</f>
        <v>4393.3011723007985</v>
      </c>
    </row>
    <row r="136" spans="1:4" ht="54" thickTop="1" thickBot="1">
      <c r="A136" s="137" t="s">
        <v>1054</v>
      </c>
      <c r="B136" s="138" t="s">
        <v>1967</v>
      </c>
      <c r="C136" s="133" t="s">
        <v>233</v>
      </c>
      <c r="D136" s="179">
        <f>VLOOKUP('433.3'!A88,'433.3'!A88:N242,14,FALSE)</f>
        <v>5117.8243189462628</v>
      </c>
    </row>
    <row r="137" spans="1:4" ht="54" thickTop="1" thickBot="1">
      <c r="A137" s="137" t="s">
        <v>1055</v>
      </c>
      <c r="B137" s="138" t="s">
        <v>1211</v>
      </c>
      <c r="C137" s="133" t="s">
        <v>233</v>
      </c>
      <c r="D137" s="179">
        <f>VLOOKUP('433.4'!A88,'433.4'!A88:N243,14,FALSE)</f>
        <v>3349.001017665727</v>
      </c>
    </row>
    <row r="138" spans="1:4" ht="54" thickTop="1" thickBot="1">
      <c r="A138" s="137" t="s">
        <v>1056</v>
      </c>
      <c r="B138" s="138" t="s">
        <v>1968</v>
      </c>
      <c r="C138" s="133" t="s">
        <v>233</v>
      </c>
      <c r="D138" s="179">
        <f>VLOOKUP('433.5'!A88,'433.5'!A88:N244,14,FALSE)</f>
        <v>8289.3326309652584</v>
      </c>
    </row>
    <row r="139" spans="1:4" ht="54" thickTop="1" thickBot="1">
      <c r="A139" s="137" t="s">
        <v>1057</v>
      </c>
      <c r="B139" s="138" t="s">
        <v>1969</v>
      </c>
      <c r="C139" s="133" t="s">
        <v>233</v>
      </c>
      <c r="D139" s="179">
        <f>VLOOKUP('433.6'!A88,'433.6'!A88:N245,14,FALSE)</f>
        <v>7719.3221846412907</v>
      </c>
    </row>
    <row r="140" spans="1:4" ht="54" thickTop="1" thickBot="1">
      <c r="A140" s="137" t="s">
        <v>1058</v>
      </c>
      <c r="B140" s="138" t="s">
        <v>1970</v>
      </c>
      <c r="C140" s="133" t="s">
        <v>233</v>
      </c>
      <c r="D140" s="179">
        <f>VLOOKUP('433.7'!A88,'433.7'!A88:N246,14,FALSE)</f>
        <v>9149.3649399650421</v>
      </c>
    </row>
    <row r="141" spans="1:4" ht="54" thickTop="1" thickBot="1">
      <c r="A141" s="137" t="s">
        <v>1059</v>
      </c>
      <c r="B141" s="138" t="s">
        <v>1212</v>
      </c>
      <c r="C141" s="133" t="s">
        <v>233</v>
      </c>
      <c r="D141" s="179">
        <f>VLOOKUP('433.8'!A88,'433.8'!A88:N247,14,FALSE)</f>
        <v>5868.7139058024622</v>
      </c>
    </row>
    <row r="142" spans="1:4" ht="54" thickTop="1" thickBot="1">
      <c r="A142" s="137" t="s">
        <v>1060</v>
      </c>
      <c r="B142" s="138" t="s">
        <v>1971</v>
      </c>
      <c r="C142" s="133" t="s">
        <v>387</v>
      </c>
      <c r="D142" s="179">
        <f>VLOOKUP('440.1'!A89,'440.1'!A89:N248,14,FALSE)</f>
        <v>238241.40555836409</v>
      </c>
    </row>
    <row r="143" spans="1:4" ht="54" thickTop="1" thickBot="1">
      <c r="A143" s="137" t="s">
        <v>1061</v>
      </c>
      <c r="B143" s="138" t="s">
        <v>1972</v>
      </c>
      <c r="C143" s="133" t="s">
        <v>387</v>
      </c>
      <c r="D143" s="179">
        <f>VLOOKUP('440.2'!A93,'440.2'!A93:N250,14,FALSE)</f>
        <v>238241.40555836409</v>
      </c>
    </row>
    <row r="144" spans="1:4" ht="54" thickTop="1" thickBot="1">
      <c r="A144" s="137" t="s">
        <v>1062</v>
      </c>
      <c r="B144" s="138" t="s">
        <v>1973</v>
      </c>
      <c r="C144" s="133" t="s">
        <v>387</v>
      </c>
      <c r="D144" s="179">
        <f>VLOOKUP('440.3'!A93,'440.3'!A93:N252,14,FALSE)</f>
        <v>238241.40555836409</v>
      </c>
    </row>
    <row r="145" spans="1:4" ht="54" thickTop="1" thickBot="1">
      <c r="A145" s="137" t="s">
        <v>1063</v>
      </c>
      <c r="B145" s="138" t="s">
        <v>1213</v>
      </c>
      <c r="C145" s="133" t="s">
        <v>387</v>
      </c>
      <c r="D145" s="179">
        <f>VLOOKUP('440.4'!A93,'440.4'!A93:N254,14,FALSE)</f>
        <v>260027.54817607897</v>
      </c>
    </row>
    <row r="146" spans="1:4" ht="54" thickTop="1" thickBot="1">
      <c r="A146" s="137" t="s">
        <v>1064</v>
      </c>
      <c r="B146" s="138" t="s">
        <v>1974</v>
      </c>
      <c r="C146" s="133" t="s">
        <v>387</v>
      </c>
      <c r="D146" s="179">
        <f>VLOOKUP('441.1'!A93,'441.1'!A93:N256,14,FALSE)</f>
        <v>238241.40555836409</v>
      </c>
    </row>
    <row r="147" spans="1:4" ht="54" thickTop="1" thickBot="1">
      <c r="A147" s="137" t="s">
        <v>1065</v>
      </c>
      <c r="B147" s="138" t="s">
        <v>1975</v>
      </c>
      <c r="C147" s="133" t="s">
        <v>387</v>
      </c>
      <c r="D147" s="179">
        <f>VLOOKUP('441.2'!A92,'441.2'!A92:N258,14,FALSE)</f>
        <v>238241.40555836409</v>
      </c>
    </row>
    <row r="148" spans="1:4" ht="54" thickTop="1" thickBot="1">
      <c r="A148" s="137" t="s">
        <v>1066</v>
      </c>
      <c r="B148" s="138" t="s">
        <v>1976</v>
      </c>
      <c r="C148" s="133" t="s">
        <v>387</v>
      </c>
      <c r="D148" s="179">
        <f>VLOOKUP('441.3'!A93,'441.3'!A93:N260,14,FALSE)</f>
        <v>238241.40555836409</v>
      </c>
    </row>
    <row r="149" spans="1:4" ht="54" thickTop="1" thickBot="1">
      <c r="A149" s="137" t="s">
        <v>1067</v>
      </c>
      <c r="B149" s="138" t="s">
        <v>1977</v>
      </c>
      <c r="C149" s="133" t="s">
        <v>387</v>
      </c>
      <c r="D149" s="179">
        <f>VLOOKUP('441.4'!A92,'441.4'!A92:N262,14,FALSE)</f>
        <v>260027.54817607897</v>
      </c>
    </row>
    <row r="150" spans="1:4" ht="54" thickTop="1" thickBot="1">
      <c r="A150" s="137" t="s">
        <v>1068</v>
      </c>
      <c r="B150" s="138" t="s">
        <v>1957</v>
      </c>
      <c r="C150" s="133" t="s">
        <v>387</v>
      </c>
      <c r="D150" s="179">
        <f>VLOOKUP('450.1'!A95,'450.1'!A95:N264,14,FALSE)</f>
        <v>250481.86802535888</v>
      </c>
    </row>
    <row r="151" spans="1:4" ht="54" thickTop="1" thickBot="1">
      <c r="A151" s="137" t="s">
        <v>1069</v>
      </c>
      <c r="B151" s="138" t="s">
        <v>1978</v>
      </c>
      <c r="C151" s="133" t="s">
        <v>387</v>
      </c>
      <c r="D151" s="179">
        <f>VLOOKUP('450.2'!A93,'450.2'!A93:N266,14,FALSE)</f>
        <v>250481.86802535888</v>
      </c>
    </row>
    <row r="152" spans="1:4" ht="54" thickTop="1" thickBot="1">
      <c r="A152" s="137" t="s">
        <v>1070</v>
      </c>
      <c r="B152" s="138" t="s">
        <v>1979</v>
      </c>
      <c r="C152" s="133" t="s">
        <v>387</v>
      </c>
      <c r="D152" s="179">
        <f>VLOOKUP('450.3'!A93,'450.3'!A93:N268,14,FALSE)</f>
        <v>250481.86802535888</v>
      </c>
    </row>
    <row r="153" spans="1:4" ht="54" thickTop="1" thickBot="1">
      <c r="A153" s="137" t="s">
        <v>1071</v>
      </c>
      <c r="B153" s="138" t="s">
        <v>1980</v>
      </c>
      <c r="C153" s="133" t="s">
        <v>387</v>
      </c>
      <c r="D153" s="179">
        <f>VLOOKUP('450.4'!A92,'450.4'!A92:N270,14,FALSE)</f>
        <v>250481.86802535888</v>
      </c>
    </row>
    <row r="154" spans="1:4" ht="63.75" customHeight="1" thickTop="1" thickBot="1">
      <c r="A154" s="137" t="s">
        <v>1072</v>
      </c>
      <c r="B154" s="138" t="s">
        <v>1981</v>
      </c>
      <c r="C154" s="133" t="s">
        <v>387</v>
      </c>
      <c r="D154" s="179">
        <f>VLOOKUP('450.5'!A92,'450.5'!A92:N272,14,FALSE)</f>
        <v>250481.86802535888</v>
      </c>
    </row>
    <row r="155" spans="1:4" ht="54" thickTop="1" thickBot="1">
      <c r="A155" s="137" t="s">
        <v>1073</v>
      </c>
      <c r="B155" s="138" t="s">
        <v>1982</v>
      </c>
      <c r="C155" s="133" t="s">
        <v>387</v>
      </c>
      <c r="D155" s="179">
        <f>VLOOKUP('450.6'!A93,'450.6'!A93:N274,14,FALSE)</f>
        <v>250481.86802535888</v>
      </c>
    </row>
    <row r="156" spans="1:4" ht="54" thickTop="1" thickBot="1">
      <c r="A156" s="137" t="s">
        <v>1074</v>
      </c>
      <c r="B156" s="138" t="s">
        <v>1983</v>
      </c>
      <c r="C156" s="133" t="s">
        <v>387</v>
      </c>
      <c r="D156" s="179">
        <f>VLOOKUP('450.7'!A93,'450.7'!A93:N275,14,FALSE)</f>
        <v>250481.86802535888</v>
      </c>
    </row>
    <row r="157" spans="1:4" ht="54" thickTop="1" thickBot="1">
      <c r="A157" s="137" t="s">
        <v>1075</v>
      </c>
      <c r="B157" s="138" t="s">
        <v>1984</v>
      </c>
      <c r="C157" s="133" t="s">
        <v>387</v>
      </c>
      <c r="D157" s="179">
        <f>VLOOKUP('450.8'!A93,'450.8'!A93:N276,14,FALSE)</f>
        <v>250481.86802535888</v>
      </c>
    </row>
    <row r="158" spans="1:4" ht="54" thickTop="1" thickBot="1">
      <c r="A158" s="137" t="s">
        <v>1584</v>
      </c>
      <c r="B158" s="138" t="s">
        <v>1615</v>
      </c>
      <c r="C158" s="133" t="s">
        <v>387</v>
      </c>
      <c r="D158" s="179">
        <f>VLOOKUP('450.10'!A92,'450.10'!A92:N277,14,FALSE)</f>
        <v>290010.08176112024</v>
      </c>
    </row>
    <row r="159" spans="1:4" ht="54" thickTop="1" thickBot="1">
      <c r="A159" s="137" t="s">
        <v>1586</v>
      </c>
      <c r="B159" s="138" t="s">
        <v>1616</v>
      </c>
      <c r="C159" s="133" t="s">
        <v>387</v>
      </c>
      <c r="D159" s="179">
        <f>VLOOKUP('450.11'!A92,'450.11'!A92:N278,14,FALSE)</f>
        <v>290010.08176112024</v>
      </c>
    </row>
    <row r="160" spans="1:4" ht="54" thickTop="1" thickBot="1">
      <c r="A160" s="137" t="s">
        <v>1588</v>
      </c>
      <c r="B160" s="138" t="s">
        <v>1617</v>
      </c>
      <c r="C160" s="133" t="s">
        <v>387</v>
      </c>
      <c r="D160" s="179">
        <f>VLOOKUP('450.12'!A92,'450.11'!A92:N279,14,FALSE)</f>
        <v>290010.08176112024</v>
      </c>
    </row>
    <row r="161" spans="1:4" ht="54" thickTop="1" thickBot="1">
      <c r="A161" s="137" t="s">
        <v>1076</v>
      </c>
      <c r="B161" s="138" t="s">
        <v>1985</v>
      </c>
      <c r="C161" s="133" t="s">
        <v>387</v>
      </c>
      <c r="D161" s="179">
        <f>VLOOKUP('451.1'!A92,'451.1'!A92:N280,14,FALSE)</f>
        <v>250481.86802535888</v>
      </c>
    </row>
    <row r="162" spans="1:4" ht="54" thickTop="1" thickBot="1">
      <c r="A162" s="137" t="s">
        <v>1077</v>
      </c>
      <c r="B162" s="138" t="s">
        <v>1986</v>
      </c>
      <c r="C162" s="133" t="s">
        <v>387</v>
      </c>
      <c r="D162" s="179">
        <f>VLOOKUP('451.2'!A93,'451.2'!A93:N281,14,FALSE)</f>
        <v>250481.86802535888</v>
      </c>
    </row>
    <row r="163" spans="1:4" ht="54" thickTop="1" thickBot="1">
      <c r="A163" s="137" t="s">
        <v>1078</v>
      </c>
      <c r="B163" s="138" t="s">
        <v>1987</v>
      </c>
      <c r="C163" s="133" t="s">
        <v>387</v>
      </c>
      <c r="D163" s="179">
        <f>VLOOKUP('451.3'!A92,'451.3'!A92:N282,14,FALSE)</f>
        <v>250481.86802535888</v>
      </c>
    </row>
    <row r="164" spans="1:4" ht="54" thickTop="1" thickBot="1">
      <c r="A164" s="137" t="s">
        <v>1079</v>
      </c>
      <c r="B164" s="138" t="s">
        <v>1988</v>
      </c>
      <c r="C164" s="133" t="s">
        <v>387</v>
      </c>
      <c r="D164" s="179">
        <f>VLOOKUP('451.4'!A92,'451.4'!A92:N283,14,FALSE)</f>
        <v>290010.08176112024</v>
      </c>
    </row>
    <row r="165" spans="1:4" ht="54" thickTop="1" thickBot="1">
      <c r="A165" s="137" t="s">
        <v>1080</v>
      </c>
      <c r="B165" s="138" t="s">
        <v>1989</v>
      </c>
      <c r="C165" s="133" t="s">
        <v>387</v>
      </c>
      <c r="D165" s="179">
        <f>VLOOKUP('452.1'!A93,'452.1'!A93:N284,14,FALSE)</f>
        <v>250481.86802535888</v>
      </c>
    </row>
    <row r="166" spans="1:4" ht="54" thickTop="1" thickBot="1">
      <c r="A166" s="137" t="s">
        <v>1081</v>
      </c>
      <c r="B166" s="138" t="s">
        <v>1990</v>
      </c>
      <c r="C166" s="133" t="s">
        <v>387</v>
      </c>
      <c r="D166" s="179">
        <f>VLOOKUP('452.2'!A93,'452.2'!A93:N285,14,FALSE)</f>
        <v>250481.86802535888</v>
      </c>
    </row>
    <row r="167" spans="1:4" ht="54" thickTop="1" thickBot="1">
      <c r="A167" s="137" t="s">
        <v>1082</v>
      </c>
      <c r="B167" s="138" t="s">
        <v>1991</v>
      </c>
      <c r="C167" s="133" t="s">
        <v>387</v>
      </c>
      <c r="D167" s="179">
        <f>VLOOKUP('452.3'!A92,'452.3'!A92:N286,14,FALSE)</f>
        <v>250481.86802535888</v>
      </c>
    </row>
    <row r="168" spans="1:4" ht="54" thickTop="1" thickBot="1">
      <c r="A168" s="137" t="s">
        <v>1083</v>
      </c>
      <c r="B168" s="138" t="s">
        <v>1992</v>
      </c>
      <c r="C168" s="133" t="s">
        <v>387</v>
      </c>
      <c r="D168" s="179">
        <f>VLOOKUP('452.4'!A93,'452.4'!A93:N287,14,FALSE)</f>
        <v>250481.86802535888</v>
      </c>
    </row>
    <row r="169" spans="1:4" ht="54" thickTop="1" thickBot="1">
      <c r="A169" s="137" t="s">
        <v>1084</v>
      </c>
      <c r="B169" s="138" t="s">
        <v>1214</v>
      </c>
      <c r="C169" s="133" t="s">
        <v>387</v>
      </c>
      <c r="D169" s="179">
        <f>VLOOKUP('453.1'!A92,'453.1'!A92:N288,14,FALSE)</f>
        <v>249753.29475196937</v>
      </c>
    </row>
    <row r="170" spans="1:4" ht="54" thickTop="1" thickBot="1">
      <c r="A170" s="137" t="s">
        <v>1085</v>
      </c>
      <c r="B170" s="138" t="s">
        <v>1993</v>
      </c>
      <c r="C170" s="133" t="s">
        <v>233</v>
      </c>
      <c r="D170" s="179">
        <f>VLOOKUP('460.1'!A87,'460.1'!A87:N289,14,FALSE)</f>
        <v>6303.5503551043139</v>
      </c>
    </row>
    <row r="171" spans="1:4" ht="54" thickTop="1" thickBot="1">
      <c r="A171" s="196" t="s">
        <v>2017</v>
      </c>
      <c r="B171" s="138" t="s">
        <v>2073</v>
      </c>
      <c r="C171" s="133" t="s">
        <v>233</v>
      </c>
      <c r="D171" s="179">
        <f>VLOOKUP('460.2'!A87,'460.2'!A87:N290,14,FALSE)</f>
        <v>3151.7751775521569</v>
      </c>
    </row>
    <row r="172" spans="1:4" ht="51.75" customHeight="1" thickTop="1" thickBot="1">
      <c r="A172" s="137" t="s">
        <v>1086</v>
      </c>
      <c r="B172" s="138" t="s">
        <v>1215</v>
      </c>
      <c r="C172" s="133" t="s">
        <v>387</v>
      </c>
      <c r="D172" s="179">
        <f>VLOOKUP('461.1'!A87,'461.1'!A87:N291,14,FALSE)</f>
        <v>112751.53660101016</v>
      </c>
    </row>
    <row r="173" spans="1:4" ht="54" thickTop="1" thickBot="1">
      <c r="A173" s="137" t="s">
        <v>1087</v>
      </c>
      <c r="B173" s="138" t="s">
        <v>1216</v>
      </c>
      <c r="C173" s="133" t="s">
        <v>387</v>
      </c>
      <c r="D173" s="179">
        <f>VLOOKUP('461.2'!A89,'461.2'!A89:N294,14,FALSE)</f>
        <v>136720.35157804095</v>
      </c>
    </row>
    <row r="174" spans="1:4" ht="54" thickTop="1" thickBot="1">
      <c r="A174" s="137" t="s">
        <v>1598</v>
      </c>
      <c r="B174" s="138" t="s">
        <v>2078</v>
      </c>
      <c r="C174" s="133" t="s">
        <v>387</v>
      </c>
      <c r="D174" s="179">
        <f>VLOOKUP('462.1.1'!A88,'462.1.1'!A88:N293,14,FALSE)</f>
        <v>173055.4973278823</v>
      </c>
    </row>
    <row r="175" spans="1:4" ht="54" thickTop="1" thickBot="1">
      <c r="A175" s="137" t="s">
        <v>1599</v>
      </c>
      <c r="B175" s="138" t="s">
        <v>2079</v>
      </c>
      <c r="C175" s="133" t="s">
        <v>387</v>
      </c>
      <c r="D175" s="179">
        <f>VLOOKUP('462.1.2'!A88,'462.1.2'!A88:N294,14,FALSE)</f>
        <v>170869.58808424958</v>
      </c>
    </row>
    <row r="176" spans="1:4" ht="54" thickTop="1" thickBot="1">
      <c r="A176" s="137" t="s">
        <v>1600</v>
      </c>
      <c r="B176" s="138" t="s">
        <v>2082</v>
      </c>
      <c r="C176" s="133" t="s">
        <v>387</v>
      </c>
      <c r="D176" s="179">
        <f>VLOOKUP('462.2.1'!A88,'462.2.1'!A88:N295,14,FALSE)</f>
        <v>190087.19082946642</v>
      </c>
    </row>
    <row r="177" spans="1:4" ht="54" thickTop="1" thickBot="1">
      <c r="A177" s="137" t="s">
        <v>1601</v>
      </c>
      <c r="B177" s="138" t="s">
        <v>2083</v>
      </c>
      <c r="C177" s="133" t="s">
        <v>387</v>
      </c>
      <c r="D177" s="179">
        <f>VLOOKUP('462.2.2'!A88,'462.2.2'!A88:N296,14,FALSE)</f>
        <v>187901.2815858337</v>
      </c>
    </row>
    <row r="178" spans="1:4" ht="54" thickTop="1" thickBot="1">
      <c r="A178" s="137" t="s">
        <v>1088</v>
      </c>
      <c r="B178" s="138" t="s">
        <v>1618</v>
      </c>
      <c r="C178" s="133" t="s">
        <v>233</v>
      </c>
      <c r="D178" s="179">
        <f>VLOOKUP('464.1'!A88,'464.1'!A88:N297,14,FALSE)</f>
        <v>9794.5084790799865</v>
      </c>
    </row>
    <row r="179" spans="1:4" ht="54" thickTop="1" thickBot="1">
      <c r="A179" s="137" t="s">
        <v>1089</v>
      </c>
      <c r="B179" s="138" t="s">
        <v>1619</v>
      </c>
      <c r="C179" s="133" t="s">
        <v>387</v>
      </c>
      <c r="D179" s="179">
        <f>VLOOKUP('465.1'!A92,'465.1'!A92:N298,14,FALSE)</f>
        <v>94230.317272805245</v>
      </c>
    </row>
    <row r="180" spans="1:4" ht="54" thickTop="1" thickBot="1">
      <c r="A180" s="137" t="s">
        <v>1602</v>
      </c>
      <c r="B180" s="138" t="s">
        <v>1620</v>
      </c>
      <c r="C180" s="133" t="s">
        <v>387</v>
      </c>
      <c r="D180" s="179">
        <f>VLOOKUP('465.2'!A92,'465.2'!A92:N299,14,FALSE)</f>
        <v>32576.64672332476</v>
      </c>
    </row>
    <row r="181" spans="1:4" ht="54" thickTop="1" thickBot="1">
      <c r="A181" s="137" t="s">
        <v>1090</v>
      </c>
      <c r="B181" s="138" t="s">
        <v>1621</v>
      </c>
      <c r="C181" s="133" t="s">
        <v>144</v>
      </c>
      <c r="D181" s="179">
        <f>VLOOKUP('466.1'!A92,'466.1'!A92:N300,14,FALSE)</f>
        <v>3430.8378870354572</v>
      </c>
    </row>
    <row r="182" spans="1:4" ht="54" thickTop="1" thickBot="1">
      <c r="A182" s="137" t="s">
        <v>1091</v>
      </c>
      <c r="B182" s="138" t="s">
        <v>1622</v>
      </c>
      <c r="C182" s="133" t="s">
        <v>144</v>
      </c>
      <c r="D182" s="179">
        <f>VLOOKUP('466.2'!A96,'466.2'!A96:N301,14,FALSE)</f>
        <v>4148.5916566327496</v>
      </c>
    </row>
    <row r="183" spans="1:4" ht="54" thickTop="1" thickBot="1">
      <c r="A183" s="139" t="s">
        <v>1092</v>
      </c>
      <c r="B183" s="140" t="s">
        <v>1735</v>
      </c>
      <c r="C183" s="133" t="s">
        <v>387</v>
      </c>
      <c r="D183" s="179">
        <f>VLOOKUP('500.1'!A95,'500.1'!A95:N302,14,FALSE)</f>
        <v>812069.59525575745</v>
      </c>
    </row>
    <row r="184" spans="1:4" ht="54" thickTop="1" thickBot="1">
      <c r="A184" s="137" t="s">
        <v>1624</v>
      </c>
      <c r="B184" s="138" t="s">
        <v>1736</v>
      </c>
      <c r="C184" s="133" t="s">
        <v>387</v>
      </c>
      <c r="D184" s="179">
        <f>VLOOKUP('500.2'!A95,'500.2'!A95:N303,14,FALSE)</f>
        <v>828018.96962429304</v>
      </c>
    </row>
    <row r="185" spans="1:4" ht="57.75" thickTop="1" thickBot="1">
      <c r="A185" s="137" t="s">
        <v>1093</v>
      </c>
      <c r="B185" s="138" t="s">
        <v>1875</v>
      </c>
      <c r="C185" s="133" t="s">
        <v>377</v>
      </c>
      <c r="D185" s="179">
        <f>VLOOKUP('501.1'!A88,'501.1'!A88:N304,14,FALSE)</f>
        <v>2037.2596775399179</v>
      </c>
    </row>
    <row r="186" spans="1:4" ht="57.75" thickTop="1" thickBot="1">
      <c r="A186" s="137" t="s">
        <v>1626</v>
      </c>
      <c r="B186" s="138" t="s">
        <v>1876</v>
      </c>
      <c r="C186" s="133" t="s">
        <v>377</v>
      </c>
      <c r="D186" s="179">
        <f>VLOOKUP('501.10'!A88,'501.10'!A88:N305,14,FALSE)</f>
        <v>1006.2212803796272</v>
      </c>
    </row>
    <row r="187" spans="1:4" ht="57.75" thickTop="1" thickBot="1">
      <c r="A187" s="137" t="s">
        <v>1627</v>
      </c>
      <c r="B187" s="138" t="s">
        <v>1877</v>
      </c>
      <c r="C187" s="133" t="s">
        <v>377</v>
      </c>
      <c r="D187" s="179">
        <f>VLOOKUP('501.20'!A88,'501.20'!A88:N306,14,FALSE)</f>
        <v>620.99194489796503</v>
      </c>
    </row>
    <row r="188" spans="1:4" ht="54" thickTop="1" thickBot="1">
      <c r="A188" s="137" t="s">
        <v>1628</v>
      </c>
      <c r="B188" s="138" t="s">
        <v>1737</v>
      </c>
      <c r="C188" s="133" t="s">
        <v>387</v>
      </c>
      <c r="D188" s="179">
        <f>VLOOKUP('505.1'!A84,'505.1'!A84:N307,14,FALSE)</f>
        <v>734542.41848044866</v>
      </c>
    </row>
    <row r="189" spans="1:4" ht="54" thickTop="1" thickBot="1">
      <c r="A189" s="137" t="s">
        <v>1094</v>
      </c>
      <c r="B189" s="138" t="s">
        <v>1738</v>
      </c>
      <c r="C189" s="133" t="s">
        <v>233</v>
      </c>
      <c r="D189" s="179">
        <f>VLOOKUP('510.1'!A84,'510.1'!A84:N308,14,FALSE)</f>
        <v>81738.165509501065</v>
      </c>
    </row>
    <row r="190" spans="1:4" ht="54" thickTop="1" thickBot="1">
      <c r="A190" s="137" t="s">
        <v>1632</v>
      </c>
      <c r="B190" s="138" t="s">
        <v>1217</v>
      </c>
      <c r="C190" s="133" t="s">
        <v>387</v>
      </c>
      <c r="D190" s="179">
        <f>VLOOKUP('600.1.1'!A85,'600.1.1'!A85:N311,14,FALSE)</f>
        <v>24342.544836170557</v>
      </c>
    </row>
    <row r="191" spans="1:4" ht="54" thickTop="1" thickBot="1">
      <c r="A191" s="137" t="s">
        <v>1633</v>
      </c>
      <c r="B191" s="138" t="s">
        <v>1739</v>
      </c>
      <c r="C191" s="133" t="s">
        <v>387</v>
      </c>
      <c r="D191" s="179">
        <f>VLOOKUP('600.2.1'!A88,'600.2.1'!A88:N310,14,FALSE)</f>
        <v>102438.47996918394</v>
      </c>
    </row>
    <row r="192" spans="1:4" ht="54" thickTop="1" thickBot="1">
      <c r="A192" s="137" t="s">
        <v>1634</v>
      </c>
      <c r="B192" s="138" t="s">
        <v>1740</v>
      </c>
      <c r="C192" s="133" t="s">
        <v>387</v>
      </c>
      <c r="D192" s="179">
        <f>VLOOKUP('600.2.2'!A90,'600.2.2'!A90:N312,14,FALSE)</f>
        <v>147761.90742955176</v>
      </c>
    </row>
    <row r="193" spans="1:4" ht="54" thickTop="1" thickBot="1">
      <c r="A193" s="137" t="s">
        <v>1635</v>
      </c>
      <c r="B193" s="138" t="s">
        <v>1741</v>
      </c>
      <c r="C193" s="133" t="s">
        <v>387</v>
      </c>
      <c r="D193" s="179">
        <f>VLOOKUP('600.2.3'!A89,'600.2.3'!A89:N312,14,FALSE)</f>
        <v>23030.989245512996</v>
      </c>
    </row>
    <row r="194" spans="1:4" ht="54" thickTop="1" thickBot="1">
      <c r="A194" s="137" t="s">
        <v>1636</v>
      </c>
      <c r="B194" s="138" t="s">
        <v>1742</v>
      </c>
      <c r="C194" s="133" t="s">
        <v>387</v>
      </c>
      <c r="D194" s="179">
        <f>VLOOKUP('600.2.4'!A88,'600.2.4'!A88:N312,14,FALSE)</f>
        <v>30211.196830627574</v>
      </c>
    </row>
    <row r="195" spans="1:4" ht="54" thickTop="1" thickBot="1">
      <c r="A195" s="137" t="s">
        <v>1095</v>
      </c>
      <c r="B195" s="138" t="s">
        <v>2094</v>
      </c>
      <c r="C195" s="133" t="s">
        <v>387</v>
      </c>
      <c r="D195" s="179">
        <f>VLOOKUP('610.1'!A89,'610.1'!A89:N314,14,FALSE)</f>
        <v>66306.175619720714</v>
      </c>
    </row>
    <row r="196" spans="1:4" ht="54" thickTop="1" thickBot="1">
      <c r="A196" s="137" t="s">
        <v>1096</v>
      </c>
      <c r="B196" s="138" t="s">
        <v>1743</v>
      </c>
      <c r="C196" s="133" t="s">
        <v>387</v>
      </c>
      <c r="D196" s="179">
        <f>VLOOKUP('610.2'!A89,'610.2'!A89:N315,14,FALSE)</f>
        <v>67140.741415531549</v>
      </c>
    </row>
    <row r="197" spans="1:4" ht="54" thickTop="1" thickBot="1">
      <c r="A197" s="137" t="s">
        <v>1638</v>
      </c>
      <c r="B197" s="138" t="s">
        <v>1744</v>
      </c>
      <c r="C197" s="133" t="s">
        <v>387</v>
      </c>
      <c r="D197" s="179">
        <f>VLOOKUP('610.3'!A89,'610.3'!A89:N316,14,FALSE)</f>
        <v>109271.28282756469</v>
      </c>
    </row>
    <row r="198" spans="1:4" ht="54" thickTop="1" thickBot="1">
      <c r="A198" s="137" t="s">
        <v>1640</v>
      </c>
      <c r="B198" s="138" t="s">
        <v>1745</v>
      </c>
      <c r="C198" s="133" t="s">
        <v>387</v>
      </c>
      <c r="D198" s="179">
        <f>VLOOKUP('610.4'!A89,'610.4'!A89:N317,14,FALSE)</f>
        <v>119312.76205834144</v>
      </c>
    </row>
    <row r="199" spans="1:4" ht="54" thickTop="1" thickBot="1">
      <c r="A199" s="137" t="s">
        <v>1642</v>
      </c>
      <c r="B199" s="138" t="s">
        <v>1218</v>
      </c>
      <c r="C199" s="133" t="s">
        <v>387</v>
      </c>
      <c r="D199" s="179">
        <f>VLOOKUP('610.5'!A89,'610.5'!A89:N318,14,FALSE)</f>
        <v>110342.06024792786</v>
      </c>
    </row>
    <row r="200" spans="1:4" ht="54" thickTop="1" thickBot="1">
      <c r="A200" s="137" t="s">
        <v>1644</v>
      </c>
      <c r="B200" s="138" t="s">
        <v>1746</v>
      </c>
      <c r="C200" s="133" t="s">
        <v>387</v>
      </c>
      <c r="D200" s="179">
        <f>VLOOKUP('610.6'!A89,'610.6'!A89:N319,14,FALSE)</f>
        <v>148771.97473019714</v>
      </c>
    </row>
    <row r="201" spans="1:4" ht="54" thickTop="1" thickBot="1">
      <c r="A201" s="137" t="s">
        <v>1646</v>
      </c>
      <c r="B201" s="138" t="s">
        <v>1747</v>
      </c>
      <c r="C201" s="133" t="s">
        <v>387</v>
      </c>
      <c r="D201" s="179">
        <f>VLOOKUP('610.7'!A89,'610.7'!A89:N320,14,FALSE)</f>
        <v>102919.56965412135</v>
      </c>
    </row>
    <row r="202" spans="1:4" ht="54" thickTop="1" thickBot="1">
      <c r="A202" s="137" t="s">
        <v>1097</v>
      </c>
      <c r="B202" s="138" t="s">
        <v>1748</v>
      </c>
      <c r="C202" s="133" t="s">
        <v>144</v>
      </c>
      <c r="D202" s="179">
        <f>VLOOKUP('620.1'!A88,'620.1'!A88:N321,14,FALSE)</f>
        <v>328608.06937810441</v>
      </c>
    </row>
    <row r="203" spans="1:4" ht="54" thickTop="1" thickBot="1">
      <c r="A203" s="137" t="s">
        <v>1098</v>
      </c>
      <c r="B203" s="138" t="s">
        <v>1878</v>
      </c>
      <c r="C203" s="133" t="s">
        <v>144</v>
      </c>
      <c r="D203" s="179">
        <f>VLOOKUP('620.2'!A88,'620.2'!A88:N322,14,FALSE)</f>
        <v>328608.06937810441</v>
      </c>
    </row>
    <row r="204" spans="1:4" ht="54" thickTop="1" thickBot="1">
      <c r="A204" s="137" t="s">
        <v>1099</v>
      </c>
      <c r="B204" s="138" t="s">
        <v>1749</v>
      </c>
      <c r="C204" s="133" t="s">
        <v>1845</v>
      </c>
      <c r="D204" s="179">
        <f>VLOOKUP('620.3'!A91,'620.3'!A91:N321,14,FALSE)</f>
        <v>81011881.236573473</v>
      </c>
    </row>
    <row r="205" spans="1:4" ht="54" thickTop="1" thickBot="1">
      <c r="A205" s="137" t="s">
        <v>1650</v>
      </c>
      <c r="B205" s="138" t="s">
        <v>1750</v>
      </c>
      <c r="C205" s="133" t="s">
        <v>144</v>
      </c>
      <c r="D205" s="179">
        <f>VLOOKUP('621.1.1'!A95,'621.1.1'!A95:N325,14,FALSE)</f>
        <v>2395538.3870971738</v>
      </c>
    </row>
    <row r="206" spans="1:4" ht="54" thickTop="1" thickBot="1">
      <c r="A206" s="137" t="s">
        <v>1652</v>
      </c>
      <c r="B206" s="138" t="s">
        <v>1751</v>
      </c>
      <c r="C206" s="133" t="s">
        <v>144</v>
      </c>
      <c r="D206" s="179">
        <f>VLOOKUP('621.1.2'!A99,'621.1.2'!A99:N326,14,FALSE)</f>
        <v>3868112.960581738</v>
      </c>
    </row>
    <row r="207" spans="1:4" ht="54" thickTop="1" thickBot="1">
      <c r="A207" s="137" t="s">
        <v>1100</v>
      </c>
      <c r="B207" s="138" t="s">
        <v>1752</v>
      </c>
      <c r="C207" s="133" t="s">
        <v>387</v>
      </c>
      <c r="D207" s="179">
        <f>VLOOKUP('621.2'!A89,'621.2'!A89:N326,14,FALSE)</f>
        <v>2571060.4112053616</v>
      </c>
    </row>
    <row r="208" spans="1:4" ht="54" thickTop="1" thickBot="1">
      <c r="A208" s="137" t="s">
        <v>1101</v>
      </c>
      <c r="B208" s="138" t="s">
        <v>1753</v>
      </c>
      <c r="C208" s="133" t="s">
        <v>144</v>
      </c>
      <c r="D208" s="179">
        <f>VLOOKUP('621.3'!A93,'621.3'!A93:N327,14,FALSE)</f>
        <v>75109736.121761635</v>
      </c>
    </row>
    <row r="209" spans="1:4" ht="54" thickTop="1" thickBot="1">
      <c r="A209" s="137" t="s">
        <v>1102</v>
      </c>
      <c r="B209" s="138" t="s">
        <v>1754</v>
      </c>
      <c r="C209" s="133" t="s">
        <v>387</v>
      </c>
      <c r="D209" s="179">
        <f>VLOOKUP('621.4'!A93,'621.4'!A93:N328,14,FALSE)</f>
        <v>68440046.647199824</v>
      </c>
    </row>
    <row r="210" spans="1:4" ht="54" thickTop="1" thickBot="1">
      <c r="A210" s="137" t="s">
        <v>1103</v>
      </c>
      <c r="B210" s="138" t="s">
        <v>1755</v>
      </c>
      <c r="C210" s="133" t="s">
        <v>144</v>
      </c>
      <c r="D210" s="179">
        <f>VLOOKUP('621.5'!A89,'621.5'!A89:N329,14,FALSE)</f>
        <v>4680786.5817295816</v>
      </c>
    </row>
    <row r="211" spans="1:4" ht="54" thickTop="1" thickBot="1">
      <c r="A211" s="137" t="s">
        <v>1656</v>
      </c>
      <c r="B211" s="138" t="s">
        <v>1756</v>
      </c>
      <c r="C211" s="133" t="s">
        <v>144</v>
      </c>
      <c r="D211" s="179">
        <f>VLOOKUP('621.5.1'!A89,'621.5.1'!A89:N330,14,FALSE)</f>
        <v>701797.99890614254</v>
      </c>
    </row>
    <row r="212" spans="1:4" ht="54" thickTop="1" thickBot="1">
      <c r="A212" s="137" t="s">
        <v>1104</v>
      </c>
      <c r="B212" s="138" t="s">
        <v>1757</v>
      </c>
      <c r="C212" s="133" t="s">
        <v>1845</v>
      </c>
      <c r="D212" s="179">
        <f>VLOOKUP('621.6'!A98,'621.6'!A98:N331,14,FALSE)</f>
        <v>75636116.323397532</v>
      </c>
    </row>
    <row r="213" spans="1:4" ht="54" thickTop="1" thickBot="1">
      <c r="A213" s="137" t="s">
        <v>1731</v>
      </c>
      <c r="B213" s="138" t="s">
        <v>1758</v>
      </c>
      <c r="C213" s="133" t="s">
        <v>1845</v>
      </c>
      <c r="D213" s="179">
        <f>VLOOKUP('621.7'!A89,'621.7'!A89:N332,14,FALSE)</f>
        <v>665142.59586960659</v>
      </c>
    </row>
    <row r="214" spans="1:4" ht="54" thickTop="1" thickBot="1">
      <c r="A214" s="137" t="s">
        <v>1105</v>
      </c>
      <c r="B214" s="138" t="s">
        <v>1994</v>
      </c>
      <c r="C214" s="133" t="s">
        <v>233</v>
      </c>
      <c r="D214" s="179">
        <f>VLOOKUP('622.1'!A89,'622.1'!A89:N333,14,FALSE)</f>
        <v>93703.249908450001</v>
      </c>
    </row>
    <row r="215" spans="1:4" ht="54" thickTop="1" thickBot="1">
      <c r="A215" s="137" t="s">
        <v>1106</v>
      </c>
      <c r="B215" s="138" t="s">
        <v>1759</v>
      </c>
      <c r="C215" s="133" t="s">
        <v>233</v>
      </c>
      <c r="D215" s="179">
        <f>VLOOKUP('622.2'!A89,'622.2'!A89:N335,14,FALSE)</f>
        <v>304469.1007628988</v>
      </c>
    </row>
    <row r="216" spans="1:4" ht="54" thickTop="1" thickBot="1">
      <c r="A216" s="137" t="s">
        <v>1107</v>
      </c>
      <c r="B216" s="138" t="s">
        <v>1760</v>
      </c>
      <c r="C216" s="133" t="s">
        <v>233</v>
      </c>
      <c r="D216" s="179">
        <f>VLOOKUP('622.3'!A89,'622.3'!A89:N336,14,FALSE)</f>
        <v>829775.32479725149</v>
      </c>
    </row>
    <row r="217" spans="1:4" ht="54" thickTop="1" thickBot="1">
      <c r="A217" s="137" t="s">
        <v>1108</v>
      </c>
      <c r="B217" s="138" t="s">
        <v>1761</v>
      </c>
      <c r="C217" s="133" t="s">
        <v>233</v>
      </c>
      <c r="D217" s="179">
        <f>VLOOKUP('622.4'!A89,'622.4'!A89:N337,14,FALSE)</f>
        <v>835246.06642291928</v>
      </c>
    </row>
    <row r="218" spans="1:4" ht="54" thickTop="1" thickBot="1">
      <c r="A218" s="137" t="s">
        <v>1109</v>
      </c>
      <c r="B218" s="138" t="s">
        <v>1762</v>
      </c>
      <c r="C218" s="133" t="s">
        <v>144</v>
      </c>
      <c r="D218" s="179">
        <f>VLOOKUP('622.5'!A89,'622.5'!A89:N338,14,FALSE)</f>
        <v>86620.051580817191</v>
      </c>
    </row>
    <row r="219" spans="1:4" ht="54" thickTop="1" thickBot="1">
      <c r="A219" s="137" t="s">
        <v>1110</v>
      </c>
      <c r="B219" s="138" t="s">
        <v>1763</v>
      </c>
      <c r="C219" s="133" t="s">
        <v>144</v>
      </c>
      <c r="D219" s="179">
        <f>VLOOKUP('623.1'!A103,'623.1'!A103:N339,14,FALSE)</f>
        <v>461422.09810840472</v>
      </c>
    </row>
    <row r="220" spans="1:4" ht="54" thickTop="1" thickBot="1">
      <c r="A220" s="137" t="s">
        <v>1111</v>
      </c>
      <c r="B220" s="138" t="s">
        <v>1219</v>
      </c>
      <c r="C220" s="133" t="s">
        <v>1995</v>
      </c>
      <c r="D220" s="179">
        <f>VLOOKUP('623.2'!A89,'623.2'!A89:N340,14,FALSE)</f>
        <v>3186641.0441266675</v>
      </c>
    </row>
    <row r="221" spans="1:4" ht="54" thickTop="1" thickBot="1">
      <c r="A221" s="137" t="s">
        <v>1112</v>
      </c>
      <c r="B221" s="138" t="s">
        <v>2114</v>
      </c>
      <c r="C221" s="133" t="s">
        <v>387</v>
      </c>
      <c r="D221" s="179">
        <f>VLOOKUP('630.1'!A89,'630.1'!A89:N341,14,FALSE)</f>
        <v>1301475.5145342294</v>
      </c>
    </row>
    <row r="222" spans="1:4" ht="54" thickTop="1" thickBot="1">
      <c r="A222" s="137" t="s">
        <v>1113</v>
      </c>
      <c r="B222" s="138" t="s">
        <v>2115</v>
      </c>
      <c r="C222" s="133" t="s">
        <v>387</v>
      </c>
      <c r="D222" s="179">
        <f>VLOOKUP('630.2'!A89,'630.2'!A89:N342,14,FALSE)</f>
        <v>1213348.6994112087</v>
      </c>
    </row>
    <row r="223" spans="1:4" ht="54" thickTop="1" thickBot="1">
      <c r="A223" s="137" t="s">
        <v>1114</v>
      </c>
      <c r="B223" s="138" t="s">
        <v>2116</v>
      </c>
      <c r="C223" s="133" t="s">
        <v>387</v>
      </c>
      <c r="D223" s="179">
        <f>VLOOKUP('630.3'!A89,'630.3'!A89:N343,14,FALSE)</f>
        <v>815269.33159270207</v>
      </c>
    </row>
    <row r="224" spans="1:4" ht="54" thickTop="1" thickBot="1">
      <c r="A224" s="137" t="s">
        <v>1115</v>
      </c>
      <c r="B224" s="138" t="s">
        <v>2117</v>
      </c>
      <c r="C224" s="133" t="s">
        <v>387</v>
      </c>
      <c r="D224" s="179">
        <f>VLOOKUP('630.4'!A89,'630.4'!A89:N344,14,FALSE)</f>
        <v>696955.96088139946</v>
      </c>
    </row>
    <row r="225" spans="1:4" ht="54" thickTop="1" thickBot="1">
      <c r="A225" s="137" t="s">
        <v>1116</v>
      </c>
      <c r="B225" s="138" t="s">
        <v>2118</v>
      </c>
      <c r="C225" s="133" t="s">
        <v>387</v>
      </c>
      <c r="D225" s="179">
        <f>VLOOKUP('630.5'!A93,'630.5'!A93:N345,14,FALSE)</f>
        <v>465007.33590787614</v>
      </c>
    </row>
    <row r="226" spans="1:4" ht="54" thickTop="1" thickBot="1">
      <c r="A226" s="137" t="s">
        <v>1117</v>
      </c>
      <c r="B226" s="138" t="s">
        <v>2119</v>
      </c>
      <c r="C226" s="133" t="s">
        <v>387</v>
      </c>
      <c r="D226" s="179">
        <f>VLOOKUP('630.6'!A93,'630.6'!A89:N346,14,FALSE)</f>
        <v>397022.08778135298</v>
      </c>
    </row>
    <row r="227" spans="1:4" ht="54" thickTop="1" thickBot="1">
      <c r="A227" s="137" t="s">
        <v>1118</v>
      </c>
      <c r="B227" s="138" t="s">
        <v>2120</v>
      </c>
      <c r="C227" s="133" t="s">
        <v>387</v>
      </c>
      <c r="D227" s="179">
        <f>VLOOKUP('630.7'!A93,'630.7'!A90:N347,14,FALSE)</f>
        <v>286033.39960335504</v>
      </c>
    </row>
    <row r="228" spans="1:4" ht="54" thickTop="1" thickBot="1">
      <c r="A228" s="137" t="s">
        <v>1119</v>
      </c>
      <c r="B228" s="138" t="s">
        <v>1764</v>
      </c>
      <c r="C228" s="133" t="s">
        <v>144</v>
      </c>
      <c r="D228" s="179">
        <f>VLOOKUP('632.1'!A90,'632.1'!A90:N349,14,FALSE)</f>
        <v>421124.81586693414</v>
      </c>
    </row>
    <row r="229" spans="1:4" ht="54" thickTop="1" thickBot="1">
      <c r="A229" s="137" t="s">
        <v>1659</v>
      </c>
      <c r="B229" s="138" t="s">
        <v>1765</v>
      </c>
      <c r="C229" s="133" t="s">
        <v>144</v>
      </c>
      <c r="D229" s="179">
        <f>VLOOKUP('632.2'!A90,'632.2'!A90:N350,14,FALSE)</f>
        <v>425854.02520173765</v>
      </c>
    </row>
    <row r="230" spans="1:4" ht="54" thickTop="1" thickBot="1">
      <c r="A230" s="137" t="s">
        <v>1662</v>
      </c>
      <c r="B230" s="138" t="s">
        <v>1766</v>
      </c>
      <c r="C230" s="133" t="s">
        <v>377</v>
      </c>
      <c r="D230" s="179">
        <f>VLOOKUP('640.1'!A90,'640.1'!A90:N351,14,FALSE)</f>
        <v>6783.4365833696593</v>
      </c>
    </row>
    <row r="231" spans="1:4" ht="54" thickTop="1" thickBot="1">
      <c r="A231" s="137" t="s">
        <v>1663</v>
      </c>
      <c r="B231" s="138" t="s">
        <v>1767</v>
      </c>
      <c r="C231" s="133" t="s">
        <v>377</v>
      </c>
      <c r="D231" s="179">
        <f>VLOOKUP('640.2'!A90,'640.2'!A90:N352,14,FALSE)</f>
        <v>6645.0924378250893</v>
      </c>
    </row>
    <row r="232" spans="1:4" ht="54" thickTop="1" thickBot="1">
      <c r="A232" s="137" t="s">
        <v>1120</v>
      </c>
      <c r="B232" s="138" t="s">
        <v>1768</v>
      </c>
      <c r="C232" s="133" t="s">
        <v>1664</v>
      </c>
      <c r="D232" s="179">
        <f>VLOOKUP('641.1'!A90,'641.1'!A90:N353,14,FALSE)</f>
        <v>1999.7512836215465</v>
      </c>
    </row>
    <row r="233" spans="1:4" ht="54" thickTop="1" thickBot="1">
      <c r="A233" s="137" t="s">
        <v>1121</v>
      </c>
      <c r="B233" s="138" t="s">
        <v>1768</v>
      </c>
      <c r="C233" s="133" t="s">
        <v>377</v>
      </c>
      <c r="D233" s="179">
        <f>VLOOKUP('641.2'!A90,'641.2'!A90:N354,14,FALSE)</f>
        <v>45383.595446804116</v>
      </c>
    </row>
    <row r="234" spans="1:4" ht="54" thickTop="1" thickBot="1">
      <c r="A234" s="137" t="s">
        <v>1122</v>
      </c>
      <c r="B234" s="138" t="s">
        <v>1769</v>
      </c>
      <c r="C234" s="133" t="s">
        <v>1845</v>
      </c>
      <c r="D234" s="179">
        <f>VLOOKUP('642.1'!A90,'642.1'!A90:N355,14,FALSE)</f>
        <v>658041.46198677446</v>
      </c>
    </row>
    <row r="235" spans="1:4" ht="54" thickTop="1" thickBot="1">
      <c r="A235" s="137" t="s">
        <v>1123</v>
      </c>
      <c r="B235" s="138" t="s">
        <v>1770</v>
      </c>
      <c r="C235" s="133" t="s">
        <v>144</v>
      </c>
      <c r="D235" s="179">
        <f>VLOOKUP('642.2'!A90,'642.2'!A90:N356,14,FALSE)</f>
        <v>47476.730912249557</v>
      </c>
    </row>
    <row r="236" spans="1:4" ht="54" thickTop="1" thickBot="1">
      <c r="A236" s="137" t="s">
        <v>1124</v>
      </c>
      <c r="B236" s="138" t="s">
        <v>1771</v>
      </c>
      <c r="C236" s="133" t="s">
        <v>377</v>
      </c>
      <c r="D236" s="179">
        <f>VLOOKUP('650.1'!A95,'650.1'!A95:N358,14,FALSE)</f>
        <v>12664.636438330559</v>
      </c>
    </row>
    <row r="237" spans="1:4" ht="54" thickTop="1" thickBot="1">
      <c r="A237" s="137" t="s">
        <v>1125</v>
      </c>
      <c r="B237" s="138" t="s">
        <v>2127</v>
      </c>
      <c r="C237" s="133" t="s">
        <v>377</v>
      </c>
      <c r="D237" s="179">
        <f>VLOOKUP('650.2'!A93,'650.2'!A93:N359,14,FALSE)</f>
        <v>12481.921813230661</v>
      </c>
    </row>
    <row r="238" spans="1:4" ht="54" thickTop="1" thickBot="1">
      <c r="A238" s="137" t="s">
        <v>1126</v>
      </c>
      <c r="B238" s="138" t="s">
        <v>1772</v>
      </c>
      <c r="C238" s="133" t="s">
        <v>377</v>
      </c>
      <c r="D238" s="201">
        <f>VLOOKUP('650.3'!A90,'650.3'!A90:N360,14,FALSE)</f>
        <v>1.1282364498760942</v>
      </c>
    </row>
    <row r="239" spans="1:4" ht="54" thickTop="1" thickBot="1">
      <c r="A239" s="137" t="s">
        <v>1127</v>
      </c>
      <c r="B239" s="138" t="s">
        <v>2131</v>
      </c>
      <c r="C239" s="133" t="s">
        <v>377</v>
      </c>
      <c r="D239" s="179">
        <f>VLOOKUP('650.4'!A93,'650.4'!A93:N361,14,FALSE)</f>
        <v>4677.3486842978673</v>
      </c>
    </row>
    <row r="240" spans="1:4" ht="57.75" thickTop="1" thickBot="1">
      <c r="A240" s="137" t="s">
        <v>1128</v>
      </c>
      <c r="B240" s="138" t="s">
        <v>1773</v>
      </c>
      <c r="C240" s="133" t="s">
        <v>233</v>
      </c>
      <c r="D240" s="179">
        <f>VLOOKUP('660.1'!A87,'660.1'!A87:N362,14,FALSE)</f>
        <v>410691.79293321114</v>
      </c>
    </row>
    <row r="241" spans="1:4" ht="76.5" thickTop="1" thickBot="1">
      <c r="A241" s="137" t="s">
        <v>1129</v>
      </c>
      <c r="B241" s="138" t="s">
        <v>1880</v>
      </c>
      <c r="C241" s="133" t="s">
        <v>144</v>
      </c>
      <c r="D241" s="179">
        <f>VLOOKUP('660.2'!A87,'660.2'!A87:N363,14,FALSE)</f>
        <v>467936.26642252656</v>
      </c>
    </row>
    <row r="242" spans="1:4" ht="54" thickTop="1" thickBot="1">
      <c r="A242" s="137" t="s">
        <v>1677</v>
      </c>
      <c r="B242" s="138" t="s">
        <v>1774</v>
      </c>
      <c r="C242" s="133" t="s">
        <v>144</v>
      </c>
      <c r="D242" s="179">
        <f>VLOOKUP('661.1'!A87,'661.1'!A87:N364,14,FALSE)</f>
        <v>688407.42056618561</v>
      </c>
    </row>
    <row r="243" spans="1:4" ht="54" thickTop="1" thickBot="1">
      <c r="A243" s="137" t="s">
        <v>1130</v>
      </c>
      <c r="B243" s="138" t="s">
        <v>1775</v>
      </c>
      <c r="C243" s="133" t="s">
        <v>144</v>
      </c>
      <c r="D243" s="179">
        <f>VLOOKUP('662.1'!A87,'662.1'!A87:N365,14,FALSE)</f>
        <v>471404.13862746942</v>
      </c>
    </row>
    <row r="244" spans="1:4" ht="54" thickTop="1" thickBot="1">
      <c r="A244" s="137" t="s">
        <v>1131</v>
      </c>
      <c r="B244" s="138" t="s">
        <v>1776</v>
      </c>
      <c r="C244" s="133" t="s">
        <v>144</v>
      </c>
      <c r="D244" s="179">
        <f>VLOOKUP('662.2'!A87,'662.2'!A87:N366,14,FALSE)</f>
        <v>453015.02757584676</v>
      </c>
    </row>
    <row r="245" spans="1:4" ht="54" thickTop="1" thickBot="1">
      <c r="A245" s="137" t="s">
        <v>1678</v>
      </c>
      <c r="B245" s="138" t="s">
        <v>1777</v>
      </c>
      <c r="C245" s="133" t="s">
        <v>144</v>
      </c>
      <c r="D245" s="179">
        <f>VLOOKUP('663.1'!A87,'663.1'!A87:N367,14,FALSE)</f>
        <v>21410.853089239601</v>
      </c>
    </row>
    <row r="246" spans="1:4" ht="54" thickTop="1" thickBot="1">
      <c r="A246" s="137" t="s">
        <v>1132</v>
      </c>
      <c r="B246" s="138" t="s">
        <v>1778</v>
      </c>
      <c r="C246" s="133" t="s">
        <v>387</v>
      </c>
      <c r="D246" s="179">
        <f>VLOOKUP('670.1'!A87,'670.1'!A87:N368,14,FALSE)</f>
        <v>272989.19143980171</v>
      </c>
    </row>
    <row r="247" spans="1:4" ht="54" thickTop="1" thickBot="1">
      <c r="A247" s="137" t="s">
        <v>1133</v>
      </c>
      <c r="B247" s="138" t="s">
        <v>1779</v>
      </c>
      <c r="C247" s="133" t="s">
        <v>387</v>
      </c>
      <c r="D247" s="179">
        <f>VLOOKUP('670.2'!A87,'670.2'!A87:N369,14,FALSE)</f>
        <v>295946.32172029256</v>
      </c>
    </row>
    <row r="248" spans="1:4" ht="54" thickTop="1" thickBot="1">
      <c r="A248" s="137" t="s">
        <v>1680</v>
      </c>
      <c r="B248" s="138" t="s">
        <v>1780</v>
      </c>
      <c r="C248" s="133" t="s">
        <v>387</v>
      </c>
      <c r="D248" s="179">
        <f>VLOOKUP('670.3'!A87,'670.3'!A87:N370,14,FALSE)</f>
        <v>303015.02621495945</v>
      </c>
    </row>
    <row r="249" spans="1:4" ht="54" thickTop="1" thickBot="1">
      <c r="A249" s="137" t="s">
        <v>1681</v>
      </c>
      <c r="B249" s="138" t="s">
        <v>1781</v>
      </c>
      <c r="C249" s="133" t="s">
        <v>387</v>
      </c>
      <c r="D249" s="179">
        <f>VLOOKUP('670.4'!A87,'670.4'!A87:N371,14,FALSE)</f>
        <v>303276.73399191914</v>
      </c>
    </row>
    <row r="250" spans="1:4" ht="54" thickTop="1" thickBot="1">
      <c r="A250" s="137" t="s">
        <v>1682</v>
      </c>
      <c r="B250" s="138" t="s">
        <v>1782</v>
      </c>
      <c r="C250" s="133" t="s">
        <v>387</v>
      </c>
      <c r="D250" s="179">
        <f>VLOOKUP('670.5'!A89,'670.5'!A89:N372,14,FALSE)</f>
        <v>321972.26389354002</v>
      </c>
    </row>
    <row r="251" spans="1:4" ht="54" thickTop="1" thickBot="1">
      <c r="A251" s="137" t="s">
        <v>1134</v>
      </c>
      <c r="B251" s="138" t="s">
        <v>1783</v>
      </c>
      <c r="C251" s="133" t="s">
        <v>387</v>
      </c>
      <c r="D251" s="179">
        <f>VLOOKUP('671.1'!A89,'671.1'!A89:N373,14,FALSE)</f>
        <v>587824.63287604484</v>
      </c>
    </row>
    <row r="252" spans="1:4" ht="54" thickTop="1" thickBot="1">
      <c r="A252" s="137" t="s">
        <v>1135</v>
      </c>
      <c r="B252" s="138" t="s">
        <v>1784</v>
      </c>
      <c r="C252" s="133" t="s">
        <v>144</v>
      </c>
      <c r="D252" s="179">
        <f>VLOOKUP('671.2'!A89,'671.2'!A89:N374,14,FALSE)</f>
        <v>66053.362383775107</v>
      </c>
    </row>
    <row r="253" spans="1:4" ht="54" thickTop="1" thickBot="1">
      <c r="A253" s="137" t="s">
        <v>1683</v>
      </c>
      <c r="B253" s="138" t="s">
        <v>1785</v>
      </c>
      <c r="C253" s="133" t="s">
        <v>387</v>
      </c>
      <c r="D253" s="179">
        <f>VLOOKUP('671.3'!A87,'671.3'!A87:N375,14,FALSE)</f>
        <v>632699.40485000412</v>
      </c>
    </row>
    <row r="254" spans="1:4" ht="54" thickTop="1" thickBot="1">
      <c r="A254" s="137" t="s">
        <v>1684</v>
      </c>
      <c r="B254" s="138" t="s">
        <v>1786</v>
      </c>
      <c r="C254" s="133" t="s">
        <v>144</v>
      </c>
      <c r="D254" s="179">
        <f>VLOOKUP('671.4'!A87,'671.4'!A87:N376,14,FALSE)</f>
        <v>69559.808712550614</v>
      </c>
    </row>
    <row r="255" spans="1:4" ht="54" thickTop="1" thickBot="1">
      <c r="A255" s="137" t="s">
        <v>1136</v>
      </c>
      <c r="B255" s="138" t="s">
        <v>1787</v>
      </c>
      <c r="C255" s="133" t="s">
        <v>144</v>
      </c>
      <c r="D255" s="179">
        <f>VLOOKUP('672.1'!A87,'672.1'!A87:N377,14,FALSE)</f>
        <v>44226.233785952223</v>
      </c>
    </row>
    <row r="256" spans="1:4" ht="54" thickTop="1" thickBot="1">
      <c r="A256" s="137" t="s">
        <v>1685</v>
      </c>
      <c r="B256" s="138" t="s">
        <v>1788</v>
      </c>
      <c r="C256" s="133" t="s">
        <v>144</v>
      </c>
      <c r="D256" s="179">
        <f>VLOOKUP('672.2'!A87,'672.2'!A87:N378,14,FALSE)</f>
        <v>58441.47888582528</v>
      </c>
    </row>
    <row r="257" spans="1:4" ht="54" thickTop="1" thickBot="1">
      <c r="A257" s="137" t="s">
        <v>1686</v>
      </c>
      <c r="B257" s="138" t="s">
        <v>1789</v>
      </c>
      <c r="C257" s="133" t="s">
        <v>144</v>
      </c>
      <c r="D257" s="179">
        <f>VLOOKUP('672.3'!A87,'672.3'!A87:N379,14,FALSE)</f>
        <v>46153.682860635519</v>
      </c>
    </row>
    <row r="258" spans="1:4" ht="54" thickTop="1" thickBot="1">
      <c r="A258" s="137" t="s">
        <v>1687</v>
      </c>
      <c r="B258" s="138" t="s">
        <v>1790</v>
      </c>
      <c r="C258" s="133" t="s">
        <v>144</v>
      </c>
      <c r="D258" s="179">
        <f>VLOOKUP('672.4'!A87,'672.3'!A87:N380,14,FALSE)</f>
        <v>46153.682860635519</v>
      </c>
    </row>
    <row r="259" spans="1:4" ht="54" thickTop="1" thickBot="1">
      <c r="A259" s="137" t="s">
        <v>1732</v>
      </c>
      <c r="B259" s="138" t="s">
        <v>1791</v>
      </c>
      <c r="C259" s="133" t="s">
        <v>233</v>
      </c>
      <c r="D259" s="179">
        <f>VLOOKUP('673.1.1'!A87,'673.1.1'!A87:N381,14,FALSE)</f>
        <v>9202.4625311095533</v>
      </c>
    </row>
    <row r="260" spans="1:4" ht="54" thickTop="1" thickBot="1">
      <c r="A260" s="137" t="s">
        <v>1733</v>
      </c>
      <c r="B260" s="138" t="s">
        <v>2046</v>
      </c>
      <c r="C260" s="133" t="s">
        <v>233</v>
      </c>
      <c r="D260" s="179">
        <f>VLOOKUP('673.1.2'!A87,'673.1.2'!A87:N382,14,FALSE)</f>
        <v>11085.089010090685</v>
      </c>
    </row>
    <row r="261" spans="1:4" ht="54" thickTop="1" thickBot="1">
      <c r="A261" s="137" t="s">
        <v>1137</v>
      </c>
      <c r="B261" s="138" t="s">
        <v>1792</v>
      </c>
      <c r="C261" s="133" t="s">
        <v>387</v>
      </c>
      <c r="D261" s="179">
        <f>VLOOKUP('673.2'!A87,'673.2'!A87:N383,14,FALSE)</f>
        <v>81861.08615865749</v>
      </c>
    </row>
    <row r="262" spans="1:4" ht="54" thickTop="1" thickBot="1">
      <c r="A262" s="137" t="s">
        <v>1138</v>
      </c>
      <c r="B262" s="138" t="s">
        <v>1793</v>
      </c>
      <c r="C262" s="133" t="s">
        <v>387</v>
      </c>
      <c r="D262" s="179">
        <f>VLOOKUP('673.3'!A89,'673.3'!A89:N384,14,FALSE)</f>
        <v>87362.180085779692</v>
      </c>
    </row>
    <row r="263" spans="1:4" ht="54" thickTop="1" thickBot="1">
      <c r="A263" s="137" t="s">
        <v>1139</v>
      </c>
      <c r="B263" s="138" t="s">
        <v>1996</v>
      </c>
      <c r="C263" s="133" t="s">
        <v>144</v>
      </c>
      <c r="D263" s="179">
        <f>VLOOKUP('674.1'!A89,'674.1'!A89:N385,14,FALSE)</f>
        <v>110849.11948426932</v>
      </c>
    </row>
    <row r="264" spans="1:4" ht="54" thickTop="1" thickBot="1">
      <c r="A264" s="137" t="s">
        <v>1140</v>
      </c>
      <c r="B264" s="138" t="s">
        <v>1794</v>
      </c>
      <c r="C264" s="133" t="s">
        <v>144</v>
      </c>
      <c r="D264" s="179">
        <f>VLOOKUP('674.2'!A89,'674.2'!A89:N386,14,FALSE)</f>
        <v>200916.01547699902</v>
      </c>
    </row>
    <row r="265" spans="1:4" ht="54" thickTop="1" thickBot="1">
      <c r="A265" s="137" t="s">
        <v>1141</v>
      </c>
      <c r="B265" s="138" t="s">
        <v>1795</v>
      </c>
      <c r="C265" s="133" t="s">
        <v>233</v>
      </c>
      <c r="D265" s="179">
        <f>VLOOKUP('680.1'!A87,'680.1'!A87:N387,14,FALSE)</f>
        <v>205319.85457434849</v>
      </c>
    </row>
    <row r="266" spans="1:4" ht="54" thickTop="1" thickBot="1">
      <c r="A266" s="137" t="s">
        <v>1142</v>
      </c>
      <c r="B266" s="138" t="s">
        <v>1796</v>
      </c>
      <c r="C266" s="133" t="s">
        <v>144</v>
      </c>
      <c r="D266" s="179">
        <f>VLOOKUP('680.2'!A87,'680.2'!A87:N388,14,FALSE)</f>
        <v>9679.3641662475493</v>
      </c>
    </row>
    <row r="267" spans="1:4" ht="54" thickTop="1" thickBot="1">
      <c r="A267" s="137" t="s">
        <v>1143</v>
      </c>
      <c r="B267" s="138" t="s">
        <v>1797</v>
      </c>
      <c r="C267" s="133" t="s">
        <v>387</v>
      </c>
      <c r="D267" s="179">
        <f>VLOOKUP('680.3'!A89,'680.3'!A89:N389,14,FALSE)</f>
        <v>66819.676296624981</v>
      </c>
    </row>
    <row r="268" spans="1:4" ht="54" thickTop="1" thickBot="1">
      <c r="A268" s="137" t="s">
        <v>1144</v>
      </c>
      <c r="B268" s="138" t="s">
        <v>1798</v>
      </c>
      <c r="C268" s="133" t="s">
        <v>387</v>
      </c>
      <c r="D268" s="179">
        <f>VLOOKUP('681.1'!A89,'681.1'!A89:N390,14,FALSE)</f>
        <v>181088.33476775163</v>
      </c>
    </row>
    <row r="269" spans="1:4" ht="54" thickTop="1" thickBot="1">
      <c r="A269" s="137" t="s">
        <v>1692</v>
      </c>
      <c r="B269" s="138" t="s">
        <v>1799</v>
      </c>
      <c r="C269" s="133" t="s">
        <v>387</v>
      </c>
      <c r="D269" s="179">
        <f>VLOOKUP('681.2'!A89,'681.2'!A89:N391,14,FALSE)</f>
        <v>204045.46504824251</v>
      </c>
    </row>
    <row r="270" spans="1:4" ht="54" thickTop="1" thickBot="1">
      <c r="A270" s="137" t="s">
        <v>1693</v>
      </c>
      <c r="B270" s="138" t="s">
        <v>1800</v>
      </c>
      <c r="C270" s="133" t="s">
        <v>387</v>
      </c>
      <c r="D270" s="179">
        <f>VLOOKUP('681.3'!A89,'681.3'!A89:N392,14,FALSE)</f>
        <v>211114.1695429094</v>
      </c>
    </row>
    <row r="271" spans="1:4" ht="54" thickTop="1" thickBot="1">
      <c r="A271" s="137" t="s">
        <v>1694</v>
      </c>
      <c r="B271" s="138" t="s">
        <v>1801</v>
      </c>
      <c r="C271" s="133" t="s">
        <v>387</v>
      </c>
      <c r="D271" s="179">
        <f>VLOOKUP('681.4'!A89,'681.4'!A89:N393,14,FALSE)</f>
        <v>211375.87731986909</v>
      </c>
    </row>
    <row r="272" spans="1:4" ht="54" thickTop="1" thickBot="1">
      <c r="A272" s="137" t="s">
        <v>1145</v>
      </c>
      <c r="B272" s="138" t="s">
        <v>1802</v>
      </c>
      <c r="C272" s="133" t="s">
        <v>387</v>
      </c>
      <c r="D272" s="179">
        <f>VLOOKUP('682.1'!A89,'682.1'!A89:N394,14,FALSE)</f>
        <v>245961.06766798493</v>
      </c>
    </row>
    <row r="273" spans="1:4" ht="54" thickTop="1" thickBot="1">
      <c r="A273" s="137" t="s">
        <v>1695</v>
      </c>
      <c r="B273" s="138" t="s">
        <v>1803</v>
      </c>
      <c r="C273" s="133" t="s">
        <v>387</v>
      </c>
      <c r="D273" s="179">
        <f>VLOOKUP('682.2'!A89,'682.2'!A89:N395,14,FALSE)</f>
        <v>245961.06766798493</v>
      </c>
    </row>
    <row r="274" spans="1:4" ht="54" thickTop="1" thickBot="1">
      <c r="A274" s="137" t="s">
        <v>1697</v>
      </c>
      <c r="B274" s="138" t="s">
        <v>1804</v>
      </c>
      <c r="C274" s="133" t="s">
        <v>387</v>
      </c>
      <c r="D274" s="179">
        <f>VLOOKUP('682.3'!A89,'682.3'!A89:N396,14,FALSE)</f>
        <v>245961.06766798493</v>
      </c>
    </row>
    <row r="275" spans="1:4" ht="54" thickTop="1" thickBot="1">
      <c r="A275" s="137" t="s">
        <v>1699</v>
      </c>
      <c r="B275" s="138" t="s">
        <v>1997</v>
      </c>
      <c r="C275" s="133" t="s">
        <v>387</v>
      </c>
      <c r="D275" s="179">
        <f>VLOOKUP('682.4'!A89,'682.4'!A89:N397,14,FALSE)</f>
        <v>245961.06766798493</v>
      </c>
    </row>
    <row r="276" spans="1:4" ht="54" thickTop="1" thickBot="1">
      <c r="A276" s="137" t="s">
        <v>1701</v>
      </c>
      <c r="B276" s="138" t="s">
        <v>1805</v>
      </c>
      <c r="C276" s="133" t="s">
        <v>233</v>
      </c>
      <c r="D276" s="179">
        <f>VLOOKUP('683.1'!A89,'683.1'!A89:N398,14,FALSE)</f>
        <v>11335.789518898882</v>
      </c>
    </row>
    <row r="277" spans="1:4" ht="54" thickTop="1" thickBot="1">
      <c r="A277" s="137" t="s">
        <v>1703</v>
      </c>
      <c r="B277" s="138" t="s">
        <v>1806</v>
      </c>
      <c r="C277" s="133" t="s">
        <v>233</v>
      </c>
      <c r="D277" s="179">
        <f>VLOOKUP('683.2'!A89,'683.2'!A89:N399,14,FALSE)</f>
        <v>29048.059058456703</v>
      </c>
    </row>
    <row r="278" spans="1:4" ht="54" thickTop="1" thickBot="1">
      <c r="A278" s="137" t="s">
        <v>1705</v>
      </c>
      <c r="B278" s="138" t="s">
        <v>1807</v>
      </c>
      <c r="C278" s="133" t="s">
        <v>233</v>
      </c>
      <c r="D278" s="179">
        <f>VLOOKUP('683.3'!A89,'683.3'!A89:N400,14,FALSE)</f>
        <v>11335.789518898882</v>
      </c>
    </row>
    <row r="279" spans="1:4" ht="54" thickTop="1" thickBot="1">
      <c r="A279" s="137" t="s">
        <v>1706</v>
      </c>
      <c r="B279" s="138" t="s">
        <v>1808</v>
      </c>
      <c r="C279" s="133" t="s">
        <v>233</v>
      </c>
      <c r="D279" s="179">
        <f>VLOOKUP('683.4'!A89,'683.4'!A89:N401,14,FALSE)</f>
        <v>29048.059058456703</v>
      </c>
    </row>
    <row r="280" spans="1:4" ht="54" thickTop="1" thickBot="1">
      <c r="A280" s="137" t="s">
        <v>1707</v>
      </c>
      <c r="B280" s="138" t="s">
        <v>1809</v>
      </c>
      <c r="C280" s="133" t="s">
        <v>233</v>
      </c>
      <c r="D280" s="179">
        <f>VLOOKUP('683.5'!A87,'683.5'!A87:N402,14,FALSE)</f>
        <v>75265.749576515722</v>
      </c>
    </row>
    <row r="281" spans="1:4" ht="54" thickTop="1" thickBot="1">
      <c r="A281" s="137" t="s">
        <v>2047</v>
      </c>
      <c r="B281" s="138" t="s">
        <v>1810</v>
      </c>
      <c r="C281" s="133" t="s">
        <v>233</v>
      </c>
      <c r="D281" s="179">
        <f>VLOOKUP('690.1.1'!A89,'690.1.1'!A89:N403,14,FALSE)</f>
        <v>13752.887951127312</v>
      </c>
    </row>
    <row r="282" spans="1:4" ht="54" thickTop="1" thickBot="1">
      <c r="A282" s="137" t="s">
        <v>1710</v>
      </c>
      <c r="B282" s="138" t="s">
        <v>1811</v>
      </c>
      <c r="C282" s="133" t="s">
        <v>233</v>
      </c>
      <c r="D282" s="179">
        <f>VLOOKUP('690.1.2'!A89,'690.1.2'!A89:N404,14,FALSE)</f>
        <v>33939.569475598131</v>
      </c>
    </row>
    <row r="283" spans="1:4" ht="54" thickTop="1" thickBot="1">
      <c r="A283" s="137" t="s">
        <v>1146</v>
      </c>
      <c r="B283" s="138" t="s">
        <v>1812</v>
      </c>
      <c r="C283" s="133" t="s">
        <v>144</v>
      </c>
      <c r="D283" s="179">
        <f>VLOOKUP('700.1'!A89,'700.1'!A89:N405,14,FALSE)</f>
        <v>1973.9086999661758</v>
      </c>
    </row>
    <row r="284" spans="1:4" ht="54" thickTop="1" thickBot="1">
      <c r="A284" s="137" t="s">
        <v>1147</v>
      </c>
      <c r="B284" s="138" t="s">
        <v>1813</v>
      </c>
      <c r="C284" s="133" t="s">
        <v>144</v>
      </c>
      <c r="D284" s="179">
        <f>VLOOKUP('700.2'!A89,'700.2'!A89:N406,14,FALSE)</f>
        <v>1902.057490602426</v>
      </c>
    </row>
    <row r="285" spans="1:4" ht="54" thickTop="1" thickBot="1">
      <c r="A285" s="137" t="s">
        <v>1148</v>
      </c>
      <c r="B285" s="138" t="s">
        <v>1814</v>
      </c>
      <c r="C285" s="133" t="s">
        <v>233</v>
      </c>
      <c r="D285" s="179">
        <f>VLOOKUP('700.3'!A89,'700.3'!A89:N407,14,FALSE)</f>
        <v>43245.748533231526</v>
      </c>
    </row>
    <row r="286" spans="1:4" ht="54" thickTop="1" thickBot="1">
      <c r="A286" s="137" t="s">
        <v>1149</v>
      </c>
      <c r="B286" s="138" t="s">
        <v>1815</v>
      </c>
      <c r="C286" s="133" t="s">
        <v>233</v>
      </c>
      <c r="D286" s="179">
        <f>VLOOKUP('700.4'!A89,'700.4'!A89:N408,14,FALSE)</f>
        <v>48005.187227347473</v>
      </c>
    </row>
    <row r="287" spans="1:4" ht="54" thickTop="1" thickBot="1">
      <c r="A287" s="137" t="s">
        <v>1150</v>
      </c>
      <c r="B287" s="138" t="s">
        <v>1816</v>
      </c>
      <c r="C287" s="133" t="s">
        <v>1845</v>
      </c>
      <c r="D287" s="179">
        <f>VLOOKUP('701.1'!A89,'701.1'!A89:N409,14,FALSE)</f>
        <v>10083.56480575635</v>
      </c>
    </row>
    <row r="288" spans="1:4" ht="54" thickTop="1" thickBot="1">
      <c r="A288" s="137" t="s">
        <v>1713</v>
      </c>
      <c r="B288" s="138" t="s">
        <v>1817</v>
      </c>
      <c r="C288" s="133" t="s">
        <v>1845</v>
      </c>
      <c r="D288" s="179">
        <f>VLOOKUP('710.1'!A89,'710.1'!A89:N410,14,FALSE)</f>
        <v>523448.78579971229</v>
      </c>
    </row>
    <row r="289" spans="1:4" ht="54" thickTop="1" thickBot="1">
      <c r="A289" s="137" t="s">
        <v>1151</v>
      </c>
      <c r="B289" s="138" t="s">
        <v>1818</v>
      </c>
      <c r="C289" s="133" t="s">
        <v>233</v>
      </c>
      <c r="D289" s="179">
        <f>VLOOKUP('710.2'!A89,'710.2'!A89:N411,14,FALSE)</f>
        <v>487503.44824444666</v>
      </c>
    </row>
    <row r="290" spans="1:4" ht="54" thickTop="1" thickBot="1">
      <c r="A290" s="137" t="s">
        <v>1152</v>
      </c>
      <c r="B290" s="138" t="s">
        <v>1819</v>
      </c>
      <c r="C290" s="133" t="s">
        <v>1845</v>
      </c>
      <c r="D290" s="179">
        <f>VLOOKUP('720.1'!A89,'720.1'!A89:N412,14,FALSE)</f>
        <v>179422.95909566653</v>
      </c>
    </row>
    <row r="291" spans="1:4" ht="54" thickTop="1" thickBot="1">
      <c r="A291" s="137" t="s">
        <v>1153</v>
      </c>
      <c r="B291" s="138" t="s">
        <v>1820</v>
      </c>
      <c r="C291" s="133" t="s">
        <v>144</v>
      </c>
      <c r="D291" s="179">
        <f>VLOOKUP('730.1'!A89,'730.1'!A89:N413,14,FALSE)</f>
        <v>183187.76249049476</v>
      </c>
    </row>
    <row r="292" spans="1:4" ht="54" thickTop="1" thickBot="1">
      <c r="A292" s="137" t="s">
        <v>1154</v>
      </c>
      <c r="B292" s="138" t="s">
        <v>1821</v>
      </c>
      <c r="C292" s="133" t="s">
        <v>1845</v>
      </c>
      <c r="D292" s="179">
        <f>VLOOKUP('730.2'!A89,'730.2'!A89:N414,14,FALSE)</f>
        <v>86696.118204350059</v>
      </c>
    </row>
    <row r="293" spans="1:4" ht="54" thickTop="1" thickBot="1">
      <c r="A293" s="137" t="s">
        <v>1155</v>
      </c>
      <c r="B293" s="138" t="s">
        <v>1822</v>
      </c>
      <c r="C293" s="133" t="s">
        <v>1845</v>
      </c>
      <c r="D293" s="179">
        <f>VLOOKUP('730.3'!A89,'730.3'!A89:N415,14,FALSE)</f>
        <v>82931.633961072381</v>
      </c>
    </row>
    <row r="294" spans="1:4" ht="54" thickTop="1" thickBot="1">
      <c r="A294" s="137" t="s">
        <v>1714</v>
      </c>
      <c r="B294" s="138" t="s">
        <v>1823</v>
      </c>
      <c r="C294" s="133" t="s">
        <v>1845</v>
      </c>
      <c r="D294" s="179">
        <f>VLOOKUP('730.4'!A89,'730.4'!A89:N416,14,FALSE)</f>
        <v>45335.506919587649</v>
      </c>
    </row>
    <row r="295" spans="1:4" ht="54" thickTop="1" thickBot="1">
      <c r="A295" s="137" t="s">
        <v>1156</v>
      </c>
      <c r="B295" s="138" t="s">
        <v>1824</v>
      </c>
      <c r="C295" s="133" t="s">
        <v>144</v>
      </c>
      <c r="D295" s="179">
        <f>VLOOKUP('731.1'!A89,'731.1'!A89:N417,14,FALSE)</f>
        <v>187642.14885321225</v>
      </c>
    </row>
    <row r="296" spans="1:4" ht="54" thickTop="1" thickBot="1">
      <c r="A296" s="137" t="s">
        <v>1157</v>
      </c>
      <c r="B296" s="138" t="s">
        <v>1825</v>
      </c>
      <c r="C296" s="133" t="s">
        <v>1995</v>
      </c>
      <c r="D296" s="179">
        <f>VLOOKUP('740.1'!A89,'740.1'!A89:N418,14,FALSE)</f>
        <v>19702.63183583958</v>
      </c>
    </row>
    <row r="297" spans="1:4" ht="54" thickTop="1" thickBot="1">
      <c r="A297" s="137" t="s">
        <v>1717</v>
      </c>
      <c r="B297" s="138" t="s">
        <v>1826</v>
      </c>
      <c r="C297" s="133" t="s">
        <v>1845</v>
      </c>
      <c r="D297" s="179">
        <f>VLOOKUP('741.1'!A89,'741.1'!A89:N419,14,FALSE)</f>
        <v>55856.006398103971</v>
      </c>
    </row>
    <row r="298" spans="1:4" ht="54" thickTop="1" thickBot="1">
      <c r="A298" s="137" t="s">
        <v>1158</v>
      </c>
      <c r="B298" s="138" t="s">
        <v>1827</v>
      </c>
      <c r="C298" s="133" t="s">
        <v>144</v>
      </c>
      <c r="D298" s="179">
        <f>VLOOKUP('800.1'!A89,'800.1'!A89:N420,14,FALSE)</f>
        <v>9033.84008709519</v>
      </c>
    </row>
    <row r="299" spans="1:4" ht="54" thickTop="1" thickBot="1">
      <c r="A299" s="137" t="s">
        <v>1159</v>
      </c>
      <c r="B299" s="138" t="s">
        <v>1828</v>
      </c>
      <c r="C299" s="133" t="s">
        <v>144</v>
      </c>
      <c r="D299" s="179">
        <f>VLOOKUP('800.2'!A89,'800.2'!A89:N421,14,FALSE)</f>
        <v>20776.505599968157</v>
      </c>
    </row>
    <row r="300" spans="1:4" ht="54" thickTop="1" thickBot="1">
      <c r="A300" s="137" t="s">
        <v>1160</v>
      </c>
      <c r="B300" s="138" t="s">
        <v>1829</v>
      </c>
      <c r="C300" s="133" t="s">
        <v>144</v>
      </c>
      <c r="D300" s="179">
        <f>VLOOKUP('800.3'!A89,'800.3'!A89:N422,14,FALSE)</f>
        <v>45572.393965111041</v>
      </c>
    </row>
    <row r="301" spans="1:4" ht="54" thickTop="1" thickBot="1">
      <c r="A301" s="137" t="s">
        <v>1161</v>
      </c>
      <c r="B301" s="138" t="s">
        <v>1830</v>
      </c>
      <c r="C301" s="133" t="s">
        <v>144</v>
      </c>
      <c r="D301" s="179">
        <f>VLOOKUP('800.4'!A89,'800.4'!A89:N423,14,FALSE)</f>
        <v>56920.981712319292</v>
      </c>
    </row>
    <row r="302" spans="1:4" ht="54" thickTop="1" thickBot="1">
      <c r="A302" s="137" t="s">
        <v>1718</v>
      </c>
      <c r="B302" s="138" t="s">
        <v>1831</v>
      </c>
      <c r="C302" s="133" t="s">
        <v>1845</v>
      </c>
      <c r="D302" s="179">
        <f>VLOOKUP('802.1'!A89,'802.1'!A89:N424,14,FALSE)</f>
        <v>388186.6122904924</v>
      </c>
    </row>
    <row r="303" spans="1:4" ht="54" thickTop="1" thickBot="1">
      <c r="A303" s="137" t="s">
        <v>1719</v>
      </c>
      <c r="B303" s="138" t="s">
        <v>1881</v>
      </c>
      <c r="C303" s="133" t="s">
        <v>1845</v>
      </c>
      <c r="D303" s="179">
        <f>VLOOKUP('802.2'!A89,'802.2'!A89:N425,14,FALSE)</f>
        <v>72804.469944122422</v>
      </c>
    </row>
    <row r="304" spans="1:4" ht="54" thickTop="1" thickBot="1">
      <c r="A304" s="137" t="s">
        <v>1720</v>
      </c>
      <c r="B304" s="138" t="s">
        <v>1832</v>
      </c>
      <c r="C304" s="133" t="s">
        <v>1845</v>
      </c>
      <c r="D304" s="179">
        <f>VLOOKUP('802.3'!A89,'802.3'!A89:N426,14,FALSE)</f>
        <v>47112.986122941205</v>
      </c>
    </row>
    <row r="305" spans="1:4" ht="54" thickTop="1" thickBot="1">
      <c r="A305" s="137" t="s">
        <v>1721</v>
      </c>
      <c r="B305" s="138" t="s">
        <v>1833</v>
      </c>
      <c r="C305" s="133" t="s">
        <v>1845</v>
      </c>
      <c r="D305" s="179">
        <f>VLOOKUP('802.4'!A89,'802.4'!A89:N427,14,FALSE)</f>
        <v>40418.243952034121</v>
      </c>
    </row>
    <row r="306" spans="1:4" ht="54" thickTop="1" thickBot="1">
      <c r="A306" s="137" t="s">
        <v>1722</v>
      </c>
      <c r="B306" s="138" t="s">
        <v>1834</v>
      </c>
      <c r="C306" s="133" t="s">
        <v>1845</v>
      </c>
      <c r="D306" s="179">
        <f>VLOOKUP('802.5'!A89,'802.5'!A89:N428,14,FALSE)</f>
        <v>261157.40006589732</v>
      </c>
    </row>
    <row r="307" spans="1:4" ht="54" thickTop="1" thickBot="1">
      <c r="A307" s="137" t="s">
        <v>1723</v>
      </c>
      <c r="B307" s="138" t="s">
        <v>1835</v>
      </c>
      <c r="C307" s="133" t="s">
        <v>1845</v>
      </c>
      <c r="D307" s="179">
        <f>VLOOKUP('802.6'!A89,'802.6'!A89:N429,14,FALSE)</f>
        <v>255055.41251389828</v>
      </c>
    </row>
    <row r="308" spans="1:4" ht="54" thickTop="1" thickBot="1">
      <c r="A308" s="137" t="s">
        <v>1724</v>
      </c>
      <c r="B308" s="138" t="s">
        <v>1836</v>
      </c>
      <c r="C308" s="133" t="s">
        <v>1845</v>
      </c>
      <c r="D308" s="179">
        <f>VLOOKUP('802.7'!A89,'802.7'!A89:N430,14,FALSE)</f>
        <v>167775.8996983252</v>
      </c>
    </row>
    <row r="309" spans="1:4" ht="54" thickTop="1" thickBot="1">
      <c r="A309" s="137" t="s">
        <v>1725</v>
      </c>
      <c r="B309" s="138" t="s">
        <v>1837</v>
      </c>
      <c r="C309" s="133" t="s">
        <v>1845</v>
      </c>
      <c r="D309" s="179">
        <f>VLOOKUP('802.8'!A89,'802.8'!A89:N431,14,FALSE)</f>
        <v>144041.66262433201</v>
      </c>
    </row>
    <row r="310" spans="1:4" ht="54" thickTop="1" thickBot="1">
      <c r="A310" s="137" t="s">
        <v>1162</v>
      </c>
      <c r="B310" s="138" t="s">
        <v>1838</v>
      </c>
      <c r="C310" s="133" t="s">
        <v>233</v>
      </c>
      <c r="D310" s="179">
        <f>VLOOKUP('810.1'!A89,'810.1'!A89:N432,14,FALSE)</f>
        <v>18833.378419506596</v>
      </c>
    </row>
    <row r="311" spans="1:4" ht="54" thickTop="1" thickBot="1">
      <c r="A311" s="137" t="s">
        <v>1163</v>
      </c>
      <c r="B311" s="138" t="s">
        <v>1839</v>
      </c>
      <c r="C311" s="133" t="s">
        <v>233</v>
      </c>
      <c r="D311" s="179">
        <f>VLOOKUP('810.2'!A89,'810.2'!A89:N433,14,FALSE)</f>
        <v>10600.201226254621</v>
      </c>
    </row>
    <row r="312" spans="1:4" ht="54" thickTop="1" thickBot="1">
      <c r="A312" s="137" t="s">
        <v>1164</v>
      </c>
      <c r="B312" s="138" t="s">
        <v>1840</v>
      </c>
      <c r="C312" s="133" t="s">
        <v>233</v>
      </c>
      <c r="D312" s="179">
        <f>VLOOKUP('810.3'!A89,'810.3'!A89:N435,14,FALSE)</f>
        <v>6190.1738075724807</v>
      </c>
    </row>
    <row r="313" spans="1:4" ht="57.75" thickTop="1" thickBot="1">
      <c r="A313" s="137" t="s">
        <v>1726</v>
      </c>
      <c r="B313" s="138" t="s">
        <v>2050</v>
      </c>
      <c r="C313" s="133" t="s">
        <v>233</v>
      </c>
      <c r="D313" s="179">
        <f>VLOOKUP('811.1'!A89,'811.1'!A89:N436,14,FALSE)</f>
        <v>35571.869833530953</v>
      </c>
    </row>
    <row r="314" spans="1:4" ht="57.75" thickTop="1" thickBot="1">
      <c r="A314" s="137" t="s">
        <v>1727</v>
      </c>
      <c r="B314" s="138" t="s">
        <v>2051</v>
      </c>
      <c r="C314" s="133" t="s">
        <v>233</v>
      </c>
      <c r="D314" s="179">
        <f>VLOOKUP('811.2'!A89,'811.2'!A89:N437,14,FALSE)</f>
        <v>45363.626826702312</v>
      </c>
    </row>
    <row r="315" spans="1:4" ht="54" thickTop="1" thickBot="1">
      <c r="A315" s="137" t="s">
        <v>1165</v>
      </c>
      <c r="B315" s="138" t="s">
        <v>2053</v>
      </c>
      <c r="C315" s="133" t="s">
        <v>233</v>
      </c>
      <c r="D315" s="179">
        <f>VLOOKUP('812.1'!A89,'812.1'!A89:N438,14,FALSE)</f>
        <v>72258.585076139439</v>
      </c>
    </row>
    <row r="316" spans="1:4" ht="54" thickTop="1" thickBot="1">
      <c r="A316" s="137" t="s">
        <v>1728</v>
      </c>
      <c r="B316" s="138" t="s">
        <v>1841</v>
      </c>
      <c r="C316" s="133" t="s">
        <v>1995</v>
      </c>
      <c r="D316" s="179">
        <f>VLOOKUP('820.1'!A89,'820.1'!A89:N439,14,FALSE)</f>
        <v>64577.445409360851</v>
      </c>
    </row>
    <row r="317" spans="1:4" ht="54" thickTop="1" thickBot="1">
      <c r="A317" s="137" t="s">
        <v>1729</v>
      </c>
      <c r="B317" s="138" t="s">
        <v>1842</v>
      </c>
      <c r="C317" s="133" t="s">
        <v>984</v>
      </c>
      <c r="D317" s="179">
        <f>VLOOKUP('820.1.2'!A88,'820.1.2'!A88:N440,14,FALSE)</f>
        <v>3967125.9480760121</v>
      </c>
    </row>
    <row r="318" spans="1:4" ht="57.75" thickTop="1" thickBot="1">
      <c r="A318" s="137" t="s">
        <v>1166</v>
      </c>
      <c r="B318" s="138" t="s">
        <v>1843</v>
      </c>
      <c r="C318" s="133" t="s">
        <v>1998</v>
      </c>
      <c r="D318" s="179">
        <f>VLOOKUP('900.1'!A88,'900.1'!A88:N441,14,FALSE)</f>
        <v>1346.1205214690226</v>
      </c>
    </row>
    <row r="319" spans="1:4" ht="57.75" thickTop="1" thickBot="1">
      <c r="A319" s="137" t="s">
        <v>1167</v>
      </c>
      <c r="B319" s="138" t="s">
        <v>2195</v>
      </c>
      <c r="C319" s="133" t="s">
        <v>1999</v>
      </c>
      <c r="D319" s="179">
        <f>VLOOKUP('900.2'!A88,'900.2'!A88:N442,14,FALSE)</f>
        <v>1652.0570036210734</v>
      </c>
    </row>
    <row r="320" spans="1:4" ht="54" thickTop="1" thickBot="1">
      <c r="A320" s="137" t="s">
        <v>1168</v>
      </c>
      <c r="B320" s="138" t="s">
        <v>1844</v>
      </c>
      <c r="C320" s="133" t="s">
        <v>1999</v>
      </c>
      <c r="D320" s="179">
        <f>VLOOKUP('900.3'!A88,'900.3'!A88:N443,14,FALSE)</f>
        <v>1652.0570036210734</v>
      </c>
    </row>
    <row r="321" spans="1:4" ht="53.25" thickTop="1">
      <c r="A321" s="112"/>
      <c r="B321" s="109"/>
      <c r="C321" s="136"/>
      <c r="D321" s="180" t="s">
        <v>2018</v>
      </c>
    </row>
    <row r="322" spans="1:4">
      <c r="A322" s="112"/>
      <c r="B322" s="109"/>
      <c r="C322" s="136"/>
      <c r="D322" s="180"/>
    </row>
    <row r="323" spans="1:4">
      <c r="A323" s="112"/>
      <c r="B323" s="109"/>
      <c r="C323" s="136"/>
      <c r="D323" s="180"/>
    </row>
    <row r="324" spans="1:4">
      <c r="A324" s="112"/>
      <c r="B324" s="109"/>
      <c r="C324" s="136"/>
      <c r="D324" s="180"/>
    </row>
    <row r="325" spans="1:4">
      <c r="A325" s="112"/>
      <c r="B325" s="109"/>
      <c r="C325" s="136"/>
      <c r="D325" s="180"/>
    </row>
    <row r="326" spans="1:4">
      <c r="A326" s="112"/>
      <c r="B326" s="109"/>
      <c r="C326" s="136"/>
      <c r="D326" s="180"/>
    </row>
    <row r="327" spans="1:4">
      <c r="A327" s="112"/>
      <c r="B327" s="109"/>
      <c r="C327" s="136"/>
      <c r="D327" s="180"/>
    </row>
    <row r="328" spans="1:4">
      <c r="A328" s="112"/>
      <c r="B328" s="109"/>
      <c r="C328" s="136"/>
      <c r="D328" s="180"/>
    </row>
    <row r="329" spans="1:4">
      <c r="A329" s="112"/>
      <c r="B329" s="109"/>
      <c r="C329" s="136"/>
      <c r="D329" s="180"/>
    </row>
    <row r="330" spans="1:4">
      <c r="A330" s="112"/>
      <c r="B330" s="109"/>
      <c r="C330" s="136"/>
      <c r="D330" s="180"/>
    </row>
    <row r="331" spans="1:4">
      <c r="A331" s="112"/>
      <c r="B331" s="109"/>
      <c r="C331" s="136"/>
      <c r="D331" s="180"/>
    </row>
    <row r="332" spans="1:4">
      <c r="A332" s="112"/>
      <c r="B332" s="109"/>
      <c r="C332" s="136"/>
      <c r="D332" s="180"/>
    </row>
    <row r="333" spans="1:4">
      <c r="A333" s="112"/>
      <c r="B333" s="109"/>
      <c r="C333" s="136"/>
      <c r="D333" s="180"/>
    </row>
    <row r="334" spans="1:4">
      <c r="A334" s="112"/>
      <c r="B334" s="109"/>
      <c r="C334" s="136"/>
      <c r="D334" s="180"/>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showGridLines="0" zoomScale="90" zoomScaleNormal="90" workbookViewId="0">
      <pane xSplit="4" ySplit="4" topLeftCell="E5" activePane="bottomRight" state="frozen"/>
      <selection activeCell="D20" sqref="D20"/>
      <selection pane="topRight" activeCell="D20" sqref="D20"/>
      <selection pane="bottomLeft" activeCell="D20" sqref="D20"/>
      <selection pane="bottomRight" activeCell="D6" sqref="D6"/>
    </sheetView>
  </sheetViews>
  <sheetFormatPr baseColWidth="10" defaultColWidth="9.140625" defaultRowHeight="15"/>
  <cols>
    <col min="1" max="1" width="11.5703125" customWidth="1"/>
    <col min="2" max="2" width="9.140625" style="2"/>
    <col min="3" max="3" width="84.5703125" style="1" customWidth="1"/>
    <col min="4" max="4" width="17.5703125" style="183" customWidth="1"/>
  </cols>
  <sheetData>
    <row r="1" spans="1:4" ht="66" customHeight="1" thickTop="1">
      <c r="A1" s="675" t="s">
        <v>1850</v>
      </c>
      <c r="B1" s="676"/>
      <c r="C1" s="676"/>
      <c r="D1" s="677"/>
    </row>
    <row r="2" spans="1:4" ht="20.25" customHeight="1" thickBot="1">
      <c r="A2" s="678"/>
      <c r="B2" s="679"/>
      <c r="C2" s="679"/>
      <c r="D2" s="680"/>
    </row>
    <row r="3" spans="1:4" ht="16.5" thickTop="1" thickBot="1">
      <c r="A3" s="674" t="s">
        <v>2223</v>
      </c>
      <c r="B3" s="674"/>
      <c r="C3" s="674"/>
      <c r="D3" s="674"/>
    </row>
    <row r="4" spans="1:4" ht="16.5" thickTop="1" thickBot="1">
      <c r="A4" s="674"/>
      <c r="B4" s="674"/>
      <c r="C4" s="674"/>
      <c r="D4" s="674"/>
    </row>
    <row r="5" spans="1:4" ht="16.5" thickTop="1" thickBot="1">
      <c r="A5" s="674"/>
      <c r="B5" s="674"/>
      <c r="C5" s="674"/>
      <c r="D5" s="674"/>
    </row>
    <row r="6" spans="1:4" ht="16.5" thickTop="1" thickBot="1">
      <c r="A6" s="650" t="s">
        <v>2237</v>
      </c>
      <c r="B6" s="651" t="s">
        <v>1882</v>
      </c>
      <c r="C6" s="652" t="s">
        <v>2238</v>
      </c>
      <c r="D6" s="653">
        <v>29260</v>
      </c>
    </row>
    <row r="7" spans="1:4" ht="16.5" thickTop="1" thickBot="1">
      <c r="A7" s="654"/>
      <c r="B7" s="655"/>
      <c r="C7" s="656"/>
      <c r="D7" s="657" t="s">
        <v>1848</v>
      </c>
    </row>
    <row r="8" spans="1:4" ht="16.5" thickTop="1" thickBot="1">
      <c r="A8" s="658" t="s">
        <v>98</v>
      </c>
      <c r="B8" s="659" t="s">
        <v>1882</v>
      </c>
      <c r="C8" s="660" t="s">
        <v>99</v>
      </c>
      <c r="D8" s="661">
        <v>58677.433987924393</v>
      </c>
    </row>
    <row r="9" spans="1:4" ht="16.5" thickTop="1" thickBot="1">
      <c r="A9" s="658" t="s">
        <v>102</v>
      </c>
      <c r="B9" s="659" t="s">
        <v>1882</v>
      </c>
      <c r="C9" s="660" t="s">
        <v>103</v>
      </c>
      <c r="D9" s="661">
        <f>$D$6*1.85</f>
        <v>54131</v>
      </c>
    </row>
    <row r="10" spans="1:4" ht="16.5" thickTop="1" thickBot="1">
      <c r="A10" s="658" t="s">
        <v>0</v>
      </c>
      <c r="B10" s="659" t="s">
        <v>1882</v>
      </c>
      <c r="C10" s="660" t="s">
        <v>1</v>
      </c>
      <c r="D10" s="661">
        <v>69346.058349365194</v>
      </c>
    </row>
    <row r="11" spans="1:4" ht="16.5" thickTop="1" thickBot="1">
      <c r="A11" s="658" t="s">
        <v>1674</v>
      </c>
      <c r="B11" s="659" t="s">
        <v>1882</v>
      </c>
      <c r="C11" s="660" t="s">
        <v>1673</v>
      </c>
      <c r="D11" s="661">
        <v>320058.73084322392</v>
      </c>
    </row>
    <row r="12" spans="1:4" ht="16.5" thickTop="1" thickBot="1">
      <c r="A12" s="658" t="s">
        <v>100</v>
      </c>
      <c r="B12" s="659" t="s">
        <v>1882</v>
      </c>
      <c r="C12" s="660" t="s">
        <v>101</v>
      </c>
      <c r="D12" s="661">
        <v>80014.682710805981</v>
      </c>
    </row>
    <row r="13" spans="1:4" ht="16.5" thickTop="1" thickBot="1">
      <c r="A13" s="658" t="s">
        <v>62</v>
      </c>
      <c r="B13" s="659" t="s">
        <v>1882</v>
      </c>
      <c r="C13" s="660" t="s">
        <v>63</v>
      </c>
      <c r="D13" s="661">
        <v>586774.33987924387</v>
      </c>
    </row>
    <row r="14" spans="1:4" ht="16.5" thickTop="1" thickBot="1">
      <c r="A14" s="658" t="s">
        <v>108</v>
      </c>
      <c r="B14" s="659" t="s">
        <v>1882</v>
      </c>
      <c r="C14" s="660" t="s">
        <v>109</v>
      </c>
      <c r="D14" s="661">
        <v>320058.73084322392</v>
      </c>
    </row>
    <row r="15" spans="1:4" ht="16.5" thickTop="1" thickBot="1">
      <c r="A15" s="658" t="s">
        <v>41</v>
      </c>
      <c r="B15" s="659" t="s">
        <v>1882</v>
      </c>
      <c r="C15" s="660" t="s">
        <v>42</v>
      </c>
      <c r="D15" s="661">
        <v>213372.48722881597</v>
      </c>
    </row>
    <row r="16" spans="1:4" ht="16.5" thickTop="1" thickBot="1">
      <c r="A16" s="658" t="s">
        <v>43</v>
      </c>
      <c r="B16" s="659" t="s">
        <v>1882</v>
      </c>
      <c r="C16" s="660" t="s">
        <v>44</v>
      </c>
      <c r="D16" s="661">
        <v>320058.73084322392</v>
      </c>
    </row>
    <row r="17" spans="1:4" ht="16.5" thickTop="1" thickBot="1">
      <c r="A17" s="658" t="s">
        <v>106</v>
      </c>
      <c r="B17" s="659" t="s">
        <v>1882</v>
      </c>
      <c r="C17" s="660" t="s">
        <v>107</v>
      </c>
      <c r="D17" s="661">
        <v>106686.24361440798</v>
      </c>
    </row>
    <row r="18" spans="1:4" ht="16.5" thickTop="1" thickBot="1">
      <c r="A18" s="658" t="s">
        <v>1675</v>
      </c>
      <c r="B18" s="659" t="s">
        <v>1882</v>
      </c>
      <c r="C18" s="660" t="s">
        <v>2000</v>
      </c>
      <c r="D18" s="661">
        <v>96017.619252967183</v>
      </c>
    </row>
    <row r="19" spans="1:4" ht="16.5" thickTop="1" thickBot="1">
      <c r="A19" s="658" t="s">
        <v>96</v>
      </c>
      <c r="B19" s="659" t="s">
        <v>92</v>
      </c>
      <c r="C19" s="660" t="s">
        <v>97</v>
      </c>
      <c r="D19" s="661">
        <v>2133724.8722881596</v>
      </c>
    </row>
    <row r="20" spans="1:4" ht="16.5" thickTop="1" thickBot="1">
      <c r="A20" s="658" t="s">
        <v>76</v>
      </c>
      <c r="B20" s="659" t="s">
        <v>1882</v>
      </c>
      <c r="C20" s="660" t="s">
        <v>77</v>
      </c>
      <c r="D20" s="661">
        <v>485912.31941843667</v>
      </c>
    </row>
    <row r="21" spans="1:4" ht="16.5" thickTop="1" thickBot="1">
      <c r="A21" s="658" t="s">
        <v>74</v>
      </c>
      <c r="B21" s="659" t="s">
        <v>1882</v>
      </c>
      <c r="C21" s="660" t="s">
        <v>75</v>
      </c>
      <c r="D21" s="661">
        <v>477235.31371453602</v>
      </c>
    </row>
    <row r="22" spans="1:4" ht="16.5" thickTop="1" thickBot="1">
      <c r="A22" s="658" t="s">
        <v>84</v>
      </c>
      <c r="B22" s="659" t="s">
        <v>1882</v>
      </c>
      <c r="C22" s="660" t="s">
        <v>85</v>
      </c>
      <c r="D22" s="661">
        <v>544482.10791976599</v>
      </c>
    </row>
    <row r="23" spans="1:4" ht="16.5" thickTop="1" thickBot="1">
      <c r="A23" s="658" t="s">
        <v>78</v>
      </c>
      <c r="B23" s="659" t="s">
        <v>1882</v>
      </c>
      <c r="C23" s="660" t="s">
        <v>79</v>
      </c>
      <c r="D23" s="661">
        <v>605221.14784707059</v>
      </c>
    </row>
    <row r="24" spans="1:4" ht="16.5" thickTop="1" thickBot="1">
      <c r="A24" s="658" t="s">
        <v>64</v>
      </c>
      <c r="B24" s="659" t="s">
        <v>1882</v>
      </c>
      <c r="C24" s="660" t="s">
        <v>65</v>
      </c>
      <c r="D24" s="661">
        <v>468558.30801063532</v>
      </c>
    </row>
    <row r="25" spans="1:4" ht="16.5" thickTop="1" thickBot="1">
      <c r="A25" s="658" t="s">
        <v>80</v>
      </c>
      <c r="B25" s="659" t="s">
        <v>1882</v>
      </c>
      <c r="C25" s="660" t="s">
        <v>81</v>
      </c>
      <c r="D25" s="661">
        <v>557497.61647561705</v>
      </c>
    </row>
    <row r="26" spans="1:4" ht="16.5" thickTop="1" thickBot="1">
      <c r="A26" s="658" t="s">
        <v>82</v>
      </c>
      <c r="B26" s="659" t="s">
        <v>1882</v>
      </c>
      <c r="C26" s="660" t="s">
        <v>83</v>
      </c>
      <c r="D26" s="661">
        <v>577020.87930939358</v>
      </c>
    </row>
    <row r="27" spans="1:4" ht="16.5" thickTop="1" thickBot="1">
      <c r="A27" s="658" t="s">
        <v>104</v>
      </c>
      <c r="B27" s="659" t="s">
        <v>1882</v>
      </c>
      <c r="C27" s="660" t="s">
        <v>105</v>
      </c>
      <c r="D27" s="661">
        <v>145339.84554033595</v>
      </c>
    </row>
    <row r="28" spans="1:4" ht="16.5" thickTop="1" thickBot="1">
      <c r="A28" s="658" t="s">
        <v>4</v>
      </c>
      <c r="B28" s="659" t="s">
        <v>1882</v>
      </c>
      <c r="C28" s="660" t="s">
        <v>5</v>
      </c>
      <c r="D28" s="661">
        <v>162693.85694813728</v>
      </c>
    </row>
    <row r="29" spans="1:4" ht="16.5" customHeight="1" thickTop="1" thickBot="1">
      <c r="A29" s="658" t="s">
        <v>45</v>
      </c>
      <c r="B29" s="659" t="s">
        <v>1882</v>
      </c>
      <c r="C29" s="660" t="s">
        <v>2226</v>
      </c>
      <c r="D29" s="661">
        <f>$D$43+$D$64</f>
        <v>160817.24361440798</v>
      </c>
    </row>
    <row r="30" spans="1:4" ht="16.5" thickTop="1" thickBot="1">
      <c r="A30" s="658" t="s">
        <v>66</v>
      </c>
      <c r="B30" s="659" t="s">
        <v>1882</v>
      </c>
      <c r="C30" s="660" t="s">
        <v>67</v>
      </c>
      <c r="D30" s="661">
        <v>160029.36542161196</v>
      </c>
    </row>
    <row r="31" spans="1:4" ht="16.5" thickTop="1" thickBot="1">
      <c r="A31" s="658" t="s">
        <v>23</v>
      </c>
      <c r="B31" s="659" t="s">
        <v>1882</v>
      </c>
      <c r="C31" s="660" t="s">
        <v>24</v>
      </c>
      <c r="D31" s="661">
        <f>$D$64*10</f>
        <v>541310</v>
      </c>
    </row>
    <row r="32" spans="1:4" ht="16.5" thickTop="1" thickBot="1">
      <c r="A32" s="658" t="s">
        <v>7</v>
      </c>
      <c r="B32" s="659" t="s">
        <v>1882</v>
      </c>
      <c r="C32" s="660" t="s">
        <v>8</v>
      </c>
      <c r="D32" s="661">
        <f>$D$64*2</f>
        <v>108262</v>
      </c>
    </row>
    <row r="33" spans="1:4" ht="16.5" thickTop="1" thickBot="1">
      <c r="A33" s="658" t="s">
        <v>9</v>
      </c>
      <c r="B33" s="659" t="s">
        <v>1882</v>
      </c>
      <c r="C33" s="660" t="s">
        <v>10</v>
      </c>
      <c r="D33" s="661">
        <f>$D$64*3</f>
        <v>162393</v>
      </c>
    </row>
    <row r="34" spans="1:4" ht="16.5" thickTop="1" thickBot="1">
      <c r="A34" s="658" t="s">
        <v>11</v>
      </c>
      <c r="B34" s="659" t="s">
        <v>1882</v>
      </c>
      <c r="C34" s="660" t="s">
        <v>12</v>
      </c>
      <c r="D34" s="661">
        <f>$D$64*4</f>
        <v>216524</v>
      </c>
    </row>
    <row r="35" spans="1:4" ht="16.5" thickTop="1" thickBot="1">
      <c r="A35" s="658" t="s">
        <v>13</v>
      </c>
      <c r="B35" s="659" t="s">
        <v>1882</v>
      </c>
      <c r="C35" s="660" t="s">
        <v>14</v>
      </c>
      <c r="D35" s="661">
        <f>$D$64*5</f>
        <v>270655</v>
      </c>
    </row>
    <row r="36" spans="1:4" ht="16.5" thickTop="1" thickBot="1">
      <c r="A36" s="658" t="s">
        <v>15</v>
      </c>
      <c r="B36" s="659" t="s">
        <v>1882</v>
      </c>
      <c r="C36" s="660" t="s">
        <v>16</v>
      </c>
      <c r="D36" s="661">
        <f>$D$64*6</f>
        <v>324786</v>
      </c>
    </row>
    <row r="37" spans="1:4" ht="16.5" thickTop="1" thickBot="1">
      <c r="A37" s="658" t="s">
        <v>17</v>
      </c>
      <c r="B37" s="659" t="s">
        <v>1882</v>
      </c>
      <c r="C37" s="660" t="s">
        <v>18</v>
      </c>
      <c r="D37" s="661">
        <f>$D$64*7</f>
        <v>378917</v>
      </c>
    </row>
    <row r="38" spans="1:4" ht="16.5" thickTop="1" thickBot="1">
      <c r="A38" s="658" t="s">
        <v>19</v>
      </c>
      <c r="B38" s="659" t="s">
        <v>1882</v>
      </c>
      <c r="C38" s="660" t="s">
        <v>20</v>
      </c>
      <c r="D38" s="661">
        <f>$D$64*8</f>
        <v>433048</v>
      </c>
    </row>
    <row r="39" spans="1:4" ht="16.5" thickTop="1" thickBot="1">
      <c r="A39" s="658" t="s">
        <v>21</v>
      </c>
      <c r="B39" s="659" t="s">
        <v>1882</v>
      </c>
      <c r="C39" s="660" t="s">
        <v>22</v>
      </c>
      <c r="D39" s="661">
        <f>$D$64*9</f>
        <v>487179</v>
      </c>
    </row>
    <row r="40" spans="1:4" ht="16.5" thickTop="1" thickBot="1">
      <c r="A40" s="658" t="s">
        <v>72</v>
      </c>
      <c r="B40" s="659" t="s">
        <v>1882</v>
      </c>
      <c r="C40" s="660" t="s">
        <v>73</v>
      </c>
      <c r="D40" s="661">
        <v>58677.433987924393</v>
      </c>
    </row>
    <row r="41" spans="1:4" ht="16.5" thickTop="1" thickBot="1">
      <c r="A41" s="658" t="s">
        <v>27</v>
      </c>
      <c r="B41" s="659" t="s">
        <v>1882</v>
      </c>
      <c r="C41" s="660" t="s">
        <v>28</v>
      </c>
      <c r="D41" s="661">
        <v>117354.86797584879</v>
      </c>
    </row>
    <row r="42" spans="1:4" ht="16.5" thickTop="1" thickBot="1">
      <c r="A42" s="658" t="s">
        <v>25</v>
      </c>
      <c r="B42" s="659" t="s">
        <v>1882</v>
      </c>
      <c r="C42" s="660" t="s">
        <v>26</v>
      </c>
      <c r="D42" s="661">
        <v>117354.86797584879</v>
      </c>
    </row>
    <row r="43" spans="1:4" ht="16.5" thickTop="1" thickBot="1">
      <c r="A43" s="658" t="s">
        <v>30</v>
      </c>
      <c r="B43" s="659" t="s">
        <v>1882</v>
      </c>
      <c r="C43" s="660" t="s">
        <v>31</v>
      </c>
      <c r="D43" s="661">
        <v>106686.24361440798</v>
      </c>
    </row>
    <row r="44" spans="1:4" ht="17.25" customHeight="1" thickTop="1" thickBot="1">
      <c r="A44" s="658" t="s">
        <v>40</v>
      </c>
      <c r="B44" s="659" t="s">
        <v>1882</v>
      </c>
      <c r="C44" s="660" t="s">
        <v>2225</v>
      </c>
      <c r="D44" s="661">
        <v>266715.60903601995</v>
      </c>
    </row>
    <row r="45" spans="1:4" ht="16.5" thickTop="1" thickBot="1">
      <c r="A45" s="658" t="s">
        <v>32</v>
      </c>
      <c r="B45" s="659" t="s">
        <v>1882</v>
      </c>
      <c r="C45" s="660" t="s">
        <v>33</v>
      </c>
      <c r="D45" s="661">
        <f>D43*2</f>
        <v>213372.48722881597</v>
      </c>
    </row>
    <row r="46" spans="1:4" ht="16.5" thickTop="1" thickBot="1">
      <c r="A46" s="658" t="s">
        <v>34</v>
      </c>
      <c r="B46" s="659" t="s">
        <v>1882</v>
      </c>
      <c r="C46" s="660" t="s">
        <v>35</v>
      </c>
      <c r="D46" s="661">
        <f>D43*3</f>
        <v>320058.73084322398</v>
      </c>
    </row>
    <row r="47" spans="1:4" ht="16.5" thickTop="1" thickBot="1">
      <c r="A47" s="658" t="s">
        <v>70</v>
      </c>
      <c r="B47" s="659" t="s">
        <v>1882</v>
      </c>
      <c r="C47" s="660" t="s">
        <v>71</v>
      </c>
      <c r="D47" s="661">
        <f>D43+(3*D8)</f>
        <v>282718.54557818116</v>
      </c>
    </row>
    <row r="48" spans="1:4" ht="16.5" thickTop="1" thickBot="1">
      <c r="A48" s="658" t="s">
        <v>36</v>
      </c>
      <c r="B48" s="659" t="s">
        <v>1882</v>
      </c>
      <c r="C48" s="660" t="s">
        <v>37</v>
      </c>
      <c r="D48" s="661">
        <v>117354.86797584879</v>
      </c>
    </row>
    <row r="49" spans="1:4" ht="16.5" thickTop="1" thickBot="1">
      <c r="A49" s="658" t="s">
        <v>38</v>
      </c>
      <c r="B49" s="659" t="s">
        <v>1882</v>
      </c>
      <c r="C49" s="660" t="s">
        <v>39</v>
      </c>
      <c r="D49" s="661">
        <v>128023.49233728957</v>
      </c>
    </row>
    <row r="50" spans="1:4" ht="16.5" thickTop="1" thickBot="1">
      <c r="A50" s="658" t="s">
        <v>89</v>
      </c>
      <c r="B50" s="659" t="s">
        <v>1882</v>
      </c>
      <c r="C50" s="660" t="s">
        <v>90</v>
      </c>
      <c r="D50" s="661">
        <v>133357.80451800997</v>
      </c>
    </row>
    <row r="51" spans="1:4" ht="16.5" thickTop="1" thickBot="1">
      <c r="A51" s="658" t="s">
        <v>46</v>
      </c>
      <c r="B51" s="659" t="s">
        <v>1882</v>
      </c>
      <c r="C51" s="660" t="s">
        <v>47</v>
      </c>
      <c r="D51" s="661">
        <f>$D$6*1.85</f>
        <v>54131</v>
      </c>
    </row>
    <row r="52" spans="1:4" ht="16.5" thickTop="1" thickBot="1">
      <c r="A52" s="658" t="s">
        <v>48</v>
      </c>
      <c r="B52" s="659" t="s">
        <v>1882</v>
      </c>
      <c r="C52" s="660" t="s">
        <v>49</v>
      </c>
      <c r="D52" s="661">
        <f>D51*2</f>
        <v>108262</v>
      </c>
    </row>
    <row r="53" spans="1:4" ht="16.5" thickTop="1" thickBot="1">
      <c r="A53" s="658" t="s">
        <v>50</v>
      </c>
      <c r="B53" s="659" t="s">
        <v>1882</v>
      </c>
      <c r="C53" s="660" t="s">
        <v>51</v>
      </c>
      <c r="D53" s="661">
        <v>106686.24361440798</v>
      </c>
    </row>
    <row r="54" spans="1:4" ht="16.5" thickTop="1" thickBot="1">
      <c r="A54" s="658" t="s">
        <v>68</v>
      </c>
      <c r="B54" s="659" t="s">
        <v>1882</v>
      </c>
      <c r="C54" s="660" t="s">
        <v>69</v>
      </c>
      <c r="D54" s="661">
        <v>213372.48722881597</v>
      </c>
    </row>
    <row r="55" spans="1:4" ht="46.5" thickTop="1" thickBot="1">
      <c r="A55" s="658" t="s">
        <v>29</v>
      </c>
      <c r="B55" s="659" t="s">
        <v>1882</v>
      </c>
      <c r="C55" s="660" t="s">
        <v>1883</v>
      </c>
      <c r="D55" s="662">
        <v>800146.82710805978</v>
      </c>
    </row>
    <row r="56" spans="1:4" ht="16.5" thickTop="1" thickBot="1">
      <c r="A56" s="658" t="s">
        <v>52</v>
      </c>
      <c r="B56" s="659" t="s">
        <v>1882</v>
      </c>
      <c r="C56" s="660" t="s">
        <v>53</v>
      </c>
      <c r="D56" s="661">
        <v>80014.682710805981</v>
      </c>
    </row>
    <row r="57" spans="1:4" ht="16.5" thickTop="1" thickBot="1">
      <c r="A57" s="658" t="s">
        <v>54</v>
      </c>
      <c r="B57" s="659" t="s">
        <v>1882</v>
      </c>
      <c r="C57" s="660" t="s">
        <v>55</v>
      </c>
      <c r="D57" s="661">
        <v>160029.36542161196</v>
      </c>
    </row>
    <row r="58" spans="1:4" ht="16.5" thickTop="1" thickBot="1">
      <c r="A58" s="658" t="s">
        <v>56</v>
      </c>
      <c r="B58" s="659" t="s">
        <v>1882</v>
      </c>
      <c r="C58" s="660" t="s">
        <v>57</v>
      </c>
      <c r="D58" s="661">
        <v>106686.24361440798</v>
      </c>
    </row>
    <row r="59" spans="1:4" ht="16.5" thickTop="1" thickBot="1">
      <c r="A59" s="658" t="s">
        <v>2</v>
      </c>
      <c r="B59" s="659" t="s">
        <v>1882</v>
      </c>
      <c r="C59" s="660" t="s">
        <v>3</v>
      </c>
      <c r="D59" s="661">
        <v>213372.48722881597</v>
      </c>
    </row>
    <row r="60" spans="1:4" ht="16.5" thickTop="1" thickBot="1">
      <c r="A60" s="658" t="s">
        <v>58</v>
      </c>
      <c r="B60" s="659" t="s">
        <v>1882</v>
      </c>
      <c r="C60" s="660" t="s">
        <v>59</v>
      </c>
      <c r="D60" s="661">
        <v>133357.80451800997</v>
      </c>
    </row>
    <row r="61" spans="1:4" ht="16.5" thickTop="1" thickBot="1">
      <c r="A61" s="658" t="s">
        <v>86</v>
      </c>
      <c r="B61" s="659" t="s">
        <v>1882</v>
      </c>
      <c r="C61" s="660" t="s">
        <v>87</v>
      </c>
      <c r="D61" s="661">
        <v>160029.36542161196</v>
      </c>
    </row>
    <row r="62" spans="1:4" ht="16.5" thickTop="1" thickBot="1">
      <c r="A62" s="658" t="s">
        <v>88</v>
      </c>
      <c r="B62" s="659" t="s">
        <v>1882</v>
      </c>
      <c r="C62" s="660" t="s">
        <v>87</v>
      </c>
      <c r="D62" s="661">
        <v>160029.36542161196</v>
      </c>
    </row>
    <row r="63" spans="1:4" ht="16.5" thickTop="1" thickBot="1">
      <c r="A63" s="658" t="s">
        <v>60</v>
      </c>
      <c r="B63" s="659" t="s">
        <v>1882</v>
      </c>
      <c r="C63" s="660" t="s">
        <v>61</v>
      </c>
      <c r="D63" s="661">
        <v>160029.36542161196</v>
      </c>
    </row>
    <row r="64" spans="1:4" ht="17.25" customHeight="1" thickTop="1" thickBot="1">
      <c r="A64" s="658" t="s">
        <v>6</v>
      </c>
      <c r="B64" s="659" t="s">
        <v>1882</v>
      </c>
      <c r="C64" s="660" t="s">
        <v>2224</v>
      </c>
      <c r="D64" s="661">
        <f>$D$6*1.85</f>
        <v>54131</v>
      </c>
    </row>
    <row r="65" spans="1:4" ht="16.5" thickTop="1" thickBot="1">
      <c r="A65" s="658" t="s">
        <v>91</v>
      </c>
      <c r="B65" s="659" t="s">
        <v>92</v>
      </c>
      <c r="C65" s="660" t="s">
        <v>93</v>
      </c>
      <c r="D65" s="661">
        <v>533431.21807203989</v>
      </c>
    </row>
    <row r="66" spans="1:4" ht="16.5" thickTop="1" thickBot="1">
      <c r="A66" s="658" t="s">
        <v>94</v>
      </c>
      <c r="B66" s="659" t="s">
        <v>92</v>
      </c>
      <c r="C66" s="660" t="s">
        <v>95</v>
      </c>
      <c r="D66" s="661">
        <v>266715.60903601995</v>
      </c>
    </row>
    <row r="67" spans="1:4" ht="16.5" thickTop="1" thickBot="1">
      <c r="A67" s="658" t="s">
        <v>2228</v>
      </c>
      <c r="B67" s="659" t="s">
        <v>1882</v>
      </c>
      <c r="C67" s="660" t="s">
        <v>2227</v>
      </c>
      <c r="D67" s="661">
        <f>$D$6*1.85</f>
        <v>54131</v>
      </c>
    </row>
    <row r="68" spans="1:4" ht="15.75" thickTop="1">
      <c r="A68" s="3"/>
      <c r="B68" s="4"/>
      <c r="C68" s="5"/>
      <c r="D68" s="184"/>
    </row>
    <row r="69" spans="1:4">
      <c r="A69" s="3"/>
      <c r="B69" s="4"/>
      <c r="C69" s="5"/>
      <c r="D69" s="184"/>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D156"/>
  <sheetViews>
    <sheetView showGridLines="0" zoomScale="90" zoomScaleNormal="90" workbookViewId="0">
      <pane xSplit="4" ySplit="3" topLeftCell="E4" activePane="bottomRight" state="frozen"/>
      <selection activeCell="D20" sqref="D20"/>
      <selection pane="topRight" activeCell="D20" sqref="D20"/>
      <selection pane="bottomLeft" activeCell="D20" sqref="D20"/>
      <selection pane="bottomRight" sqref="A1:D2"/>
    </sheetView>
  </sheetViews>
  <sheetFormatPr baseColWidth="10" defaultRowHeight="15"/>
  <cols>
    <col min="1" max="1" width="11.5703125" customWidth="1"/>
    <col min="2" max="2" width="9.140625" style="6" customWidth="1"/>
    <col min="3" max="3" width="89.7109375" style="7" customWidth="1"/>
    <col min="4" max="4" width="17.140625" style="183" customWidth="1"/>
  </cols>
  <sheetData>
    <row r="1" spans="1:4" ht="15.75" customHeight="1" thickTop="1">
      <c r="A1" s="684" t="s">
        <v>1850</v>
      </c>
      <c r="B1" s="685"/>
      <c r="C1" s="685"/>
      <c r="D1" s="686"/>
    </row>
    <row r="2" spans="1:4" ht="89.25" customHeight="1" thickBot="1">
      <c r="A2" s="687"/>
      <c r="B2" s="688"/>
      <c r="C2" s="688"/>
      <c r="D2" s="689"/>
    </row>
    <row r="3" spans="1:4" ht="34.5" customHeight="1" thickTop="1" thickBot="1">
      <c r="A3" s="681" t="s">
        <v>110</v>
      </c>
      <c r="B3" s="682"/>
      <c r="C3" s="682"/>
      <c r="D3" s="683"/>
    </row>
    <row r="4" spans="1:4" ht="16.5" customHeight="1" thickTop="1" thickBot="1">
      <c r="A4" s="8"/>
      <c r="B4" s="8"/>
      <c r="C4" s="9"/>
      <c r="D4" s="185"/>
    </row>
    <row r="5" spans="1:4" ht="16.5" thickTop="1" thickBot="1">
      <c r="A5" s="8"/>
      <c r="B5" s="8"/>
      <c r="C5" s="9"/>
      <c r="D5" s="185"/>
    </row>
    <row r="6" spans="1:4" ht="16.5" thickTop="1" thickBot="1">
      <c r="A6" s="10"/>
      <c r="B6" s="8"/>
      <c r="C6" s="11" t="s">
        <v>111</v>
      </c>
      <c r="D6" s="186" t="s">
        <v>1846</v>
      </c>
    </row>
    <row r="7" spans="1:4" ht="30" customHeight="1" thickTop="1" thickBot="1">
      <c r="A7" s="10" t="s">
        <v>115</v>
      </c>
      <c r="B7" s="8" t="s">
        <v>92</v>
      </c>
      <c r="C7" s="11" t="s">
        <v>116</v>
      </c>
      <c r="D7" s="648">
        <v>79856.26726224857</v>
      </c>
    </row>
    <row r="8" spans="1:4" ht="30" customHeight="1" thickTop="1" thickBot="1">
      <c r="A8" s="10" t="s">
        <v>112</v>
      </c>
      <c r="B8" s="8" t="s">
        <v>113</v>
      </c>
      <c r="C8" s="11" t="s">
        <v>114</v>
      </c>
      <c r="D8" s="648">
        <v>3388.6739062009306</v>
      </c>
    </row>
    <row r="9" spans="1:4" ht="30" customHeight="1" thickTop="1" thickBot="1">
      <c r="A9" s="10" t="s">
        <v>117</v>
      </c>
      <c r="B9" s="8" t="s">
        <v>113</v>
      </c>
      <c r="C9" s="11" t="s">
        <v>118</v>
      </c>
      <c r="D9" s="648">
        <v>88388.476171462826</v>
      </c>
    </row>
    <row r="10" spans="1:4" ht="30" customHeight="1" thickTop="1" thickBot="1">
      <c r="A10" s="10" t="s">
        <v>119</v>
      </c>
      <c r="B10" s="8" t="s">
        <v>113</v>
      </c>
      <c r="C10" s="11" t="s">
        <v>120</v>
      </c>
      <c r="D10" s="648">
        <v>67662.771497004956</v>
      </c>
    </row>
    <row r="11" spans="1:4" ht="30" customHeight="1" thickTop="1" thickBot="1">
      <c r="A11" s="10" t="s">
        <v>123</v>
      </c>
      <c r="B11" s="8" t="s">
        <v>113</v>
      </c>
      <c r="C11" s="11" t="s">
        <v>124</v>
      </c>
      <c r="D11" s="648">
        <v>20574.309547469802</v>
      </c>
    </row>
    <row r="12" spans="1:4" ht="30" customHeight="1" thickTop="1" thickBot="1">
      <c r="A12" s="10" t="s">
        <v>121</v>
      </c>
      <c r="B12" s="8" t="s">
        <v>113</v>
      </c>
      <c r="C12" s="11" t="s">
        <v>122</v>
      </c>
      <c r="D12" s="648">
        <v>79667.574343617307</v>
      </c>
    </row>
    <row r="13" spans="1:4" ht="30" customHeight="1" thickTop="1" thickBot="1">
      <c r="A13" s="10" t="s">
        <v>125</v>
      </c>
      <c r="B13" s="8" t="s">
        <v>113</v>
      </c>
      <c r="C13" s="11" t="s">
        <v>126</v>
      </c>
      <c r="D13" s="648">
        <v>64494.493632331993</v>
      </c>
    </row>
    <row r="14" spans="1:4" ht="30" customHeight="1" thickTop="1" thickBot="1">
      <c r="A14" s="10" t="s">
        <v>131</v>
      </c>
      <c r="B14" s="8" t="s">
        <v>113</v>
      </c>
      <c r="C14" s="11" t="s">
        <v>132</v>
      </c>
      <c r="D14" s="648">
        <v>185758.175802899</v>
      </c>
    </row>
    <row r="15" spans="1:4" ht="30" customHeight="1" thickTop="1" thickBot="1">
      <c r="A15" s="10" t="s">
        <v>129</v>
      </c>
      <c r="B15" s="8" t="s">
        <v>113</v>
      </c>
      <c r="C15" s="11" t="s">
        <v>130</v>
      </c>
      <c r="D15" s="648">
        <v>162664.56996534782</v>
      </c>
    </row>
    <row r="16" spans="1:4" ht="30" customHeight="1" thickTop="1" thickBot="1">
      <c r="A16" s="10" t="s">
        <v>127</v>
      </c>
      <c r="B16" s="8" t="s">
        <v>113</v>
      </c>
      <c r="C16" s="11" t="s">
        <v>128</v>
      </c>
      <c r="D16" s="648">
        <v>121229.60555183844</v>
      </c>
    </row>
    <row r="17" spans="1:4" ht="30" customHeight="1" thickTop="1" thickBot="1">
      <c r="A17" s="10" t="s">
        <v>1711</v>
      </c>
      <c r="B17" s="8" t="s">
        <v>113</v>
      </c>
      <c r="C17" s="11" t="s">
        <v>1712</v>
      </c>
      <c r="D17" s="648">
        <v>51519.693899871701</v>
      </c>
    </row>
    <row r="18" spans="1:4" ht="30" customHeight="1" thickTop="1" thickBot="1">
      <c r="A18" s="10" t="s">
        <v>133</v>
      </c>
      <c r="B18" s="8" t="s">
        <v>113</v>
      </c>
      <c r="C18" s="11" t="s">
        <v>134</v>
      </c>
      <c r="D18" s="648">
        <v>73520.135371444077</v>
      </c>
    </row>
    <row r="19" spans="1:4" ht="30" customHeight="1" thickTop="1" thickBot="1">
      <c r="A19" s="10" t="s">
        <v>146</v>
      </c>
      <c r="B19" s="8" t="s">
        <v>113</v>
      </c>
      <c r="C19" s="11" t="s">
        <v>147</v>
      </c>
      <c r="D19" s="648">
        <v>185113.1783105965</v>
      </c>
    </row>
    <row r="20" spans="1:4" ht="30" customHeight="1" thickTop="1" thickBot="1">
      <c r="A20" s="10" t="s">
        <v>135</v>
      </c>
      <c r="B20" s="8" t="s">
        <v>113</v>
      </c>
      <c r="C20" s="11" t="s">
        <v>1884</v>
      </c>
      <c r="D20" s="648">
        <v>71035.848144882373</v>
      </c>
    </row>
    <row r="21" spans="1:4" ht="30" customHeight="1" thickTop="1" thickBot="1">
      <c r="A21" s="10" t="s">
        <v>136</v>
      </c>
      <c r="B21" s="8" t="s">
        <v>113</v>
      </c>
      <c r="C21" s="11" t="s">
        <v>137</v>
      </c>
      <c r="D21" s="648">
        <v>189211.86654135067</v>
      </c>
    </row>
    <row r="22" spans="1:4" ht="30" customHeight="1" thickTop="1" thickBot="1">
      <c r="A22" s="10" t="s">
        <v>138</v>
      </c>
      <c r="B22" s="8" t="s">
        <v>113</v>
      </c>
      <c r="C22" s="11" t="s">
        <v>139</v>
      </c>
      <c r="D22" s="648">
        <v>50994.557947077148</v>
      </c>
    </row>
    <row r="23" spans="1:4" ht="30" customHeight="1" thickTop="1" thickBot="1">
      <c r="A23" s="10" t="s">
        <v>143</v>
      </c>
      <c r="B23" s="8" t="s">
        <v>144</v>
      </c>
      <c r="C23" s="11" t="s">
        <v>145</v>
      </c>
      <c r="D23" s="648">
        <v>43080.983772890286</v>
      </c>
    </row>
    <row r="24" spans="1:4" ht="30" customHeight="1" thickTop="1" thickBot="1">
      <c r="A24" s="10" t="s">
        <v>140</v>
      </c>
      <c r="B24" s="8" t="s">
        <v>998</v>
      </c>
      <c r="C24" s="11" t="s">
        <v>142</v>
      </c>
      <c r="D24" s="648">
        <v>51634.045538341401</v>
      </c>
    </row>
    <row r="25" spans="1:4" ht="30" customHeight="1" thickTop="1" thickBot="1">
      <c r="A25" s="10" t="s">
        <v>148</v>
      </c>
      <c r="B25" s="8" t="s">
        <v>113</v>
      </c>
      <c r="C25" s="11" t="s">
        <v>149</v>
      </c>
      <c r="D25" s="648">
        <v>174815.25803791007</v>
      </c>
    </row>
    <row r="26" spans="1:4" ht="30" customHeight="1" thickTop="1" thickBot="1">
      <c r="A26" s="10" t="s">
        <v>150</v>
      </c>
      <c r="B26" s="8" t="s">
        <v>113</v>
      </c>
      <c r="C26" s="11" t="s">
        <v>151</v>
      </c>
      <c r="D26" s="648">
        <v>187168.11709472007</v>
      </c>
    </row>
    <row r="27" spans="1:4" ht="30" customHeight="1" thickTop="1" thickBot="1">
      <c r="A27" s="10" t="s">
        <v>152</v>
      </c>
      <c r="B27" s="8" t="s">
        <v>113</v>
      </c>
      <c r="C27" s="11" t="s">
        <v>153</v>
      </c>
      <c r="D27" s="648">
        <v>74320.25776989889</v>
      </c>
    </row>
    <row r="28" spans="1:4" ht="30" customHeight="1" thickTop="1" thickBot="1">
      <c r="A28" s="10" t="s">
        <v>154</v>
      </c>
      <c r="B28" s="8" t="s">
        <v>113</v>
      </c>
      <c r="C28" s="11" t="s">
        <v>155</v>
      </c>
      <c r="D28" s="648">
        <v>99456.256770748165</v>
      </c>
    </row>
    <row r="29" spans="1:4" ht="30" customHeight="1" thickTop="1" thickBot="1">
      <c r="A29" s="10" t="s">
        <v>156</v>
      </c>
      <c r="B29" s="8" t="s">
        <v>113</v>
      </c>
      <c r="C29" s="11" t="s">
        <v>157</v>
      </c>
      <c r="D29" s="648">
        <v>975.84585771925936</v>
      </c>
    </row>
    <row r="30" spans="1:4" ht="30" customHeight="1" thickTop="1" thickBot="1">
      <c r="A30" s="10" t="s">
        <v>166</v>
      </c>
      <c r="B30" s="8" t="s">
        <v>113</v>
      </c>
      <c r="C30" s="11" t="s">
        <v>167</v>
      </c>
      <c r="D30" s="648">
        <v>122196.04219393863</v>
      </c>
    </row>
    <row r="31" spans="1:4" ht="30" customHeight="1" thickTop="1" thickBot="1">
      <c r="A31" s="10" t="s">
        <v>162</v>
      </c>
      <c r="B31" s="8" t="s">
        <v>113</v>
      </c>
      <c r="C31" s="11" t="s">
        <v>163</v>
      </c>
      <c r="D31" s="648">
        <v>24956.63053012879</v>
      </c>
    </row>
    <row r="32" spans="1:4" ht="30" customHeight="1" thickTop="1" thickBot="1">
      <c r="A32" s="10" t="s">
        <v>164</v>
      </c>
      <c r="B32" s="8" t="s">
        <v>113</v>
      </c>
      <c r="C32" s="11" t="s">
        <v>165</v>
      </c>
      <c r="D32" s="648">
        <v>17665.844708675017</v>
      </c>
    </row>
    <row r="33" spans="1:4" ht="30" customHeight="1" thickTop="1" thickBot="1">
      <c r="A33" s="10" t="s">
        <v>171</v>
      </c>
      <c r="B33" s="8" t="s">
        <v>113</v>
      </c>
      <c r="C33" s="11" t="s">
        <v>172</v>
      </c>
      <c r="D33" s="648">
        <v>25147.01880292565</v>
      </c>
    </row>
    <row r="34" spans="1:4" ht="30" customHeight="1" thickTop="1" thickBot="1">
      <c r="A34" s="10" t="s">
        <v>160</v>
      </c>
      <c r="B34" s="8" t="s">
        <v>113</v>
      </c>
      <c r="C34" s="11" t="s">
        <v>161</v>
      </c>
      <c r="D34" s="648">
        <v>14089.579864050469</v>
      </c>
    </row>
    <row r="35" spans="1:4" ht="30" customHeight="1" thickTop="1" thickBot="1">
      <c r="A35" s="10" t="s">
        <v>173</v>
      </c>
      <c r="B35" s="8" t="s">
        <v>113</v>
      </c>
      <c r="C35" s="11" t="s">
        <v>1886</v>
      </c>
      <c r="D35" s="648">
        <v>149863.88310569464</v>
      </c>
    </row>
    <row r="36" spans="1:4" ht="30" customHeight="1" thickTop="1" thickBot="1">
      <c r="A36" s="10" t="s">
        <v>170</v>
      </c>
      <c r="B36" s="8" t="s">
        <v>113</v>
      </c>
      <c r="C36" s="11" t="s">
        <v>1885</v>
      </c>
      <c r="D36" s="648">
        <v>95775.64287723093</v>
      </c>
    </row>
    <row r="37" spans="1:4" ht="30" customHeight="1" thickTop="1" thickBot="1">
      <c r="A37" s="10" t="s">
        <v>168</v>
      </c>
      <c r="B37" s="8" t="s">
        <v>113</v>
      </c>
      <c r="C37" s="11" t="s">
        <v>169</v>
      </c>
      <c r="D37" s="648">
        <v>114184.3917812718</v>
      </c>
    </row>
    <row r="38" spans="1:4" ht="30" customHeight="1" thickTop="1" thickBot="1">
      <c r="A38" s="10" t="s">
        <v>174</v>
      </c>
      <c r="B38" s="8" t="s">
        <v>113</v>
      </c>
      <c r="C38" s="11" t="s">
        <v>175</v>
      </c>
      <c r="D38" s="648">
        <v>68160.866550858176</v>
      </c>
    </row>
    <row r="39" spans="1:4" ht="30" customHeight="1" thickTop="1" thickBot="1">
      <c r="A39" s="10" t="s">
        <v>176</v>
      </c>
      <c r="B39" s="8" t="s">
        <v>113</v>
      </c>
      <c r="C39" s="11" t="s">
        <v>177</v>
      </c>
      <c r="D39" s="648">
        <v>62782.315128529917</v>
      </c>
    </row>
    <row r="40" spans="1:4" ht="30" customHeight="1" thickTop="1" thickBot="1">
      <c r="A40" s="10" t="s">
        <v>180</v>
      </c>
      <c r="B40" s="8" t="s">
        <v>113</v>
      </c>
      <c r="C40" s="11" t="s">
        <v>181</v>
      </c>
      <c r="D40" s="648">
        <v>92243.711544036807</v>
      </c>
    </row>
    <row r="41" spans="1:4" ht="30" customHeight="1" thickTop="1" thickBot="1">
      <c r="A41" s="10" t="s">
        <v>178</v>
      </c>
      <c r="B41" s="8" t="s">
        <v>113</v>
      </c>
      <c r="C41" s="11" t="s">
        <v>179</v>
      </c>
      <c r="D41" s="648">
        <v>103024.46868308612</v>
      </c>
    </row>
    <row r="42" spans="1:4" ht="30" customHeight="1" thickTop="1" thickBot="1">
      <c r="A42" s="10" t="s">
        <v>182</v>
      </c>
      <c r="B42" s="8" t="s">
        <v>113</v>
      </c>
      <c r="C42" s="11" t="s">
        <v>183</v>
      </c>
      <c r="D42" s="648">
        <v>72952.446029092971</v>
      </c>
    </row>
    <row r="43" spans="1:4" ht="30" customHeight="1" thickTop="1" thickBot="1">
      <c r="A43" s="10" t="s">
        <v>1672</v>
      </c>
      <c r="B43" s="8" t="s">
        <v>113</v>
      </c>
      <c r="C43" s="11" t="s">
        <v>1671</v>
      </c>
      <c r="D43" s="648">
        <v>8695.810586194626</v>
      </c>
    </row>
    <row r="44" spans="1:4" ht="30" customHeight="1" thickTop="1" thickBot="1">
      <c r="A44" s="10" t="s">
        <v>184</v>
      </c>
      <c r="B44" s="8" t="s">
        <v>113</v>
      </c>
      <c r="C44" s="11" t="s">
        <v>185</v>
      </c>
      <c r="D44" s="648">
        <v>45400.736877680523</v>
      </c>
    </row>
    <row r="45" spans="1:4" ht="30" customHeight="1" thickTop="1" thickBot="1">
      <c r="A45" s="10" t="s">
        <v>1603</v>
      </c>
      <c r="B45" s="8" t="s">
        <v>113</v>
      </c>
      <c r="C45" s="11" t="s">
        <v>1604</v>
      </c>
      <c r="D45" s="648">
        <v>3954.6678943864326</v>
      </c>
    </row>
    <row r="46" spans="1:4" ht="30" customHeight="1" thickTop="1" thickBot="1">
      <c r="A46" s="10" t="s">
        <v>188</v>
      </c>
      <c r="B46" s="8" t="s">
        <v>113</v>
      </c>
      <c r="C46" s="11" t="s">
        <v>189</v>
      </c>
      <c r="D46" s="648">
        <v>4996.2087260226845</v>
      </c>
    </row>
    <row r="47" spans="1:4" ht="30" customHeight="1" thickTop="1" thickBot="1">
      <c r="A47" s="10" t="s">
        <v>186</v>
      </c>
      <c r="B47" s="8" t="s">
        <v>113</v>
      </c>
      <c r="C47" s="11" t="s">
        <v>187</v>
      </c>
      <c r="D47" s="648">
        <v>7452.2683057271524</v>
      </c>
    </row>
    <row r="48" spans="1:4" ht="30" customHeight="1" thickTop="1" thickBot="1">
      <c r="A48" s="10" t="s">
        <v>190</v>
      </c>
      <c r="B48" s="8" t="s">
        <v>113</v>
      </c>
      <c r="C48" s="11" t="s">
        <v>191</v>
      </c>
      <c r="D48" s="648">
        <v>6187.8731690228033</v>
      </c>
    </row>
    <row r="49" spans="1:4" ht="30" customHeight="1" thickTop="1" thickBot="1">
      <c r="A49" s="10" t="s">
        <v>201</v>
      </c>
      <c r="B49" s="8" t="s">
        <v>113</v>
      </c>
      <c r="C49" s="11" t="s">
        <v>1888</v>
      </c>
      <c r="D49" s="648">
        <v>107316.76635955175</v>
      </c>
    </row>
    <row r="50" spans="1:4" ht="30" customHeight="1" thickTop="1" thickBot="1">
      <c r="A50" s="10" t="s">
        <v>192</v>
      </c>
      <c r="B50" s="8" t="s">
        <v>113</v>
      </c>
      <c r="C50" s="11" t="s">
        <v>193</v>
      </c>
      <c r="D50" s="648">
        <v>26767.099243572844</v>
      </c>
    </row>
    <row r="51" spans="1:4" ht="30" customHeight="1" thickTop="1" thickBot="1">
      <c r="A51" s="10" t="s">
        <v>194</v>
      </c>
      <c r="B51" s="8" t="s">
        <v>113</v>
      </c>
      <c r="C51" s="11" t="s">
        <v>1887</v>
      </c>
      <c r="D51" s="648">
        <v>3584.6568477442706</v>
      </c>
    </row>
    <row r="52" spans="1:4" ht="30" customHeight="1" thickTop="1" thickBot="1">
      <c r="A52" s="10" t="s">
        <v>224</v>
      </c>
      <c r="B52" s="8" t="s">
        <v>92</v>
      </c>
      <c r="C52" s="11" t="s">
        <v>1891</v>
      </c>
      <c r="D52" s="648">
        <v>157901.89627563654</v>
      </c>
    </row>
    <row r="53" spans="1:4" ht="30" customHeight="1" thickTop="1" thickBot="1">
      <c r="A53" s="10" t="s">
        <v>195</v>
      </c>
      <c r="B53" s="8" t="s">
        <v>113</v>
      </c>
      <c r="C53" s="11" t="s">
        <v>196</v>
      </c>
      <c r="D53" s="648">
        <v>18462.067792548976</v>
      </c>
    </row>
    <row r="54" spans="1:4" ht="30" customHeight="1" thickTop="1" thickBot="1">
      <c r="A54" s="10" t="s">
        <v>214</v>
      </c>
      <c r="B54" s="8" t="s">
        <v>113</v>
      </c>
      <c r="C54" s="11" t="s">
        <v>215</v>
      </c>
      <c r="D54" s="648">
        <v>16709.071585318758</v>
      </c>
    </row>
    <row r="55" spans="1:4" ht="30" customHeight="1" thickTop="1" thickBot="1">
      <c r="A55" s="10" t="s">
        <v>197</v>
      </c>
      <c r="B55" s="8" t="s">
        <v>113</v>
      </c>
      <c r="C55" s="11" t="s">
        <v>198</v>
      </c>
      <c r="D55" s="648">
        <v>137888.91849239686</v>
      </c>
    </row>
    <row r="56" spans="1:4" ht="30" customHeight="1" thickTop="1" thickBot="1">
      <c r="A56" s="10" t="s">
        <v>199</v>
      </c>
      <c r="B56" s="8" t="s">
        <v>113</v>
      </c>
      <c r="C56" s="11" t="s">
        <v>200</v>
      </c>
      <c r="D56" s="648">
        <v>24062.076904650039</v>
      </c>
    </row>
    <row r="57" spans="1:4" ht="30" customHeight="1" thickTop="1" thickBot="1">
      <c r="A57" s="10" t="s">
        <v>202</v>
      </c>
      <c r="B57" s="8" t="s">
        <v>113</v>
      </c>
      <c r="C57" s="11" t="s">
        <v>203</v>
      </c>
      <c r="D57" s="648">
        <v>74281.264624090123</v>
      </c>
    </row>
    <row r="58" spans="1:4" ht="30" customHeight="1" thickTop="1" thickBot="1">
      <c r="A58" s="10" t="s">
        <v>212</v>
      </c>
      <c r="B58" s="8" t="s">
        <v>113</v>
      </c>
      <c r="C58" s="11" t="s">
        <v>213</v>
      </c>
      <c r="D58" s="648">
        <v>24465.232125229679</v>
      </c>
    </row>
    <row r="59" spans="1:4" ht="30" customHeight="1" thickTop="1" thickBot="1">
      <c r="A59" s="10" t="s">
        <v>206</v>
      </c>
      <c r="B59" s="8" t="s">
        <v>113</v>
      </c>
      <c r="C59" s="11" t="s">
        <v>207</v>
      </c>
      <c r="D59" s="648">
        <v>9902.5636812685807</v>
      </c>
    </row>
    <row r="60" spans="1:4" ht="30" customHeight="1" thickTop="1" thickBot="1">
      <c r="A60" s="10" t="s">
        <v>204</v>
      </c>
      <c r="B60" s="8" t="s">
        <v>113</v>
      </c>
      <c r="C60" s="11" t="s">
        <v>205</v>
      </c>
      <c r="D60" s="648">
        <v>17466.55582650876</v>
      </c>
    </row>
    <row r="61" spans="1:4" ht="30" customHeight="1" thickTop="1" thickBot="1">
      <c r="A61" s="10" t="s">
        <v>208</v>
      </c>
      <c r="B61" s="8" t="s">
        <v>113</v>
      </c>
      <c r="C61" s="11" t="s">
        <v>209</v>
      </c>
      <c r="D61" s="648">
        <v>16506.476762529583</v>
      </c>
    </row>
    <row r="62" spans="1:4" ht="30" customHeight="1" thickTop="1" thickBot="1">
      <c r="A62" s="10" t="s">
        <v>210</v>
      </c>
      <c r="B62" s="8" t="s">
        <v>113</v>
      </c>
      <c r="C62" s="11" t="s">
        <v>211</v>
      </c>
      <c r="D62" s="648">
        <v>21346.88244073364</v>
      </c>
    </row>
    <row r="63" spans="1:4" ht="30" customHeight="1" thickTop="1" thickBot="1">
      <c r="A63" s="10" t="s">
        <v>217</v>
      </c>
      <c r="B63" s="8" t="s">
        <v>113</v>
      </c>
      <c r="C63" s="11" t="s">
        <v>218</v>
      </c>
      <c r="D63" s="648">
        <v>31249.107051169103</v>
      </c>
    </row>
    <row r="64" spans="1:4" ht="30" customHeight="1" thickTop="1" thickBot="1">
      <c r="A64" s="10" t="s">
        <v>219</v>
      </c>
      <c r="B64" s="8" t="s">
        <v>113</v>
      </c>
      <c r="C64" s="11" t="s">
        <v>220</v>
      </c>
      <c r="D64" s="648">
        <v>16789.431372768195</v>
      </c>
    </row>
    <row r="65" spans="1:4" ht="30" customHeight="1" thickTop="1" thickBot="1">
      <c r="A65" s="10" t="s">
        <v>216</v>
      </c>
      <c r="B65" s="8" t="s">
        <v>113</v>
      </c>
      <c r="C65" s="11" t="s">
        <v>1889</v>
      </c>
      <c r="D65" s="648">
        <v>24845.923903115119</v>
      </c>
    </row>
    <row r="66" spans="1:4" ht="30" customHeight="1" thickTop="1" thickBot="1">
      <c r="A66" s="10" t="s">
        <v>221</v>
      </c>
      <c r="B66" s="8" t="s">
        <v>113</v>
      </c>
      <c r="C66" s="11" t="s">
        <v>1890</v>
      </c>
      <c r="D66" s="648">
        <v>78819.253026234466</v>
      </c>
    </row>
    <row r="67" spans="1:4" ht="30" customHeight="1" thickTop="1" thickBot="1">
      <c r="A67" s="10" t="s">
        <v>222</v>
      </c>
      <c r="B67" s="8" t="s">
        <v>113</v>
      </c>
      <c r="C67" s="11" t="s">
        <v>223</v>
      </c>
      <c r="D67" s="648">
        <v>29769.062864600452</v>
      </c>
    </row>
    <row r="68" spans="1:4" ht="30" customHeight="1" thickTop="1" thickBot="1">
      <c r="A68" s="10" t="s">
        <v>225</v>
      </c>
      <c r="B68" s="8" t="s">
        <v>113</v>
      </c>
      <c r="C68" s="11" t="s">
        <v>226</v>
      </c>
      <c r="D68" s="648">
        <v>104512.65056964963</v>
      </c>
    </row>
    <row r="69" spans="1:4" ht="30" customHeight="1" thickTop="1" thickBot="1">
      <c r="A69" s="10" t="s">
        <v>227</v>
      </c>
      <c r="B69" s="8" t="s">
        <v>113</v>
      </c>
      <c r="C69" s="11" t="s">
        <v>1892</v>
      </c>
      <c r="D69" s="648">
        <v>24261.535322232859</v>
      </c>
    </row>
    <row r="70" spans="1:4" ht="30" customHeight="1" thickTop="1" thickBot="1">
      <c r="A70" s="10" t="s">
        <v>232</v>
      </c>
      <c r="B70" s="8" t="s">
        <v>233</v>
      </c>
      <c r="C70" s="11" t="s">
        <v>1895</v>
      </c>
      <c r="D70" s="648">
        <v>1549.2146365251203</v>
      </c>
    </row>
    <row r="71" spans="1:4" ht="30" customHeight="1" thickTop="1" thickBot="1">
      <c r="A71" s="10" t="s">
        <v>228</v>
      </c>
      <c r="B71" s="8" t="s">
        <v>113</v>
      </c>
      <c r="C71" s="11" t="s">
        <v>1893</v>
      </c>
      <c r="D71" s="648">
        <v>3810.7323257270073</v>
      </c>
    </row>
    <row r="72" spans="1:4" ht="30" customHeight="1" thickTop="1" thickBot="1">
      <c r="A72" s="10" t="s">
        <v>229</v>
      </c>
      <c r="B72" s="8" t="s">
        <v>113</v>
      </c>
      <c r="C72" s="11" t="s">
        <v>1894</v>
      </c>
      <c r="D72" s="648">
        <v>15986.172569106993</v>
      </c>
    </row>
    <row r="73" spans="1:4" ht="30" customHeight="1" thickTop="1" thickBot="1">
      <c r="A73" s="10" t="s">
        <v>230</v>
      </c>
      <c r="B73" s="8" t="s">
        <v>113</v>
      </c>
      <c r="C73" s="11" t="s">
        <v>231</v>
      </c>
      <c r="D73" s="648">
        <v>8461.8517113418493</v>
      </c>
    </row>
    <row r="74" spans="1:4" ht="30" customHeight="1" thickTop="1" thickBot="1">
      <c r="A74" s="10" t="s">
        <v>234</v>
      </c>
      <c r="B74" s="8" t="s">
        <v>113</v>
      </c>
      <c r="C74" s="11" t="s">
        <v>235</v>
      </c>
      <c r="D74" s="648">
        <v>18397.305263423066</v>
      </c>
    </row>
    <row r="75" spans="1:4" ht="30" customHeight="1" thickTop="1" thickBot="1">
      <c r="A75" s="10" t="s">
        <v>236</v>
      </c>
      <c r="B75" s="8" t="s">
        <v>113</v>
      </c>
      <c r="C75" s="11" t="s">
        <v>237</v>
      </c>
      <c r="D75" s="648">
        <v>412750.58608610037</v>
      </c>
    </row>
    <row r="76" spans="1:4" ht="30" customHeight="1" thickTop="1" thickBot="1">
      <c r="A76" s="10" t="s">
        <v>238</v>
      </c>
      <c r="B76" s="8" t="s">
        <v>113</v>
      </c>
      <c r="C76" s="11" t="s">
        <v>239</v>
      </c>
      <c r="D76" s="648">
        <v>611079.21965296404</v>
      </c>
    </row>
    <row r="77" spans="1:4" ht="30" customHeight="1" thickTop="1" thickBot="1">
      <c r="A77" s="10" t="s">
        <v>240</v>
      </c>
      <c r="B77" s="8" t="s">
        <v>113</v>
      </c>
      <c r="C77" s="11" t="s">
        <v>1896</v>
      </c>
      <c r="D77" s="648">
        <v>168185.57557333197</v>
      </c>
    </row>
    <row r="78" spans="1:4" ht="30" customHeight="1" thickTop="1" thickBot="1">
      <c r="A78" s="10" t="s">
        <v>241</v>
      </c>
      <c r="B78" s="8" t="s">
        <v>113</v>
      </c>
      <c r="C78" s="11" t="s">
        <v>1897</v>
      </c>
      <c r="D78" s="648">
        <v>171860.76433351927</v>
      </c>
    </row>
    <row r="79" spans="1:4" ht="30" customHeight="1" thickTop="1" thickBot="1">
      <c r="A79" s="10" t="s">
        <v>246</v>
      </c>
      <c r="B79" s="8" t="s">
        <v>113</v>
      </c>
      <c r="C79" s="11" t="s">
        <v>1902</v>
      </c>
      <c r="D79" s="648">
        <v>138504.33205450961</v>
      </c>
    </row>
    <row r="80" spans="1:4" ht="30" customHeight="1" thickTop="1" thickBot="1">
      <c r="A80" s="10" t="s">
        <v>243</v>
      </c>
      <c r="B80" s="8" t="s">
        <v>113</v>
      </c>
      <c r="C80" s="11" t="s">
        <v>1899</v>
      </c>
      <c r="D80" s="648">
        <v>168113.52302129395</v>
      </c>
    </row>
    <row r="81" spans="1:4" ht="30" customHeight="1" thickTop="1" thickBot="1">
      <c r="A81" s="10" t="s">
        <v>244</v>
      </c>
      <c r="B81" s="8" t="s">
        <v>113</v>
      </c>
      <c r="C81" s="11" t="s">
        <v>1900</v>
      </c>
      <c r="D81" s="648">
        <v>298834.31456611812</v>
      </c>
    </row>
    <row r="82" spans="1:4" ht="30" customHeight="1" thickTop="1" thickBot="1">
      <c r="A82" s="10" t="s">
        <v>245</v>
      </c>
      <c r="B82" s="8" t="s">
        <v>113</v>
      </c>
      <c r="C82" s="11" t="s">
        <v>1901</v>
      </c>
      <c r="D82" s="648">
        <v>196655.82761166641</v>
      </c>
    </row>
    <row r="83" spans="1:4" ht="30" customHeight="1" thickTop="1" thickBot="1">
      <c r="A83" s="10" t="s">
        <v>247</v>
      </c>
      <c r="B83" s="8" t="s">
        <v>113</v>
      </c>
      <c r="C83" s="11" t="s">
        <v>1903</v>
      </c>
      <c r="D83" s="648">
        <v>127326.35343446025</v>
      </c>
    </row>
    <row r="84" spans="1:4" ht="30" customHeight="1" thickTop="1" thickBot="1">
      <c r="A84" s="10" t="s">
        <v>242</v>
      </c>
      <c r="B84" s="8" t="s">
        <v>113</v>
      </c>
      <c r="C84" s="11" t="s">
        <v>1898</v>
      </c>
      <c r="D84" s="648">
        <v>154861.70241817465</v>
      </c>
    </row>
    <row r="85" spans="1:4" ht="30" customHeight="1" thickTop="1" thickBot="1">
      <c r="A85" s="10" t="s">
        <v>248</v>
      </c>
      <c r="B85" s="8" t="s">
        <v>113</v>
      </c>
      <c r="C85" s="11" t="s">
        <v>1904</v>
      </c>
      <c r="D85" s="648">
        <v>281961.5565361107</v>
      </c>
    </row>
    <row r="86" spans="1:4" ht="30" customHeight="1" thickTop="1" thickBot="1">
      <c r="A86" s="10" t="s">
        <v>249</v>
      </c>
      <c r="B86" s="8" t="s">
        <v>113</v>
      </c>
      <c r="C86" s="11" t="s">
        <v>250</v>
      </c>
      <c r="D86" s="648">
        <v>10942.493926447512</v>
      </c>
    </row>
    <row r="87" spans="1:4" ht="30" customHeight="1" thickTop="1" thickBot="1">
      <c r="A87" s="10" t="s">
        <v>255</v>
      </c>
      <c r="B87" s="8" t="s">
        <v>113</v>
      </c>
      <c r="C87" s="11" t="s">
        <v>256</v>
      </c>
      <c r="D87" s="648">
        <v>1533357.1413371826</v>
      </c>
    </row>
    <row r="88" spans="1:4" ht="30" customHeight="1" thickTop="1" thickBot="1">
      <c r="A88" s="10" t="s">
        <v>253</v>
      </c>
      <c r="B88" s="8" t="s">
        <v>113</v>
      </c>
      <c r="C88" s="11" t="s">
        <v>254</v>
      </c>
      <c r="D88" s="648">
        <v>19371.116696143607</v>
      </c>
    </row>
    <row r="89" spans="1:4" ht="30" customHeight="1" thickTop="1" thickBot="1">
      <c r="A89" s="10" t="s">
        <v>251</v>
      </c>
      <c r="B89" s="8" t="s">
        <v>113</v>
      </c>
      <c r="C89" s="11" t="s">
        <v>252</v>
      </c>
      <c r="D89" s="648">
        <v>25549.156811005927</v>
      </c>
    </row>
    <row r="90" spans="1:4" ht="30" customHeight="1" thickTop="1" thickBot="1">
      <c r="A90" s="10" t="s">
        <v>257</v>
      </c>
      <c r="B90" s="8" t="s">
        <v>113</v>
      </c>
      <c r="C90" s="11" t="s">
        <v>258</v>
      </c>
      <c r="D90" s="648">
        <v>11063.203143038221</v>
      </c>
    </row>
    <row r="91" spans="1:4" ht="30" customHeight="1" thickTop="1" thickBot="1">
      <c r="A91" s="10" t="s">
        <v>259</v>
      </c>
      <c r="B91" s="8" t="s">
        <v>113</v>
      </c>
      <c r="C91" s="11" t="s">
        <v>260</v>
      </c>
      <c r="D91" s="648">
        <v>73210.648468513813</v>
      </c>
    </row>
    <row r="92" spans="1:4" ht="30" customHeight="1" thickTop="1" thickBot="1">
      <c r="A92" s="10" t="s">
        <v>261</v>
      </c>
      <c r="B92" s="8" t="s">
        <v>113</v>
      </c>
      <c r="C92" s="11" t="s">
        <v>262</v>
      </c>
      <c r="D92" s="648">
        <v>13329.213520778949</v>
      </c>
    </row>
    <row r="93" spans="1:4" ht="30" customHeight="1" thickTop="1" thickBot="1">
      <c r="A93" s="10" t="s">
        <v>263</v>
      </c>
      <c r="B93" s="8" t="s">
        <v>113</v>
      </c>
      <c r="C93" s="11" t="s">
        <v>264</v>
      </c>
      <c r="D93" s="648">
        <v>15795.445225477015</v>
      </c>
    </row>
    <row r="94" spans="1:4" ht="30" customHeight="1" thickTop="1" thickBot="1">
      <c r="A94" s="10" t="s">
        <v>265</v>
      </c>
      <c r="B94" s="8" t="s">
        <v>113</v>
      </c>
      <c r="C94" s="11" t="s">
        <v>266</v>
      </c>
      <c r="D94" s="648">
        <v>33812.143478722915</v>
      </c>
    </row>
    <row r="95" spans="1:4" ht="30" customHeight="1" thickTop="1" thickBot="1">
      <c r="A95" s="10" t="s">
        <v>267</v>
      </c>
      <c r="B95" s="8" t="s">
        <v>113</v>
      </c>
      <c r="C95" s="11" t="s">
        <v>268</v>
      </c>
      <c r="D95" s="648">
        <v>105315.99414101909</v>
      </c>
    </row>
    <row r="96" spans="1:4" ht="30" customHeight="1" thickTop="1" thickBot="1">
      <c r="A96" s="10" t="s">
        <v>269</v>
      </c>
      <c r="B96" s="8" t="s">
        <v>113</v>
      </c>
      <c r="C96" s="11" t="s">
        <v>270</v>
      </c>
      <c r="D96" s="648">
        <v>204215.24230065945</v>
      </c>
    </row>
    <row r="97" spans="1:4" ht="30" customHeight="1" thickTop="1" thickBot="1">
      <c r="A97" s="10" t="s">
        <v>271</v>
      </c>
      <c r="B97" s="8" t="s">
        <v>113</v>
      </c>
      <c r="C97" s="11" t="s">
        <v>272</v>
      </c>
      <c r="D97" s="648">
        <v>128849.79868766824</v>
      </c>
    </row>
    <row r="98" spans="1:4" ht="30" customHeight="1" thickTop="1" thickBot="1">
      <c r="A98" s="10" t="s">
        <v>273</v>
      </c>
      <c r="B98" s="8" t="s">
        <v>113</v>
      </c>
      <c r="C98" s="11" t="s">
        <v>274</v>
      </c>
      <c r="D98" s="648">
        <v>9994.112806210971</v>
      </c>
    </row>
    <row r="99" spans="1:4" ht="30" customHeight="1" thickTop="1" thickBot="1">
      <c r="A99" s="10" t="s">
        <v>275</v>
      </c>
      <c r="B99" s="8" t="s">
        <v>113</v>
      </c>
      <c r="C99" s="11" t="s">
        <v>276</v>
      </c>
      <c r="D99" s="648">
        <v>18337.628796793953</v>
      </c>
    </row>
    <row r="100" spans="1:4" ht="30" customHeight="1" thickTop="1" thickBot="1">
      <c r="A100" s="10" t="s">
        <v>277</v>
      </c>
      <c r="B100" s="8" t="s">
        <v>113</v>
      </c>
      <c r="C100" s="11" t="s">
        <v>278</v>
      </c>
      <c r="D100" s="648">
        <v>283225.27353114885</v>
      </c>
    </row>
    <row r="101" spans="1:4" ht="30" customHeight="1" thickTop="1" thickBot="1">
      <c r="A101" s="10" t="s">
        <v>279</v>
      </c>
      <c r="B101" s="8" t="s">
        <v>113</v>
      </c>
      <c r="C101" s="11" t="s">
        <v>1905</v>
      </c>
      <c r="D101" s="648">
        <v>246328.68745124192</v>
      </c>
    </row>
    <row r="102" spans="1:4" ht="30" customHeight="1" thickTop="1" thickBot="1">
      <c r="A102" s="10" t="s">
        <v>280</v>
      </c>
      <c r="B102" s="8" t="s">
        <v>113</v>
      </c>
      <c r="C102" s="11" t="s">
        <v>281</v>
      </c>
      <c r="D102" s="648">
        <v>633233.09067652328</v>
      </c>
    </row>
    <row r="103" spans="1:4" ht="30" customHeight="1" thickTop="1" thickBot="1">
      <c r="A103" s="10" t="s">
        <v>282</v>
      </c>
      <c r="B103" s="8" t="s">
        <v>113</v>
      </c>
      <c r="C103" s="11" t="s">
        <v>283</v>
      </c>
      <c r="D103" s="648">
        <v>457628.89957765129</v>
      </c>
    </row>
    <row r="104" spans="1:4" ht="30" customHeight="1" thickTop="1" thickBot="1">
      <c r="A104" s="10" t="s">
        <v>284</v>
      </c>
      <c r="B104" s="8" t="s">
        <v>113</v>
      </c>
      <c r="C104" s="11" t="s">
        <v>285</v>
      </c>
      <c r="D104" s="648">
        <v>601817.83891712537</v>
      </c>
    </row>
    <row r="105" spans="1:4" ht="30" customHeight="1" thickTop="1" thickBot="1">
      <c r="A105" s="10" t="s">
        <v>286</v>
      </c>
      <c r="B105" s="8" t="s">
        <v>113</v>
      </c>
      <c r="C105" s="11" t="s">
        <v>287</v>
      </c>
      <c r="D105" s="648">
        <v>398117.13660572545</v>
      </c>
    </row>
    <row r="106" spans="1:4" ht="30" customHeight="1" thickTop="1" thickBot="1">
      <c r="A106" s="10" t="s">
        <v>288</v>
      </c>
      <c r="B106" s="8" t="s">
        <v>113</v>
      </c>
      <c r="C106" s="11" t="s">
        <v>289</v>
      </c>
      <c r="D106" s="648">
        <v>18178.435040644126</v>
      </c>
    </row>
    <row r="107" spans="1:4" ht="30" customHeight="1" thickTop="1" thickBot="1">
      <c r="A107" s="10" t="s">
        <v>290</v>
      </c>
      <c r="B107" s="8" t="s">
        <v>113</v>
      </c>
      <c r="C107" s="11" t="s">
        <v>291</v>
      </c>
      <c r="D107" s="648">
        <v>516732.25173108414</v>
      </c>
    </row>
    <row r="108" spans="1:4" ht="30" customHeight="1" thickTop="1" thickBot="1">
      <c r="A108" s="10" t="s">
        <v>292</v>
      </c>
      <c r="B108" s="8" t="s">
        <v>113</v>
      </c>
      <c r="C108" s="11" t="s">
        <v>293</v>
      </c>
      <c r="D108" s="648">
        <v>18517.675409180651</v>
      </c>
    </row>
    <row r="109" spans="1:4" ht="30" customHeight="1" thickTop="1" thickBot="1">
      <c r="A109" s="10" t="s">
        <v>294</v>
      </c>
      <c r="B109" s="8" t="s">
        <v>113</v>
      </c>
      <c r="C109" s="11" t="s">
        <v>1906</v>
      </c>
      <c r="D109" s="648">
        <v>847015.89467532875</v>
      </c>
    </row>
    <row r="110" spans="1:4" ht="30" customHeight="1" thickTop="1" thickBot="1">
      <c r="A110" s="10" t="s">
        <v>295</v>
      </c>
      <c r="B110" s="8" t="s">
        <v>113</v>
      </c>
      <c r="C110" s="11" t="s">
        <v>296</v>
      </c>
      <c r="D110" s="648">
        <v>6096.3240440804111</v>
      </c>
    </row>
    <row r="111" spans="1:4" ht="30" customHeight="1" thickTop="1" thickBot="1">
      <c r="A111" s="10" t="s">
        <v>297</v>
      </c>
      <c r="B111" s="8" t="s">
        <v>113</v>
      </c>
      <c r="C111" s="11" t="s">
        <v>298</v>
      </c>
      <c r="D111" s="648">
        <v>199248.53273711819</v>
      </c>
    </row>
    <row r="112" spans="1:4" ht="30" customHeight="1" thickTop="1" thickBot="1">
      <c r="A112" s="10" t="s">
        <v>299</v>
      </c>
      <c r="B112" s="8" t="s">
        <v>113</v>
      </c>
      <c r="C112" s="11" t="s">
        <v>300</v>
      </c>
      <c r="D112" s="648">
        <v>613535.61830350175</v>
      </c>
    </row>
    <row r="113" spans="1:4" ht="30" customHeight="1" thickTop="1" thickBot="1">
      <c r="A113" s="10" t="s">
        <v>301</v>
      </c>
      <c r="B113" s="8" t="s">
        <v>113</v>
      </c>
      <c r="C113" s="11" t="s">
        <v>302</v>
      </c>
      <c r="D113" s="648">
        <v>11072.358055532459</v>
      </c>
    </row>
    <row r="114" spans="1:4" ht="30" customHeight="1" thickTop="1" thickBot="1">
      <c r="A114" s="10" t="s">
        <v>305</v>
      </c>
      <c r="B114" s="8" t="s">
        <v>113</v>
      </c>
      <c r="C114" s="11" t="s">
        <v>306</v>
      </c>
      <c r="D114" s="648">
        <v>114482.1807404594</v>
      </c>
    </row>
    <row r="115" spans="1:4" ht="30" customHeight="1" thickTop="1" thickBot="1">
      <c r="A115" s="10" t="s">
        <v>303</v>
      </c>
      <c r="B115" s="8" t="s">
        <v>113</v>
      </c>
      <c r="C115" s="11" t="s">
        <v>304</v>
      </c>
      <c r="D115" s="648">
        <v>123510.95888477784</v>
      </c>
    </row>
    <row r="116" spans="1:4" ht="30" customHeight="1" thickTop="1" thickBot="1">
      <c r="A116" s="10" t="s">
        <v>309</v>
      </c>
      <c r="B116" s="8" t="s">
        <v>113</v>
      </c>
      <c r="C116" s="11" t="s">
        <v>1907</v>
      </c>
      <c r="D116" s="648">
        <v>121000.30890094105</v>
      </c>
    </row>
    <row r="117" spans="1:4" ht="30" customHeight="1" thickTop="1" thickBot="1">
      <c r="A117" s="10" t="s">
        <v>310</v>
      </c>
      <c r="B117" s="8" t="s">
        <v>113</v>
      </c>
      <c r="C117" s="11" t="s">
        <v>311</v>
      </c>
      <c r="D117" s="648">
        <v>219052.64288715599</v>
      </c>
    </row>
    <row r="118" spans="1:4" ht="30" customHeight="1" thickTop="1" thickBot="1">
      <c r="A118" s="10" t="s">
        <v>313</v>
      </c>
      <c r="B118" s="8" t="s">
        <v>113</v>
      </c>
      <c r="C118" s="11" t="s">
        <v>1909</v>
      </c>
      <c r="D118" s="648">
        <v>287251.99397757335</v>
      </c>
    </row>
    <row r="119" spans="1:4" ht="30" customHeight="1" thickTop="1" thickBot="1">
      <c r="A119" s="10" t="s">
        <v>318</v>
      </c>
      <c r="B119" s="8" t="s">
        <v>113</v>
      </c>
      <c r="C119" s="11" t="s">
        <v>319</v>
      </c>
      <c r="D119" s="648">
        <v>221143.01457334057</v>
      </c>
    </row>
    <row r="120" spans="1:4" ht="30" customHeight="1" thickTop="1" thickBot="1">
      <c r="A120" s="10" t="s">
        <v>314</v>
      </c>
      <c r="B120" s="8" t="s">
        <v>113</v>
      </c>
      <c r="C120" s="11" t="s">
        <v>315</v>
      </c>
      <c r="D120" s="648">
        <v>207536.27157565294</v>
      </c>
    </row>
    <row r="121" spans="1:4" ht="30" customHeight="1" thickTop="1" thickBot="1">
      <c r="A121" s="10" t="s">
        <v>1648</v>
      </c>
      <c r="B121" s="8" t="s">
        <v>113</v>
      </c>
      <c r="C121" s="11" t="s">
        <v>1649</v>
      </c>
      <c r="D121" s="648">
        <v>109678.90331848199</v>
      </c>
    </row>
    <row r="122" spans="1:4" ht="30" customHeight="1" thickTop="1" thickBot="1">
      <c r="A122" s="10" t="s">
        <v>322</v>
      </c>
      <c r="B122" s="8" t="s">
        <v>113</v>
      </c>
      <c r="C122" s="11" t="s">
        <v>323</v>
      </c>
      <c r="D122" s="648">
        <v>126126.38175604868</v>
      </c>
    </row>
    <row r="123" spans="1:4" ht="30" customHeight="1" thickTop="1" thickBot="1">
      <c r="A123" s="10" t="s">
        <v>320</v>
      </c>
      <c r="B123" s="8" t="s">
        <v>113</v>
      </c>
      <c r="C123" s="11" t="s">
        <v>321</v>
      </c>
      <c r="D123" s="648">
        <v>144729.16394434244</v>
      </c>
    </row>
    <row r="124" spans="1:4" ht="30" customHeight="1" thickTop="1" thickBot="1">
      <c r="A124" s="10" t="s">
        <v>312</v>
      </c>
      <c r="B124" s="8" t="s">
        <v>113</v>
      </c>
      <c r="C124" s="11" t="s">
        <v>1908</v>
      </c>
      <c r="D124" s="648">
        <v>223344.09288653883</v>
      </c>
    </row>
    <row r="125" spans="1:4" ht="30" customHeight="1" thickTop="1" thickBot="1">
      <c r="A125" s="10" t="s">
        <v>316</v>
      </c>
      <c r="B125" s="8" t="s">
        <v>113</v>
      </c>
      <c r="C125" s="11" t="s">
        <v>317</v>
      </c>
      <c r="D125" s="648">
        <v>155279.0986137453</v>
      </c>
    </row>
    <row r="126" spans="1:4" ht="30" customHeight="1" thickTop="1" thickBot="1">
      <c r="A126" s="10" t="s">
        <v>307</v>
      </c>
      <c r="B126" s="8" t="s">
        <v>113</v>
      </c>
      <c r="C126" s="11" t="s">
        <v>308</v>
      </c>
      <c r="D126" s="648">
        <v>131605.4273484342</v>
      </c>
    </row>
    <row r="127" spans="1:4" ht="30" customHeight="1" thickTop="1" thickBot="1">
      <c r="A127" s="10" t="s">
        <v>324</v>
      </c>
      <c r="B127" s="8" t="s">
        <v>113</v>
      </c>
      <c r="C127" s="11" t="s">
        <v>325</v>
      </c>
      <c r="D127" s="648">
        <v>7502.7898598620268</v>
      </c>
    </row>
    <row r="128" spans="1:4" ht="30" customHeight="1" thickTop="1" thickBot="1">
      <c r="A128" s="10" t="s">
        <v>326</v>
      </c>
      <c r="B128" s="8" t="s">
        <v>113</v>
      </c>
      <c r="C128" s="11" t="s">
        <v>327</v>
      </c>
      <c r="D128" s="648">
        <v>111574.73311416399</v>
      </c>
    </row>
    <row r="129" spans="1:4" ht="30" customHeight="1" thickTop="1" thickBot="1">
      <c r="A129" s="10" t="s">
        <v>328</v>
      </c>
      <c r="B129" s="8" t="s">
        <v>113</v>
      </c>
      <c r="C129" s="11" t="s">
        <v>329</v>
      </c>
      <c r="D129" s="648">
        <v>7492.7872702849882</v>
      </c>
    </row>
    <row r="130" spans="1:4" ht="30" customHeight="1" thickTop="1" thickBot="1">
      <c r="A130" s="10" t="s">
        <v>330</v>
      </c>
      <c r="B130" s="8" t="s">
        <v>113</v>
      </c>
      <c r="C130" s="11" t="s">
        <v>331</v>
      </c>
      <c r="D130" s="648">
        <v>5197.277730062825</v>
      </c>
    </row>
    <row r="131" spans="1:4" ht="30" customHeight="1" thickTop="1" thickBot="1">
      <c r="A131" s="10" t="s">
        <v>332</v>
      </c>
      <c r="B131" s="8" t="s">
        <v>113</v>
      </c>
      <c r="C131" s="11" t="s">
        <v>333</v>
      </c>
      <c r="D131" s="648">
        <v>5024.6906760047614</v>
      </c>
    </row>
    <row r="132" spans="1:4" ht="30" customHeight="1" thickTop="1" thickBot="1">
      <c r="A132" s="10" t="s">
        <v>334</v>
      </c>
      <c r="B132" s="8" t="s">
        <v>113</v>
      </c>
      <c r="C132" s="11" t="s">
        <v>1676</v>
      </c>
      <c r="D132" s="648">
        <v>7416.6658682495554</v>
      </c>
    </row>
    <row r="133" spans="1:4" ht="30" customHeight="1" thickTop="1" thickBot="1">
      <c r="A133" s="10" t="s">
        <v>335</v>
      </c>
      <c r="B133" s="8" t="s">
        <v>92</v>
      </c>
      <c r="C133" s="11" t="s">
        <v>1910</v>
      </c>
      <c r="D133" s="648">
        <v>293105.2042343067</v>
      </c>
    </row>
    <row r="134" spans="1:4" ht="30" customHeight="1" thickTop="1" thickBot="1">
      <c r="A134" s="10" t="s">
        <v>336</v>
      </c>
      <c r="B134" s="8" t="s">
        <v>113</v>
      </c>
      <c r="C134" s="11" t="s">
        <v>337</v>
      </c>
      <c r="D134" s="648">
        <v>61975.705948500334</v>
      </c>
    </row>
    <row r="135" spans="1:4" ht="30" customHeight="1" thickTop="1" thickBot="1">
      <c r="A135" s="10" t="s">
        <v>338</v>
      </c>
      <c r="B135" s="8" t="s">
        <v>339</v>
      </c>
      <c r="C135" s="11" t="s">
        <v>340</v>
      </c>
      <c r="D135" s="648">
        <v>1430.0312386834528</v>
      </c>
    </row>
    <row r="136" spans="1:4" ht="30" customHeight="1" thickTop="1" thickBot="1">
      <c r="A136" s="10" t="s">
        <v>352</v>
      </c>
      <c r="B136" s="8" t="s">
        <v>339</v>
      </c>
      <c r="C136" s="11" t="s">
        <v>353</v>
      </c>
      <c r="D136" s="648">
        <v>1578.0356573403176</v>
      </c>
    </row>
    <row r="137" spans="1:4" ht="30" customHeight="1" thickTop="1" thickBot="1">
      <c r="A137" s="10" t="s">
        <v>343</v>
      </c>
      <c r="B137" s="8" t="s">
        <v>344</v>
      </c>
      <c r="C137" s="11" t="s">
        <v>345</v>
      </c>
      <c r="D137" s="648">
        <v>1477.1620844871277</v>
      </c>
    </row>
    <row r="138" spans="1:4" ht="30" customHeight="1" thickTop="1" thickBot="1">
      <c r="A138" s="10" t="s">
        <v>346</v>
      </c>
      <c r="B138" s="8" t="s">
        <v>344</v>
      </c>
      <c r="C138" s="11" t="s">
        <v>347</v>
      </c>
      <c r="D138" s="648">
        <v>1488.0123511469669</v>
      </c>
    </row>
    <row r="139" spans="1:4" ht="30" customHeight="1" thickTop="1" thickBot="1">
      <c r="A139" s="10" t="s">
        <v>350</v>
      </c>
      <c r="B139" s="8" t="s">
        <v>339</v>
      </c>
      <c r="C139" s="11" t="s">
        <v>351</v>
      </c>
      <c r="D139" s="648">
        <v>1790.2939988734156</v>
      </c>
    </row>
    <row r="140" spans="1:4" ht="30" customHeight="1" thickTop="1" thickBot="1">
      <c r="A140" s="10" t="s">
        <v>348</v>
      </c>
      <c r="B140" s="8" t="s">
        <v>339</v>
      </c>
      <c r="C140" s="11" t="s">
        <v>349</v>
      </c>
      <c r="D140" s="648">
        <v>1481.2309344845673</v>
      </c>
    </row>
    <row r="141" spans="1:4" ht="30" customHeight="1" thickTop="1" thickBot="1">
      <c r="A141" s="10" t="s">
        <v>356</v>
      </c>
      <c r="B141" s="8" t="s">
        <v>113</v>
      </c>
      <c r="C141" s="11" t="s">
        <v>357</v>
      </c>
      <c r="D141" s="648">
        <v>52570.898250251863</v>
      </c>
    </row>
    <row r="142" spans="1:4" ht="30" customHeight="1" thickTop="1" thickBot="1">
      <c r="A142" s="10" t="s">
        <v>341</v>
      </c>
      <c r="B142" s="8" t="s">
        <v>339</v>
      </c>
      <c r="C142" s="11" t="s">
        <v>342</v>
      </c>
      <c r="D142" s="648">
        <v>1503.2705386373652</v>
      </c>
    </row>
    <row r="143" spans="1:4" ht="30" customHeight="1" thickTop="1" thickBot="1">
      <c r="A143" s="10" t="s">
        <v>354</v>
      </c>
      <c r="B143" s="8" t="s">
        <v>113</v>
      </c>
      <c r="C143" s="11" t="s">
        <v>355</v>
      </c>
      <c r="D143" s="648">
        <v>40443.097458925236</v>
      </c>
    </row>
    <row r="144" spans="1:4" ht="30" customHeight="1" thickTop="1" thickBot="1">
      <c r="A144" s="10" t="s">
        <v>359</v>
      </c>
      <c r="B144" s="8" t="s">
        <v>113</v>
      </c>
      <c r="C144" s="11" t="s">
        <v>360</v>
      </c>
      <c r="D144" s="648">
        <v>160689.22805929923</v>
      </c>
    </row>
    <row r="145" spans="1:4" ht="68.25" customHeight="1" thickTop="1" thickBot="1">
      <c r="A145" s="10" t="s">
        <v>358</v>
      </c>
      <c r="B145" s="8" t="s">
        <v>113</v>
      </c>
      <c r="C145" s="11" t="s">
        <v>2197</v>
      </c>
      <c r="D145" s="648">
        <v>215737.97119028351</v>
      </c>
    </row>
    <row r="146" spans="1:4" ht="30" customHeight="1" thickTop="1" thickBot="1">
      <c r="A146" s="10" t="s">
        <v>361</v>
      </c>
      <c r="B146" s="8" t="s">
        <v>113</v>
      </c>
      <c r="C146" s="11" t="s">
        <v>1911</v>
      </c>
      <c r="D146" s="648">
        <v>122851.80518519263</v>
      </c>
    </row>
    <row r="147" spans="1:4" ht="30" customHeight="1" thickTop="1" thickBot="1">
      <c r="A147" s="10" t="s">
        <v>362</v>
      </c>
      <c r="B147" s="8" t="s">
        <v>113</v>
      </c>
      <c r="C147" s="11" t="s">
        <v>1912</v>
      </c>
      <c r="D147" s="648">
        <v>122501.03640833001</v>
      </c>
    </row>
    <row r="148" spans="1:4" ht="30" customHeight="1" thickTop="1" thickBot="1">
      <c r="A148" s="10" t="s">
        <v>367</v>
      </c>
      <c r="B148" s="8" t="s">
        <v>113</v>
      </c>
      <c r="C148" s="11" t="s">
        <v>368</v>
      </c>
      <c r="D148" s="648">
        <v>20766.76615234869</v>
      </c>
    </row>
    <row r="149" spans="1:4" ht="30" customHeight="1" thickTop="1" thickBot="1">
      <c r="A149" s="10" t="s">
        <v>363</v>
      </c>
      <c r="B149" s="8" t="s">
        <v>113</v>
      </c>
      <c r="C149" s="11" t="s">
        <v>364</v>
      </c>
      <c r="D149" s="648">
        <v>10584.774197505951</v>
      </c>
    </row>
    <row r="150" spans="1:4" ht="30" customHeight="1" thickTop="1" thickBot="1">
      <c r="A150" s="10" t="s">
        <v>158</v>
      </c>
      <c r="B150" s="8" t="s">
        <v>113</v>
      </c>
      <c r="C150" s="11" t="s">
        <v>159</v>
      </c>
      <c r="D150" s="648">
        <v>74497.676583328939</v>
      </c>
    </row>
    <row r="151" spans="1:4" ht="30" customHeight="1" thickTop="1" thickBot="1">
      <c r="A151" s="10" t="s">
        <v>369</v>
      </c>
      <c r="B151" s="8" t="s">
        <v>113</v>
      </c>
      <c r="C151" s="11" t="s">
        <v>370</v>
      </c>
      <c r="D151" s="648">
        <v>133585.09240760512</v>
      </c>
    </row>
    <row r="152" spans="1:4" ht="30" customHeight="1" thickTop="1" thickBot="1">
      <c r="A152" s="10" t="s">
        <v>371</v>
      </c>
      <c r="B152" s="8" t="s">
        <v>113</v>
      </c>
      <c r="C152" s="11" t="s">
        <v>372</v>
      </c>
      <c r="D152" s="648">
        <v>136047.0857268892</v>
      </c>
    </row>
    <row r="153" spans="1:4" ht="30" customHeight="1" thickTop="1" thickBot="1">
      <c r="A153" s="10" t="s">
        <v>365</v>
      </c>
      <c r="B153" s="8" t="s">
        <v>113</v>
      </c>
      <c r="C153" s="11" t="s">
        <v>366</v>
      </c>
      <c r="D153" s="648">
        <v>133116.49651623334</v>
      </c>
    </row>
    <row r="154" spans="1:4" ht="30" customHeight="1" thickTop="1" thickBot="1">
      <c r="A154" s="10" t="s">
        <v>373</v>
      </c>
      <c r="B154" s="8" t="s">
        <v>113</v>
      </c>
      <c r="C154" s="11" t="s">
        <v>374</v>
      </c>
      <c r="D154" s="648">
        <v>83873.663260762187</v>
      </c>
    </row>
    <row r="155" spans="1:4" ht="16.5" thickTop="1" thickBot="1">
      <c r="D155" s="645"/>
    </row>
    <row r="156" spans="1:4" ht="15.7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D374"/>
  <sheetViews>
    <sheetView showGridLines="0" zoomScale="90" zoomScaleNormal="90" workbookViewId="0">
      <pane xSplit="3" ySplit="2" topLeftCell="D3" activePane="bottomRight" state="frozen"/>
      <selection activeCell="D20" sqref="D20"/>
      <selection pane="topRight" activeCell="D20" sqref="D20"/>
      <selection pane="bottomLeft" activeCell="D20" sqref="D20"/>
      <selection pane="bottomRight" activeCell="D5" sqref="D5"/>
    </sheetView>
  </sheetViews>
  <sheetFormatPr baseColWidth="10" defaultRowHeight="15"/>
  <cols>
    <col min="1" max="1" width="11.5703125" customWidth="1"/>
    <col min="2" max="2" width="9.140625"/>
    <col min="3" max="3" width="77.42578125" style="198" customWidth="1"/>
    <col min="4" max="4" width="17.5703125" style="183" customWidth="1"/>
  </cols>
  <sheetData>
    <row r="1" spans="1:4" ht="81.75" customHeight="1" thickTop="1" thickBot="1">
      <c r="A1" s="691" t="s">
        <v>1850</v>
      </c>
      <c r="B1" s="692"/>
      <c r="C1" s="692"/>
      <c r="D1" s="693"/>
    </row>
    <row r="2" spans="1:4" ht="48.75" customHeight="1" thickTop="1" thickBot="1">
      <c r="A2" s="690" t="s">
        <v>375</v>
      </c>
      <c r="B2" s="690"/>
      <c r="C2" s="690"/>
      <c r="D2" s="690"/>
    </row>
    <row r="3" spans="1:4" ht="16.5" customHeight="1" thickTop="1" thickBot="1">
      <c r="A3" s="192"/>
      <c r="B3" s="192"/>
      <c r="C3" s="197"/>
      <c r="D3" s="193"/>
    </row>
    <row r="4" spans="1:4" ht="16.5" customHeight="1" thickTop="1" thickBot="1">
      <c r="A4" s="192"/>
      <c r="B4" s="192"/>
      <c r="C4" s="197" t="s">
        <v>375</v>
      </c>
      <c r="D4" s="193"/>
    </row>
    <row r="5" spans="1:4" ht="16.5" thickTop="1" thickBot="1">
      <c r="A5" s="192"/>
      <c r="B5" s="192"/>
      <c r="C5" s="197"/>
      <c r="D5" s="194" t="s">
        <v>1846</v>
      </c>
    </row>
    <row r="6" spans="1:4" ht="16.5" thickTop="1" thickBot="1">
      <c r="A6" s="667" t="s">
        <v>742</v>
      </c>
      <c r="B6" s="667" t="s">
        <v>377</v>
      </c>
      <c r="C6" s="668" t="s">
        <v>2239</v>
      </c>
      <c r="D6" s="647">
        <v>4700.674301545806</v>
      </c>
    </row>
    <row r="7" spans="1:4" ht="16.5" thickTop="1" thickBot="1">
      <c r="A7" s="667" t="s">
        <v>747</v>
      </c>
      <c r="B7" s="667" t="s">
        <v>377</v>
      </c>
      <c r="C7" s="668" t="s">
        <v>748</v>
      </c>
      <c r="D7" s="647">
        <v>3578.0034731953738</v>
      </c>
    </row>
    <row r="8" spans="1:4" ht="16.5" thickTop="1" thickBot="1">
      <c r="A8" s="667" t="s">
        <v>743</v>
      </c>
      <c r="B8" s="667" t="s">
        <v>377</v>
      </c>
      <c r="C8" s="668" t="s">
        <v>744</v>
      </c>
      <c r="D8" s="647">
        <v>3927.8727559213703</v>
      </c>
    </row>
    <row r="9" spans="1:4" ht="16.5" thickTop="1" thickBot="1">
      <c r="A9" s="667" t="s">
        <v>745</v>
      </c>
      <c r="B9" s="667" t="s">
        <v>377</v>
      </c>
      <c r="C9" s="668" t="s">
        <v>746</v>
      </c>
      <c r="D9" s="647">
        <v>4029.2237782983452</v>
      </c>
    </row>
    <row r="10" spans="1:4" ht="16.5" thickTop="1" thickBot="1">
      <c r="A10" s="667" t="s">
        <v>1668</v>
      </c>
      <c r="B10" s="667" t="s">
        <v>377</v>
      </c>
      <c r="C10" s="668" t="s">
        <v>1667</v>
      </c>
      <c r="D10" s="647">
        <v>3402.7217392899879</v>
      </c>
    </row>
    <row r="11" spans="1:4" ht="16.5" thickTop="1" thickBot="1">
      <c r="A11" s="667" t="s">
        <v>751</v>
      </c>
      <c r="B11" s="667" t="s">
        <v>377</v>
      </c>
      <c r="C11" s="668" t="s">
        <v>752</v>
      </c>
      <c r="D11" s="647">
        <v>10954.240637730609</v>
      </c>
    </row>
    <row r="12" spans="1:4" ht="16.5" thickTop="1" thickBot="1">
      <c r="A12" s="667" t="s">
        <v>749</v>
      </c>
      <c r="B12" s="667" t="s">
        <v>377</v>
      </c>
      <c r="C12" s="668" t="s">
        <v>750</v>
      </c>
      <c r="D12" s="647">
        <v>5639.2125361599865</v>
      </c>
    </row>
    <row r="13" spans="1:4" ht="16.5" thickTop="1" thickBot="1">
      <c r="A13" s="667" t="s">
        <v>753</v>
      </c>
      <c r="B13" s="667" t="s">
        <v>92</v>
      </c>
      <c r="C13" s="668" t="s">
        <v>1935</v>
      </c>
      <c r="D13" s="647">
        <v>1546.2972763336459</v>
      </c>
    </row>
    <row r="14" spans="1:4" ht="16.5" thickTop="1" thickBot="1">
      <c r="A14" s="667" t="s">
        <v>755</v>
      </c>
      <c r="B14" s="667" t="s">
        <v>233</v>
      </c>
      <c r="C14" s="668" t="s">
        <v>1937</v>
      </c>
      <c r="D14" s="647">
        <v>41044.30054920027</v>
      </c>
    </row>
    <row r="15" spans="1:4" ht="16.5" thickTop="1" thickBot="1">
      <c r="A15" s="667" t="s">
        <v>756</v>
      </c>
      <c r="B15" s="667" t="s">
        <v>92</v>
      </c>
      <c r="C15" s="668" t="s">
        <v>1938</v>
      </c>
      <c r="D15" s="647">
        <v>1250.4008839488126</v>
      </c>
    </row>
    <row r="16" spans="1:4" ht="16.5" thickTop="1" thickBot="1">
      <c r="A16" s="667" t="s">
        <v>754</v>
      </c>
      <c r="B16" s="667" t="s">
        <v>233</v>
      </c>
      <c r="C16" s="668" t="s">
        <v>1936</v>
      </c>
      <c r="D16" s="647">
        <v>41017.834742843261</v>
      </c>
    </row>
    <row r="17" spans="1:4" ht="16.5" thickTop="1" thickBot="1">
      <c r="A17" s="667" t="s">
        <v>776</v>
      </c>
      <c r="B17" s="667" t="s">
        <v>422</v>
      </c>
      <c r="C17" s="668" t="s">
        <v>777</v>
      </c>
      <c r="D17" s="647">
        <v>10535.126392798426</v>
      </c>
    </row>
    <row r="18" spans="1:4" ht="16.5" thickTop="1" thickBot="1">
      <c r="A18" s="667" t="s">
        <v>757</v>
      </c>
      <c r="B18" s="667" t="s">
        <v>387</v>
      </c>
      <c r="C18" s="668" t="s">
        <v>1939</v>
      </c>
      <c r="D18" s="647">
        <v>62775.504308637377</v>
      </c>
    </row>
    <row r="19" spans="1:4" ht="16.5" thickTop="1" thickBot="1">
      <c r="A19" s="667" t="s">
        <v>758</v>
      </c>
      <c r="B19" s="667" t="s">
        <v>387</v>
      </c>
      <c r="C19" s="668" t="s">
        <v>2240</v>
      </c>
      <c r="D19" s="647">
        <v>69274.117979747331</v>
      </c>
    </row>
    <row r="20" spans="1:4" ht="16.5" thickTop="1" thickBot="1">
      <c r="A20" s="667" t="s">
        <v>761</v>
      </c>
      <c r="B20" s="667" t="s">
        <v>387</v>
      </c>
      <c r="C20" s="668" t="s">
        <v>762</v>
      </c>
      <c r="D20" s="647">
        <v>68313.539368691578</v>
      </c>
    </row>
    <row r="21" spans="1:4" ht="16.5" thickTop="1" thickBot="1">
      <c r="A21" s="667" t="s">
        <v>759</v>
      </c>
      <c r="B21" s="667" t="s">
        <v>387</v>
      </c>
      <c r="C21" s="668" t="s">
        <v>2241</v>
      </c>
      <c r="D21" s="647">
        <v>49392.483605554429</v>
      </c>
    </row>
    <row r="22" spans="1:4" ht="16.5" thickTop="1" thickBot="1">
      <c r="A22" s="667" t="s">
        <v>760</v>
      </c>
      <c r="B22" s="667" t="s">
        <v>387</v>
      </c>
      <c r="C22" s="668" t="s">
        <v>2242</v>
      </c>
      <c r="D22" s="647">
        <v>50703.452138149754</v>
      </c>
    </row>
    <row r="23" spans="1:4" ht="16.5" thickTop="1" thickBot="1">
      <c r="A23" s="667" t="s">
        <v>763</v>
      </c>
      <c r="B23" s="667" t="s">
        <v>387</v>
      </c>
      <c r="C23" s="668" t="s">
        <v>764</v>
      </c>
      <c r="D23" s="647">
        <v>75755.02993119556</v>
      </c>
    </row>
    <row r="24" spans="1:4" ht="16.5" thickTop="1" thickBot="1">
      <c r="A24" s="667" t="s">
        <v>772</v>
      </c>
      <c r="B24" s="667" t="s">
        <v>387</v>
      </c>
      <c r="C24" s="668" t="s">
        <v>773</v>
      </c>
      <c r="D24" s="647">
        <v>21941.802159530362</v>
      </c>
    </row>
    <row r="25" spans="1:4" ht="16.5" thickTop="1" thickBot="1">
      <c r="A25" s="667" t="s">
        <v>765</v>
      </c>
      <c r="B25" s="667" t="s">
        <v>387</v>
      </c>
      <c r="C25" s="668" t="s">
        <v>766</v>
      </c>
      <c r="D25" s="647">
        <v>68443.178433273089</v>
      </c>
    </row>
    <row r="26" spans="1:4" ht="16.5" thickTop="1" thickBot="1">
      <c r="A26" s="667" t="s">
        <v>768</v>
      </c>
      <c r="B26" s="667" t="s">
        <v>387</v>
      </c>
      <c r="C26" s="668" t="s">
        <v>2002</v>
      </c>
      <c r="D26" s="647">
        <v>56110.633309724093</v>
      </c>
    </row>
    <row r="27" spans="1:4" ht="16.5" thickTop="1" thickBot="1">
      <c r="A27" s="667" t="s">
        <v>767</v>
      </c>
      <c r="B27" s="667" t="s">
        <v>387</v>
      </c>
      <c r="C27" s="668" t="s">
        <v>2004</v>
      </c>
      <c r="D27" s="647">
        <v>63030.964419834134</v>
      </c>
    </row>
    <row r="28" spans="1:4" ht="16.5" thickTop="1" thickBot="1">
      <c r="A28" s="667" t="s">
        <v>770</v>
      </c>
      <c r="B28" s="667" t="s">
        <v>387</v>
      </c>
      <c r="C28" s="668" t="s">
        <v>2003</v>
      </c>
      <c r="D28" s="647">
        <v>64104.521653436816</v>
      </c>
    </row>
    <row r="29" spans="1:4" ht="16.5" thickTop="1" thickBot="1">
      <c r="A29" s="667" t="s">
        <v>769</v>
      </c>
      <c r="B29" s="667" t="s">
        <v>387</v>
      </c>
      <c r="C29" s="668" t="s">
        <v>2001</v>
      </c>
      <c r="D29" s="647">
        <v>62378.083347604377</v>
      </c>
    </row>
    <row r="30" spans="1:4" ht="16.5" thickTop="1" thickBot="1">
      <c r="A30" s="667" t="s">
        <v>771</v>
      </c>
      <c r="B30" s="667" t="s">
        <v>387</v>
      </c>
      <c r="C30" s="668" t="s">
        <v>2243</v>
      </c>
      <c r="D30" s="647">
        <v>82031.330828906706</v>
      </c>
    </row>
    <row r="31" spans="1:4" ht="16.5" thickTop="1" thickBot="1">
      <c r="A31" s="667" t="s">
        <v>774</v>
      </c>
      <c r="B31" s="667" t="s">
        <v>422</v>
      </c>
      <c r="C31" s="668" t="s">
        <v>775</v>
      </c>
      <c r="D31" s="647">
        <v>53.625797798776269</v>
      </c>
    </row>
    <row r="32" spans="1:4" ht="16.5" thickTop="1" thickBot="1">
      <c r="A32" s="667" t="s">
        <v>779</v>
      </c>
      <c r="B32" s="667" t="s">
        <v>144</v>
      </c>
      <c r="C32" s="668" t="s">
        <v>1941</v>
      </c>
      <c r="D32" s="647">
        <v>505.01964917294157</v>
      </c>
    </row>
    <row r="33" spans="1:4" ht="16.5" thickTop="1" thickBot="1">
      <c r="A33" s="667" t="s">
        <v>780</v>
      </c>
      <c r="B33" s="667" t="s">
        <v>377</v>
      </c>
      <c r="C33" s="668" t="s">
        <v>781</v>
      </c>
      <c r="D33" s="647">
        <v>6017.8904999040979</v>
      </c>
    </row>
    <row r="34" spans="1:4" ht="16.5" thickTop="1" thickBot="1">
      <c r="A34" s="667" t="s">
        <v>786</v>
      </c>
      <c r="B34" s="667" t="s">
        <v>377</v>
      </c>
      <c r="C34" s="668" t="s">
        <v>787</v>
      </c>
      <c r="D34" s="647">
        <v>4806.2772075670209</v>
      </c>
    </row>
    <row r="35" spans="1:4" ht="16.5" thickTop="1" thickBot="1">
      <c r="A35" s="667" t="s">
        <v>782</v>
      </c>
      <c r="B35" s="667" t="s">
        <v>377</v>
      </c>
      <c r="C35" s="668" t="s">
        <v>783</v>
      </c>
      <c r="D35" s="647">
        <v>6416.8733773778404</v>
      </c>
    </row>
    <row r="36" spans="1:4" ht="16.5" thickTop="1" thickBot="1">
      <c r="A36" s="667" t="s">
        <v>784</v>
      </c>
      <c r="B36" s="667" t="s">
        <v>377</v>
      </c>
      <c r="C36" s="668" t="s">
        <v>785</v>
      </c>
      <c r="D36" s="647">
        <v>5366.7448903862696</v>
      </c>
    </row>
    <row r="37" spans="1:4" ht="16.5" thickTop="1" thickBot="1">
      <c r="A37" s="667" t="s">
        <v>898</v>
      </c>
      <c r="B37" s="667" t="s">
        <v>377</v>
      </c>
      <c r="C37" s="668" t="s">
        <v>899</v>
      </c>
      <c r="D37" s="647">
        <v>4675.1629996803695</v>
      </c>
    </row>
    <row r="38" spans="1:4" ht="16.5" thickTop="1" thickBot="1">
      <c r="A38" s="667" t="s">
        <v>788</v>
      </c>
      <c r="B38" s="667" t="s">
        <v>377</v>
      </c>
      <c r="C38" s="668" t="s">
        <v>789</v>
      </c>
      <c r="D38" s="647">
        <v>4258.8254950872806</v>
      </c>
    </row>
    <row r="39" spans="1:4" ht="16.5" thickTop="1" thickBot="1">
      <c r="A39" s="667" t="s">
        <v>917</v>
      </c>
      <c r="B39" s="667" t="s">
        <v>92</v>
      </c>
      <c r="C39" s="668" t="s">
        <v>2244</v>
      </c>
      <c r="D39" s="647">
        <v>504477.2303023265</v>
      </c>
    </row>
    <row r="40" spans="1:4" ht="16.5" thickTop="1" thickBot="1">
      <c r="A40" s="667" t="s">
        <v>896</v>
      </c>
      <c r="B40" s="667" t="s">
        <v>92</v>
      </c>
      <c r="C40" s="668" t="s">
        <v>897</v>
      </c>
      <c r="D40" s="647">
        <v>31102.962723290235</v>
      </c>
    </row>
    <row r="41" spans="1:4" ht="16.5" thickTop="1" thickBot="1">
      <c r="A41" s="667" t="s">
        <v>827</v>
      </c>
      <c r="B41" s="667" t="s">
        <v>92</v>
      </c>
      <c r="C41" s="668" t="s">
        <v>828</v>
      </c>
      <c r="D41" s="647">
        <v>934.19957783434529</v>
      </c>
    </row>
    <row r="42" spans="1:4" ht="16.5" thickTop="1" thickBot="1">
      <c r="A42" s="667" t="s">
        <v>432</v>
      </c>
      <c r="B42" s="667" t="s">
        <v>92</v>
      </c>
      <c r="C42" s="668" t="s">
        <v>433</v>
      </c>
      <c r="D42" s="647">
        <v>16498.176271005392</v>
      </c>
    </row>
    <row r="43" spans="1:4" ht="16.5" thickTop="1" thickBot="1">
      <c r="A43" s="667" t="s">
        <v>376</v>
      </c>
      <c r="B43" s="667" t="s">
        <v>377</v>
      </c>
      <c r="C43" s="668" t="s">
        <v>378</v>
      </c>
      <c r="D43" s="647">
        <v>6005.3951683781688</v>
      </c>
    </row>
    <row r="44" spans="1:4" ht="16.5" thickTop="1" thickBot="1">
      <c r="A44" s="667" t="s">
        <v>379</v>
      </c>
      <c r="B44" s="667" t="s">
        <v>144</v>
      </c>
      <c r="C44" s="668" t="s">
        <v>2245</v>
      </c>
      <c r="D44" s="647">
        <v>12521.88410542105</v>
      </c>
    </row>
    <row r="45" spans="1:4" ht="16.5" thickTop="1" thickBot="1">
      <c r="A45" s="667" t="s">
        <v>778</v>
      </c>
      <c r="B45" s="667" t="s">
        <v>377</v>
      </c>
      <c r="C45" s="668" t="s">
        <v>1940</v>
      </c>
      <c r="D45" s="647">
        <v>7127.5453579150208</v>
      </c>
    </row>
    <row r="46" spans="1:4" ht="16.5" thickTop="1" thickBot="1">
      <c r="A46" s="667" t="s">
        <v>913</v>
      </c>
      <c r="B46" s="667" t="s">
        <v>92</v>
      </c>
      <c r="C46" s="668" t="s">
        <v>1954</v>
      </c>
      <c r="D46" s="647">
        <v>1051.8639497035049</v>
      </c>
    </row>
    <row r="47" spans="1:4" ht="16.5" thickTop="1" thickBot="1">
      <c r="A47" s="667" t="s">
        <v>914</v>
      </c>
      <c r="B47" s="667" t="s">
        <v>92</v>
      </c>
      <c r="C47" s="668" t="s">
        <v>1955</v>
      </c>
      <c r="D47" s="647">
        <v>20522.020114896739</v>
      </c>
    </row>
    <row r="48" spans="1:4" ht="16.5" thickTop="1" thickBot="1">
      <c r="A48" s="667" t="s">
        <v>797</v>
      </c>
      <c r="B48" s="667" t="s">
        <v>387</v>
      </c>
      <c r="C48" s="668" t="s">
        <v>798</v>
      </c>
      <c r="D48" s="647">
        <v>41336.465696754436</v>
      </c>
    </row>
    <row r="49" spans="1:4" ht="16.5" thickTop="1" thickBot="1">
      <c r="A49" s="667" t="s">
        <v>800</v>
      </c>
      <c r="B49" s="667" t="s">
        <v>387</v>
      </c>
      <c r="C49" s="668" t="s">
        <v>801</v>
      </c>
      <c r="D49" s="647">
        <v>42275.351023911011</v>
      </c>
    </row>
    <row r="50" spans="1:4" ht="16.5" thickTop="1" thickBot="1">
      <c r="A50" s="667" t="s">
        <v>799</v>
      </c>
      <c r="B50" s="667" t="s">
        <v>387</v>
      </c>
      <c r="C50" s="668" t="s">
        <v>1943</v>
      </c>
      <c r="D50" s="647">
        <v>59777.31892749932</v>
      </c>
    </row>
    <row r="51" spans="1:4" ht="16.5" thickTop="1" thickBot="1">
      <c r="A51" s="667" t="s">
        <v>796</v>
      </c>
      <c r="B51" s="667" t="s">
        <v>387</v>
      </c>
      <c r="C51" s="668" t="s">
        <v>1942</v>
      </c>
      <c r="D51" s="647">
        <v>59992.516303779201</v>
      </c>
    </row>
    <row r="52" spans="1:4" ht="16.5" thickTop="1" thickBot="1">
      <c r="A52" s="667" t="s">
        <v>802</v>
      </c>
      <c r="B52" s="667" t="s">
        <v>387</v>
      </c>
      <c r="C52" s="668" t="s">
        <v>803</v>
      </c>
      <c r="D52" s="647">
        <v>55294.098103758915</v>
      </c>
    </row>
    <row r="53" spans="1:4" ht="16.5" thickTop="1" thickBot="1">
      <c r="A53" s="667" t="s">
        <v>380</v>
      </c>
      <c r="B53" s="667" t="s">
        <v>144</v>
      </c>
      <c r="C53" s="668" t="s">
        <v>381</v>
      </c>
      <c r="D53" s="647">
        <v>4023.670297620155</v>
      </c>
    </row>
    <row r="54" spans="1:4" ht="16.5" thickTop="1" thickBot="1">
      <c r="A54" s="667" t="s">
        <v>794</v>
      </c>
      <c r="B54" s="667" t="s">
        <v>377</v>
      </c>
      <c r="C54" s="668" t="s">
        <v>795</v>
      </c>
      <c r="D54" s="647">
        <v>4082.6760298259283</v>
      </c>
    </row>
    <row r="55" spans="1:4" ht="16.5" thickTop="1" thickBot="1">
      <c r="A55" s="667" t="s">
        <v>790</v>
      </c>
      <c r="B55" s="667" t="s">
        <v>422</v>
      </c>
      <c r="C55" s="668" t="s">
        <v>791</v>
      </c>
      <c r="D55" s="647">
        <v>3096.239024362354</v>
      </c>
    </row>
    <row r="56" spans="1:4" ht="16.5" thickTop="1" thickBot="1">
      <c r="A56" s="667" t="s">
        <v>792</v>
      </c>
      <c r="B56" s="667" t="s">
        <v>606</v>
      </c>
      <c r="C56" s="668" t="s">
        <v>793</v>
      </c>
      <c r="D56" s="647">
        <v>11365.371754187894</v>
      </c>
    </row>
    <row r="57" spans="1:4" ht="16.5" thickTop="1" thickBot="1">
      <c r="A57" s="667" t="s">
        <v>382</v>
      </c>
      <c r="B57" s="667" t="s">
        <v>377</v>
      </c>
      <c r="C57" s="668" t="s">
        <v>383</v>
      </c>
      <c r="D57" s="647">
        <v>4856.5188530775249</v>
      </c>
    </row>
    <row r="58" spans="1:4" ht="16.5" thickTop="1" thickBot="1">
      <c r="A58" s="667" t="s">
        <v>384</v>
      </c>
      <c r="B58" s="667" t="s">
        <v>377</v>
      </c>
      <c r="C58" s="668" t="s">
        <v>385</v>
      </c>
      <c r="D58" s="647">
        <v>4617.1985451017554</v>
      </c>
    </row>
    <row r="59" spans="1:4" ht="16.5" thickTop="1" thickBot="1">
      <c r="A59" s="667" t="s">
        <v>386</v>
      </c>
      <c r="B59" s="667" t="s">
        <v>387</v>
      </c>
      <c r="C59" s="668" t="s">
        <v>2246</v>
      </c>
      <c r="D59" s="647">
        <v>24637.669936249422</v>
      </c>
    </row>
    <row r="60" spans="1:4" ht="16.5" thickTop="1" thickBot="1">
      <c r="A60" s="667" t="s">
        <v>388</v>
      </c>
      <c r="B60" s="667" t="s">
        <v>377</v>
      </c>
      <c r="C60" s="668" t="s">
        <v>389</v>
      </c>
      <c r="D60" s="647">
        <v>6772.6432333244138</v>
      </c>
    </row>
    <row r="61" spans="1:4" ht="16.5" thickTop="1" thickBot="1">
      <c r="A61" s="667" t="s">
        <v>390</v>
      </c>
      <c r="B61" s="667" t="s">
        <v>233</v>
      </c>
      <c r="C61" s="668" t="s">
        <v>391</v>
      </c>
      <c r="D61" s="647">
        <v>116231.92094672885</v>
      </c>
    </row>
    <row r="62" spans="1:4" ht="16.5" thickTop="1" thickBot="1">
      <c r="A62" s="667" t="s">
        <v>398</v>
      </c>
      <c r="B62" s="667" t="s">
        <v>233</v>
      </c>
      <c r="C62" s="668" t="s">
        <v>399</v>
      </c>
      <c r="D62" s="647">
        <v>5378.9799025054081</v>
      </c>
    </row>
    <row r="63" spans="1:4" ht="16.5" thickTop="1" thickBot="1">
      <c r="A63" s="667" t="s">
        <v>392</v>
      </c>
      <c r="B63" s="667" t="s">
        <v>387</v>
      </c>
      <c r="C63" s="668" t="s">
        <v>393</v>
      </c>
      <c r="D63" s="647">
        <v>28105.645073508149</v>
      </c>
    </row>
    <row r="64" spans="1:4" ht="16.5" thickTop="1" thickBot="1">
      <c r="A64" s="667" t="s">
        <v>400</v>
      </c>
      <c r="B64" s="667" t="s">
        <v>92</v>
      </c>
      <c r="C64" s="668" t="s">
        <v>401</v>
      </c>
      <c r="D64" s="647">
        <v>34760.276842421023</v>
      </c>
    </row>
    <row r="65" spans="1:4" ht="16.5" thickTop="1" thickBot="1">
      <c r="A65" s="667" t="s">
        <v>394</v>
      </c>
      <c r="B65" s="667" t="s">
        <v>92</v>
      </c>
      <c r="C65" s="668" t="s">
        <v>395</v>
      </c>
      <c r="D65" s="647">
        <v>72087.129489521976</v>
      </c>
    </row>
    <row r="66" spans="1:4" ht="16.5" thickTop="1" thickBot="1">
      <c r="A66" s="667" t="s">
        <v>396</v>
      </c>
      <c r="B66" s="667" t="s">
        <v>92</v>
      </c>
      <c r="C66" s="668" t="s">
        <v>397</v>
      </c>
      <c r="D66" s="647">
        <v>87512.442712009462</v>
      </c>
    </row>
    <row r="67" spans="1:4" ht="16.5" thickTop="1" thickBot="1">
      <c r="A67" s="667" t="s">
        <v>918</v>
      </c>
      <c r="B67" s="667" t="s">
        <v>144</v>
      </c>
      <c r="C67" s="668" t="s">
        <v>919</v>
      </c>
      <c r="D67" s="647">
        <v>11554.710736059949</v>
      </c>
    </row>
    <row r="68" spans="1:4" ht="16.5" thickTop="1" thickBot="1">
      <c r="A68" s="667" t="s">
        <v>402</v>
      </c>
      <c r="B68" s="667" t="s">
        <v>377</v>
      </c>
      <c r="C68" s="668" t="s">
        <v>403</v>
      </c>
      <c r="D68" s="647">
        <v>1239.4674688636251</v>
      </c>
    </row>
    <row r="69" spans="1:4" ht="16.5" thickTop="1" thickBot="1">
      <c r="A69" s="667" t="s">
        <v>404</v>
      </c>
      <c r="B69" s="667" t="s">
        <v>377</v>
      </c>
      <c r="C69" s="668" t="s">
        <v>405</v>
      </c>
      <c r="D69" s="647">
        <v>11159.719422823655</v>
      </c>
    </row>
    <row r="70" spans="1:4" ht="16.5" thickTop="1" thickBot="1">
      <c r="A70" s="667" t="s">
        <v>406</v>
      </c>
      <c r="B70" s="667" t="s">
        <v>144</v>
      </c>
      <c r="C70" s="668" t="s">
        <v>407</v>
      </c>
      <c r="D70" s="647">
        <v>49483.942490473368</v>
      </c>
    </row>
    <row r="71" spans="1:4" ht="16.5" thickTop="1" thickBot="1">
      <c r="A71" s="667" t="s">
        <v>408</v>
      </c>
      <c r="B71" s="667" t="s">
        <v>92</v>
      </c>
      <c r="C71" s="668" t="s">
        <v>409</v>
      </c>
      <c r="D71" s="647">
        <v>14374.837642953522</v>
      </c>
    </row>
    <row r="72" spans="1:4" ht="16.5" thickTop="1" thickBot="1">
      <c r="A72" s="667" t="s">
        <v>410</v>
      </c>
      <c r="B72" s="667" t="s">
        <v>92</v>
      </c>
      <c r="C72" s="668" t="s">
        <v>411</v>
      </c>
      <c r="D72" s="647">
        <v>21028595.085752118</v>
      </c>
    </row>
    <row r="73" spans="1:4" ht="16.5" thickTop="1" thickBot="1">
      <c r="A73" s="667" t="s">
        <v>810</v>
      </c>
      <c r="B73" s="667" t="s">
        <v>377</v>
      </c>
      <c r="C73" s="668" t="s">
        <v>811</v>
      </c>
      <c r="D73" s="647">
        <v>1924.2810549929816</v>
      </c>
    </row>
    <row r="74" spans="1:4" ht="16.5" thickTop="1" thickBot="1">
      <c r="A74" s="667" t="s">
        <v>805</v>
      </c>
      <c r="B74" s="667" t="s">
        <v>377</v>
      </c>
      <c r="C74" s="668" t="s">
        <v>806</v>
      </c>
      <c r="D74" s="647">
        <v>1938.8589417732314</v>
      </c>
    </row>
    <row r="75" spans="1:4" ht="16.5" thickTop="1" thickBot="1">
      <c r="A75" s="667" t="s">
        <v>808</v>
      </c>
      <c r="B75" s="667" t="s">
        <v>377</v>
      </c>
      <c r="C75" s="668" t="s">
        <v>809</v>
      </c>
      <c r="D75" s="647">
        <v>1956.5606614349633</v>
      </c>
    </row>
    <row r="76" spans="1:4" ht="16.5" thickTop="1" thickBot="1">
      <c r="A76" s="667" t="s">
        <v>822</v>
      </c>
      <c r="B76" s="667" t="s">
        <v>377</v>
      </c>
      <c r="C76" s="668" t="s">
        <v>823</v>
      </c>
      <c r="D76" s="647">
        <v>2543.7544700180042</v>
      </c>
    </row>
    <row r="77" spans="1:4" ht="16.5" thickTop="1" thickBot="1">
      <c r="A77" s="667" t="s">
        <v>807</v>
      </c>
      <c r="B77" s="667" t="s">
        <v>377</v>
      </c>
      <c r="C77" s="668" t="s">
        <v>2037</v>
      </c>
      <c r="D77" s="647">
        <v>1910.223807026312</v>
      </c>
    </row>
    <row r="78" spans="1:4" ht="16.5" thickTop="1" thickBot="1">
      <c r="A78" s="667" t="s">
        <v>817</v>
      </c>
      <c r="B78" s="667" t="s">
        <v>377</v>
      </c>
      <c r="C78" s="668" t="s">
        <v>818</v>
      </c>
      <c r="D78" s="647">
        <v>2518.6770338305505</v>
      </c>
    </row>
    <row r="79" spans="1:4" ht="16.5" thickTop="1" thickBot="1">
      <c r="A79" s="667" t="s">
        <v>819</v>
      </c>
      <c r="B79" s="667" t="s">
        <v>377</v>
      </c>
      <c r="C79" s="668" t="s">
        <v>2023</v>
      </c>
      <c r="D79" s="647">
        <v>2756.5221985011744</v>
      </c>
    </row>
    <row r="80" spans="1:4" ht="16.5" thickTop="1" thickBot="1">
      <c r="A80" s="667" t="s">
        <v>820</v>
      </c>
      <c r="B80" s="667" t="s">
        <v>377</v>
      </c>
      <c r="C80" s="668" t="s">
        <v>2024</v>
      </c>
      <c r="D80" s="647">
        <v>2843.5556535046894</v>
      </c>
    </row>
    <row r="81" spans="1:4" ht="16.5" thickTop="1" thickBot="1">
      <c r="A81" s="667" t="s">
        <v>812</v>
      </c>
      <c r="B81" s="667" t="s">
        <v>377</v>
      </c>
      <c r="C81" s="668" t="s">
        <v>2247</v>
      </c>
      <c r="D81" s="647">
        <v>3129.5599084314968</v>
      </c>
    </row>
    <row r="82" spans="1:4" ht="16.5" thickTop="1" thickBot="1">
      <c r="A82" s="667" t="s">
        <v>813</v>
      </c>
      <c r="B82" s="667" t="s">
        <v>377</v>
      </c>
      <c r="C82" s="668" t="s">
        <v>2248</v>
      </c>
      <c r="D82" s="647">
        <v>3130.6011860586573</v>
      </c>
    </row>
    <row r="83" spans="1:4" ht="16.5" thickTop="1" thickBot="1">
      <c r="A83" s="667" t="s">
        <v>814</v>
      </c>
      <c r="B83" s="667" t="s">
        <v>377</v>
      </c>
      <c r="C83" s="668" t="s">
        <v>2249</v>
      </c>
      <c r="D83" s="647">
        <v>2687.8846482441645</v>
      </c>
    </row>
    <row r="84" spans="1:4" ht="16.5" thickTop="1" thickBot="1">
      <c r="A84" s="667" t="s">
        <v>815</v>
      </c>
      <c r="B84" s="667" t="s">
        <v>377</v>
      </c>
      <c r="C84" s="668" t="s">
        <v>2250</v>
      </c>
      <c r="D84" s="647">
        <v>2657.5140507853107</v>
      </c>
    </row>
    <row r="85" spans="1:4" ht="16.5" thickTop="1" thickBot="1">
      <c r="A85" s="667" t="s">
        <v>821</v>
      </c>
      <c r="B85" s="667" t="s">
        <v>377</v>
      </c>
      <c r="C85" s="668" t="s">
        <v>1944</v>
      </c>
      <c r="D85" s="647">
        <v>2876.1823524890583</v>
      </c>
    </row>
    <row r="86" spans="1:4" ht="16.5" thickTop="1" thickBot="1">
      <c r="A86" s="667" t="s">
        <v>816</v>
      </c>
      <c r="B86" s="667" t="s">
        <v>377</v>
      </c>
      <c r="C86" s="668" t="s">
        <v>2251</v>
      </c>
      <c r="D86" s="647">
        <v>2507.222979931782</v>
      </c>
    </row>
    <row r="87" spans="1:4" ht="16.5" thickTop="1" thickBot="1">
      <c r="A87" s="667" t="s">
        <v>804</v>
      </c>
      <c r="B87" s="667" t="s">
        <v>377</v>
      </c>
      <c r="C87" s="668" t="s">
        <v>2252</v>
      </c>
      <c r="D87" s="647">
        <v>477.68611145997306</v>
      </c>
    </row>
    <row r="88" spans="1:4" ht="16.5" thickTop="1" thickBot="1">
      <c r="A88" s="667" t="s">
        <v>826</v>
      </c>
      <c r="B88" s="667" t="s">
        <v>377</v>
      </c>
      <c r="C88" s="668" t="s">
        <v>1945</v>
      </c>
      <c r="D88" s="647">
        <v>774.01636952279011</v>
      </c>
    </row>
    <row r="89" spans="1:4" ht="16.5" thickTop="1" thickBot="1">
      <c r="A89" s="667" t="s">
        <v>824</v>
      </c>
      <c r="B89" s="667" t="s">
        <v>377</v>
      </c>
      <c r="C89" s="668" t="s">
        <v>825</v>
      </c>
      <c r="D89" s="647">
        <v>1567.12282887686</v>
      </c>
    </row>
    <row r="90" spans="1:4" ht="16.5" thickTop="1" thickBot="1">
      <c r="A90" s="667" t="s">
        <v>915</v>
      </c>
      <c r="B90" s="667" t="s">
        <v>233</v>
      </c>
      <c r="C90" s="668" t="s">
        <v>916</v>
      </c>
      <c r="D90" s="647">
        <v>8912.2952108684676</v>
      </c>
    </row>
    <row r="91" spans="1:4" ht="16.5" thickTop="1" thickBot="1">
      <c r="A91" s="667" t="s">
        <v>412</v>
      </c>
      <c r="B91" s="667" t="s">
        <v>377</v>
      </c>
      <c r="C91" s="668" t="s">
        <v>2253</v>
      </c>
      <c r="D91" s="647">
        <v>15641.551876394518</v>
      </c>
    </row>
    <row r="92" spans="1:4" ht="16.5" thickTop="1" thickBot="1">
      <c r="A92" s="667" t="s">
        <v>413</v>
      </c>
      <c r="B92" s="667" t="s">
        <v>144</v>
      </c>
      <c r="C92" s="668" t="s">
        <v>414</v>
      </c>
      <c r="D92" s="647">
        <v>33698.86784780187</v>
      </c>
    </row>
    <row r="93" spans="1:4" ht="16.5" thickTop="1" thickBot="1">
      <c r="A93" s="667" t="s">
        <v>415</v>
      </c>
      <c r="B93" s="667" t="s">
        <v>144</v>
      </c>
      <c r="C93" s="668" t="s">
        <v>416</v>
      </c>
      <c r="D93" s="647">
        <v>1009.3451132611093</v>
      </c>
    </row>
    <row r="94" spans="1:4" ht="16.5" thickTop="1" thickBot="1">
      <c r="A94" s="667" t="s">
        <v>417</v>
      </c>
      <c r="B94" s="667" t="s">
        <v>144</v>
      </c>
      <c r="C94" s="668" t="s">
        <v>418</v>
      </c>
      <c r="D94" s="647">
        <v>1021.0594865666671</v>
      </c>
    </row>
    <row r="95" spans="1:4" ht="16.5" thickTop="1" thickBot="1">
      <c r="A95" s="667" t="s">
        <v>419</v>
      </c>
      <c r="B95" s="667" t="s">
        <v>377</v>
      </c>
      <c r="C95" s="668" t="s">
        <v>420</v>
      </c>
      <c r="D95" s="647">
        <v>5725.8121254855196</v>
      </c>
    </row>
    <row r="96" spans="1:4" ht="16.5" thickTop="1" thickBot="1">
      <c r="A96" s="667" t="s">
        <v>436</v>
      </c>
      <c r="B96" s="667" t="s">
        <v>377</v>
      </c>
      <c r="C96" s="668" t="s">
        <v>437</v>
      </c>
      <c r="D96" s="647">
        <v>3787.5605956614654</v>
      </c>
    </row>
    <row r="97" spans="1:4" ht="16.5" thickTop="1" thickBot="1">
      <c r="A97" s="667" t="s">
        <v>434</v>
      </c>
      <c r="B97" s="667" t="s">
        <v>377</v>
      </c>
      <c r="C97" s="668" t="s">
        <v>435</v>
      </c>
      <c r="D97" s="647">
        <v>3796.1511360855407</v>
      </c>
    </row>
    <row r="98" spans="1:4" ht="16.5" thickTop="1" thickBot="1">
      <c r="A98" s="667" t="s">
        <v>421</v>
      </c>
      <c r="B98" s="667" t="s">
        <v>422</v>
      </c>
      <c r="C98" s="668" t="s">
        <v>423</v>
      </c>
      <c r="D98" s="647">
        <v>2893.016340794823</v>
      </c>
    </row>
    <row r="99" spans="1:4" ht="16.5" thickTop="1" thickBot="1">
      <c r="A99" s="667" t="s">
        <v>835</v>
      </c>
      <c r="B99" s="667" t="s">
        <v>387</v>
      </c>
      <c r="C99" s="668" t="s">
        <v>2254</v>
      </c>
      <c r="D99" s="647">
        <v>352257.97360270331</v>
      </c>
    </row>
    <row r="100" spans="1:4" ht="16.5" thickTop="1" thickBot="1">
      <c r="A100" s="667" t="s">
        <v>836</v>
      </c>
      <c r="B100" s="667" t="s">
        <v>387</v>
      </c>
      <c r="C100" s="668" t="s">
        <v>2255</v>
      </c>
      <c r="D100" s="647">
        <v>444543.6329576174</v>
      </c>
    </row>
    <row r="101" spans="1:4" ht="16.5" thickTop="1" thickBot="1">
      <c r="A101" s="667" t="s">
        <v>837</v>
      </c>
      <c r="B101" s="667" t="s">
        <v>387</v>
      </c>
      <c r="C101" s="668" t="s">
        <v>2256</v>
      </c>
      <c r="D101" s="647">
        <v>554490.92278561776</v>
      </c>
    </row>
    <row r="102" spans="1:4" ht="16.5" thickTop="1" thickBot="1">
      <c r="A102" s="667" t="s">
        <v>838</v>
      </c>
      <c r="B102" s="667" t="s">
        <v>387</v>
      </c>
      <c r="C102" s="668" t="s">
        <v>2257</v>
      </c>
      <c r="D102" s="647">
        <v>543974.71293637948</v>
      </c>
    </row>
    <row r="103" spans="1:4" ht="16.5" thickTop="1" thickBot="1">
      <c r="A103" s="667" t="s">
        <v>839</v>
      </c>
      <c r="B103" s="667" t="s">
        <v>387</v>
      </c>
      <c r="C103" s="668" t="s">
        <v>2258</v>
      </c>
      <c r="D103" s="647">
        <v>563321.4777027542</v>
      </c>
    </row>
    <row r="104" spans="1:4" ht="16.5" thickTop="1" thickBot="1">
      <c r="A104" s="667" t="s">
        <v>833</v>
      </c>
      <c r="B104" s="667" t="s">
        <v>387</v>
      </c>
      <c r="C104" s="668" t="s">
        <v>2006</v>
      </c>
      <c r="D104" s="647">
        <v>415527.91123797081</v>
      </c>
    </row>
    <row r="105" spans="1:4" ht="16.5" thickTop="1" thickBot="1">
      <c r="A105" s="667" t="s">
        <v>832</v>
      </c>
      <c r="B105" s="667" t="s">
        <v>387</v>
      </c>
      <c r="C105" s="668" t="s">
        <v>2007</v>
      </c>
      <c r="D105" s="647">
        <v>461459.70864965668</v>
      </c>
    </row>
    <row r="106" spans="1:4" ht="16.5" thickTop="1" thickBot="1">
      <c r="A106" s="667" t="s">
        <v>1661</v>
      </c>
      <c r="B106" s="667" t="s">
        <v>387</v>
      </c>
      <c r="C106" s="668" t="s">
        <v>2005</v>
      </c>
      <c r="D106" s="647">
        <v>490331.56051048386</v>
      </c>
    </row>
    <row r="107" spans="1:4" ht="16.5" thickTop="1" thickBot="1">
      <c r="A107" s="667" t="s">
        <v>829</v>
      </c>
      <c r="B107" s="667" t="s">
        <v>387</v>
      </c>
      <c r="C107" s="668" t="s">
        <v>2005</v>
      </c>
      <c r="D107" s="647">
        <v>490558.0383943913</v>
      </c>
    </row>
    <row r="108" spans="1:4" ht="16.5" thickTop="1" thickBot="1">
      <c r="A108" s="667" t="s">
        <v>831</v>
      </c>
      <c r="B108" s="667" t="s">
        <v>387</v>
      </c>
      <c r="C108" s="668" t="s">
        <v>2008</v>
      </c>
      <c r="D108" s="647">
        <v>510978.53394063993</v>
      </c>
    </row>
    <row r="109" spans="1:4" ht="16.5" thickTop="1" thickBot="1">
      <c r="A109" s="667" t="s">
        <v>830</v>
      </c>
      <c r="B109" s="667" t="s">
        <v>387</v>
      </c>
      <c r="C109" s="668" t="s">
        <v>2009</v>
      </c>
      <c r="D109" s="647">
        <v>571767.10699038347</v>
      </c>
    </row>
    <row r="110" spans="1:4" ht="16.5" thickTop="1" thickBot="1">
      <c r="A110" s="667" t="s">
        <v>834</v>
      </c>
      <c r="B110" s="667" t="s">
        <v>387</v>
      </c>
      <c r="C110" s="668" t="s">
        <v>2010</v>
      </c>
      <c r="D110" s="647">
        <v>391143.09821885021</v>
      </c>
    </row>
    <row r="111" spans="1:4" ht="16.5" thickTop="1" thickBot="1">
      <c r="A111" s="667" t="s">
        <v>424</v>
      </c>
      <c r="B111" s="667" t="s">
        <v>144</v>
      </c>
      <c r="C111" s="668" t="s">
        <v>425</v>
      </c>
      <c r="D111" s="647">
        <v>1623.8724595571182</v>
      </c>
    </row>
    <row r="112" spans="1:4" ht="16.5" thickTop="1" thickBot="1">
      <c r="A112" s="667" t="s">
        <v>426</v>
      </c>
      <c r="B112" s="667" t="s">
        <v>233</v>
      </c>
      <c r="C112" s="668" t="s">
        <v>427</v>
      </c>
      <c r="D112" s="647">
        <v>1481.7380634496822</v>
      </c>
    </row>
    <row r="113" spans="1:4" ht="16.5" thickTop="1" thickBot="1">
      <c r="A113" s="667" t="s">
        <v>428</v>
      </c>
      <c r="B113" s="667" t="s">
        <v>92</v>
      </c>
      <c r="C113" s="668" t="s">
        <v>427</v>
      </c>
      <c r="D113" s="647">
        <v>624.07239121164866</v>
      </c>
    </row>
    <row r="114" spans="1:4" ht="16.5" thickTop="1" thickBot="1">
      <c r="A114" s="667" t="s">
        <v>429</v>
      </c>
      <c r="B114" s="667" t="s">
        <v>144</v>
      </c>
      <c r="C114" s="668" t="s">
        <v>2259</v>
      </c>
      <c r="D114" s="647">
        <v>49208.698104360563</v>
      </c>
    </row>
    <row r="115" spans="1:4" ht="16.5" thickTop="1" thickBot="1">
      <c r="A115" s="667" t="s">
        <v>430</v>
      </c>
      <c r="B115" s="667" t="s">
        <v>92</v>
      </c>
      <c r="C115" s="668" t="s">
        <v>431</v>
      </c>
      <c r="D115" s="647">
        <v>37866.234457970211</v>
      </c>
    </row>
    <row r="116" spans="1:4" ht="16.5" thickTop="1" thickBot="1">
      <c r="A116" s="667" t="s">
        <v>438</v>
      </c>
      <c r="B116" s="667" t="s">
        <v>92</v>
      </c>
      <c r="C116" s="668" t="s">
        <v>1913</v>
      </c>
      <c r="D116" s="647">
        <v>336859.90714479313</v>
      </c>
    </row>
    <row r="117" spans="1:4" ht="16.5" thickTop="1" thickBot="1">
      <c r="A117" s="667" t="s">
        <v>440</v>
      </c>
      <c r="B117" s="667" t="s">
        <v>92</v>
      </c>
      <c r="C117" s="668" t="s">
        <v>441</v>
      </c>
      <c r="D117" s="647">
        <v>42347.719818998681</v>
      </c>
    </row>
    <row r="118" spans="1:4" ht="16.5" thickTop="1" thickBot="1">
      <c r="A118" s="667" t="s">
        <v>439</v>
      </c>
      <c r="B118" s="667" t="s">
        <v>92</v>
      </c>
      <c r="C118" s="668" t="s">
        <v>2260</v>
      </c>
      <c r="D118" s="647">
        <v>28151.287742832024</v>
      </c>
    </row>
    <row r="119" spans="1:4" ht="16.5" thickTop="1" thickBot="1">
      <c r="A119" s="667" t="s">
        <v>443</v>
      </c>
      <c r="B119" s="667" t="s">
        <v>387</v>
      </c>
      <c r="C119" s="668" t="s">
        <v>2261</v>
      </c>
      <c r="D119" s="647">
        <v>3961.5407325328993</v>
      </c>
    </row>
    <row r="120" spans="1:4" ht="16.5" thickTop="1" thickBot="1">
      <c r="A120" s="667" t="s">
        <v>442</v>
      </c>
      <c r="B120" s="667" t="s">
        <v>387</v>
      </c>
      <c r="C120" s="668" t="s">
        <v>2262</v>
      </c>
      <c r="D120" s="647">
        <v>5638.518351075214</v>
      </c>
    </row>
    <row r="121" spans="1:4" ht="16.5" thickTop="1" thickBot="1">
      <c r="A121" s="667" t="s">
        <v>840</v>
      </c>
      <c r="B121" s="667" t="s">
        <v>606</v>
      </c>
      <c r="C121" s="668" t="s">
        <v>2263</v>
      </c>
      <c r="D121" s="647">
        <v>22913.487731942489</v>
      </c>
    </row>
    <row r="122" spans="1:4" ht="16.5" thickTop="1" thickBot="1">
      <c r="A122" s="667" t="s">
        <v>841</v>
      </c>
      <c r="B122" s="667" t="s">
        <v>606</v>
      </c>
      <c r="C122" s="668" t="s">
        <v>1946</v>
      </c>
      <c r="D122" s="647">
        <v>30029.058397145163</v>
      </c>
    </row>
    <row r="123" spans="1:4" ht="16.5" thickTop="1" thickBot="1">
      <c r="A123" s="667" t="s">
        <v>444</v>
      </c>
      <c r="B123" s="667" t="s">
        <v>387</v>
      </c>
      <c r="C123" s="668" t="s">
        <v>1914</v>
      </c>
      <c r="D123" s="647">
        <v>4279.7378207660922</v>
      </c>
    </row>
    <row r="124" spans="1:4" ht="16.5" thickTop="1" thickBot="1">
      <c r="A124" s="667" t="s">
        <v>445</v>
      </c>
      <c r="B124" s="667" t="s">
        <v>144</v>
      </c>
      <c r="C124" s="668" t="s">
        <v>446</v>
      </c>
      <c r="D124" s="647">
        <v>13441.332250203952</v>
      </c>
    </row>
    <row r="125" spans="1:4" ht="16.5" thickTop="1" thickBot="1">
      <c r="A125" s="667" t="s">
        <v>865</v>
      </c>
      <c r="B125" s="667" t="s">
        <v>422</v>
      </c>
      <c r="C125" s="668" t="s">
        <v>1947</v>
      </c>
      <c r="D125" s="647">
        <v>1619.8808953196688</v>
      </c>
    </row>
    <row r="126" spans="1:4" ht="16.5" thickTop="1" thickBot="1">
      <c r="A126" s="667" t="s">
        <v>866</v>
      </c>
      <c r="B126" s="667" t="s">
        <v>422</v>
      </c>
      <c r="C126" s="668" t="s">
        <v>1948</v>
      </c>
      <c r="D126" s="647">
        <v>3106.9121200407512</v>
      </c>
    </row>
    <row r="127" spans="1:4" ht="16.5" thickTop="1" thickBot="1">
      <c r="A127" s="667" t="s">
        <v>864</v>
      </c>
      <c r="B127" s="667" t="s">
        <v>422</v>
      </c>
      <c r="C127" s="668" t="s">
        <v>2264</v>
      </c>
      <c r="D127" s="647">
        <v>3129.5599084314968</v>
      </c>
    </row>
    <row r="128" spans="1:4" ht="16.5" thickTop="1" thickBot="1">
      <c r="A128" s="667" t="s">
        <v>846</v>
      </c>
      <c r="B128" s="667" t="s">
        <v>422</v>
      </c>
      <c r="C128" s="668" t="s">
        <v>847</v>
      </c>
      <c r="D128" s="647">
        <v>1624.9137371842789</v>
      </c>
    </row>
    <row r="129" spans="1:4" ht="16.5" thickTop="1" thickBot="1">
      <c r="A129" s="667" t="s">
        <v>848</v>
      </c>
      <c r="B129" s="667" t="s">
        <v>422</v>
      </c>
      <c r="C129" s="668" t="s">
        <v>849</v>
      </c>
      <c r="D129" s="647">
        <v>1651.4663166768769</v>
      </c>
    </row>
    <row r="130" spans="1:4" ht="16.5" thickTop="1" thickBot="1">
      <c r="A130" s="667" t="s">
        <v>850</v>
      </c>
      <c r="B130" s="667" t="s">
        <v>422</v>
      </c>
      <c r="C130" s="668" t="s">
        <v>851</v>
      </c>
      <c r="D130" s="647">
        <v>1663.441009389225</v>
      </c>
    </row>
    <row r="131" spans="1:4" ht="16.5" thickTop="1" thickBot="1">
      <c r="A131" s="667" t="s">
        <v>852</v>
      </c>
      <c r="B131" s="667" t="s">
        <v>422</v>
      </c>
      <c r="C131" s="668" t="s">
        <v>853</v>
      </c>
      <c r="D131" s="647">
        <v>3476.9995433607855</v>
      </c>
    </row>
    <row r="132" spans="1:4" ht="16.5" thickTop="1" thickBot="1">
      <c r="A132" s="667" t="s">
        <v>854</v>
      </c>
      <c r="B132" s="667" t="s">
        <v>422</v>
      </c>
      <c r="C132" s="668" t="s">
        <v>855</v>
      </c>
      <c r="D132" s="647">
        <v>1856.9451017699228</v>
      </c>
    </row>
    <row r="133" spans="1:4" ht="16.5" thickTop="1" thickBot="1">
      <c r="A133" s="667" t="s">
        <v>858</v>
      </c>
      <c r="B133" s="667" t="s">
        <v>422</v>
      </c>
      <c r="C133" s="668" t="s">
        <v>859</v>
      </c>
      <c r="D133" s="647">
        <v>1760.8004675287509</v>
      </c>
    </row>
    <row r="134" spans="1:4" ht="16.5" thickTop="1" thickBot="1">
      <c r="A134" s="667" t="s">
        <v>856</v>
      </c>
      <c r="B134" s="667" t="s">
        <v>422</v>
      </c>
      <c r="C134" s="668" t="s">
        <v>857</v>
      </c>
      <c r="D134" s="647">
        <v>2311.2892397543765</v>
      </c>
    </row>
    <row r="135" spans="1:4" ht="16.5" thickTop="1" thickBot="1">
      <c r="A135" s="667" t="s">
        <v>860</v>
      </c>
      <c r="B135" s="667" t="s">
        <v>422</v>
      </c>
      <c r="C135" s="668" t="s">
        <v>861</v>
      </c>
      <c r="D135" s="647">
        <v>1722.620287866192</v>
      </c>
    </row>
    <row r="136" spans="1:4" ht="16.5" thickTop="1" thickBot="1">
      <c r="A136" s="667" t="s">
        <v>862</v>
      </c>
      <c r="B136" s="667" t="s">
        <v>422</v>
      </c>
      <c r="C136" s="668" t="s">
        <v>863</v>
      </c>
      <c r="D136" s="647">
        <v>2558.5926762050435</v>
      </c>
    </row>
    <row r="137" spans="1:4" ht="16.5" thickTop="1" thickBot="1">
      <c r="A137" s="667" t="s">
        <v>845</v>
      </c>
      <c r="B137" s="667" t="s">
        <v>377</v>
      </c>
      <c r="C137" s="668" t="s">
        <v>2265</v>
      </c>
      <c r="D137" s="647">
        <v>7076.0888885061631</v>
      </c>
    </row>
    <row r="138" spans="1:4" ht="31.5" thickTop="1" thickBot="1">
      <c r="A138" s="667" t="s">
        <v>842</v>
      </c>
      <c r="B138" s="667" t="s">
        <v>843</v>
      </c>
      <c r="C138" s="668" t="s">
        <v>844</v>
      </c>
      <c r="D138" s="647">
        <v>243.65896475560479</v>
      </c>
    </row>
    <row r="139" spans="1:4" ht="16.5" thickTop="1" thickBot="1">
      <c r="A139" s="667" t="s">
        <v>447</v>
      </c>
      <c r="B139" s="667" t="s">
        <v>377</v>
      </c>
      <c r="C139" s="668" t="s">
        <v>448</v>
      </c>
      <c r="D139" s="647">
        <v>5385.1407951327756</v>
      </c>
    </row>
    <row r="140" spans="1:4" ht="16.5" thickTop="1" thickBot="1">
      <c r="A140" s="667" t="s">
        <v>449</v>
      </c>
      <c r="B140" s="667" t="s">
        <v>450</v>
      </c>
      <c r="C140" s="668" t="s">
        <v>2266</v>
      </c>
      <c r="D140" s="647">
        <v>467.53365459515624</v>
      </c>
    </row>
    <row r="141" spans="1:4" ht="16.5" thickTop="1" thickBot="1">
      <c r="A141" s="667" t="s">
        <v>451</v>
      </c>
      <c r="B141" s="667" t="s">
        <v>144</v>
      </c>
      <c r="C141" s="668" t="s">
        <v>2267</v>
      </c>
      <c r="D141" s="647">
        <v>4653.1226232387999</v>
      </c>
    </row>
    <row r="142" spans="1:4" ht="16.5" thickTop="1" thickBot="1">
      <c r="A142" s="667" t="s">
        <v>452</v>
      </c>
      <c r="B142" s="667" t="s">
        <v>92</v>
      </c>
      <c r="C142" s="668" t="s">
        <v>2268</v>
      </c>
      <c r="D142" s="647">
        <v>2689.7936572272929</v>
      </c>
    </row>
    <row r="143" spans="1:4" ht="16.5" thickTop="1" thickBot="1">
      <c r="A143" s="667" t="s">
        <v>453</v>
      </c>
      <c r="B143" s="667" t="s">
        <v>454</v>
      </c>
      <c r="C143" s="668" t="s">
        <v>455</v>
      </c>
      <c r="D143" s="647">
        <v>12471.382140503754</v>
      </c>
    </row>
    <row r="144" spans="1:4" ht="16.5" thickTop="1" thickBot="1">
      <c r="A144" s="667" t="s">
        <v>456</v>
      </c>
      <c r="B144" s="667" t="s">
        <v>422</v>
      </c>
      <c r="C144" s="668" t="s">
        <v>457</v>
      </c>
      <c r="D144" s="647">
        <v>27882.291022482179</v>
      </c>
    </row>
    <row r="145" spans="1:4" ht="16.5" thickTop="1" thickBot="1">
      <c r="A145" s="667" t="s">
        <v>873</v>
      </c>
      <c r="B145" s="667" t="s">
        <v>233</v>
      </c>
      <c r="C145" s="668" t="s">
        <v>875</v>
      </c>
      <c r="D145" s="647">
        <v>20197.748907171779</v>
      </c>
    </row>
    <row r="146" spans="1:4" ht="31.5" thickTop="1" thickBot="1">
      <c r="A146" s="667" t="s">
        <v>867</v>
      </c>
      <c r="B146" s="667" t="s">
        <v>233</v>
      </c>
      <c r="C146" s="668" t="s">
        <v>2269</v>
      </c>
      <c r="D146" s="647">
        <v>6738.6281641704973</v>
      </c>
    </row>
    <row r="147" spans="1:4" ht="16.5" thickTop="1" thickBot="1">
      <c r="A147" s="667" t="s">
        <v>868</v>
      </c>
      <c r="B147" s="667" t="s">
        <v>233</v>
      </c>
      <c r="C147" s="668" t="s">
        <v>2270</v>
      </c>
      <c r="D147" s="647">
        <v>24214.911219622179</v>
      </c>
    </row>
    <row r="148" spans="1:4" ht="16.5" thickTop="1" thickBot="1">
      <c r="A148" s="667" t="s">
        <v>1691</v>
      </c>
      <c r="B148" s="667" t="s">
        <v>233</v>
      </c>
      <c r="C148" s="668" t="s">
        <v>1949</v>
      </c>
      <c r="D148" s="647">
        <v>17943.990256318026</v>
      </c>
    </row>
    <row r="149" spans="1:4" ht="16.5" thickTop="1" thickBot="1">
      <c r="A149" s="667" t="s">
        <v>869</v>
      </c>
      <c r="B149" s="667" t="s">
        <v>144</v>
      </c>
      <c r="C149" s="668" t="s">
        <v>2271</v>
      </c>
      <c r="D149" s="647">
        <v>28740.997972347373</v>
      </c>
    </row>
    <row r="150" spans="1:4" ht="16.5" thickTop="1" thickBot="1">
      <c r="A150" s="667" t="s">
        <v>870</v>
      </c>
      <c r="B150" s="667" t="s">
        <v>233</v>
      </c>
      <c r="C150" s="668" t="s">
        <v>871</v>
      </c>
      <c r="D150" s="647">
        <v>9320.8231332578507</v>
      </c>
    </row>
    <row r="151" spans="1:4" ht="16.5" thickTop="1" thickBot="1">
      <c r="A151" s="667" t="s">
        <v>872</v>
      </c>
      <c r="B151" s="667" t="s">
        <v>450</v>
      </c>
      <c r="C151" s="668" t="s">
        <v>2272</v>
      </c>
      <c r="D151" s="647">
        <v>222390.86922084741</v>
      </c>
    </row>
    <row r="152" spans="1:4" ht="16.5" thickTop="1" thickBot="1">
      <c r="A152" s="667" t="s">
        <v>458</v>
      </c>
      <c r="B152" s="667" t="s">
        <v>92</v>
      </c>
      <c r="C152" s="668" t="s">
        <v>459</v>
      </c>
      <c r="D152" s="647">
        <v>936.10858681747311</v>
      </c>
    </row>
    <row r="153" spans="1:4" ht="16.5" thickTop="1" thickBot="1">
      <c r="A153" s="667" t="s">
        <v>460</v>
      </c>
      <c r="B153" s="667" t="s">
        <v>377</v>
      </c>
      <c r="C153" s="668" t="s">
        <v>461</v>
      </c>
      <c r="D153" s="647">
        <v>36747.555193857217</v>
      </c>
    </row>
    <row r="154" spans="1:4" ht="16.5" thickTop="1" thickBot="1">
      <c r="A154" s="667" t="s">
        <v>462</v>
      </c>
      <c r="B154" s="667" t="s">
        <v>377</v>
      </c>
      <c r="C154" s="668" t="s">
        <v>463</v>
      </c>
      <c r="D154" s="647">
        <v>3470.4047850554334</v>
      </c>
    </row>
    <row r="155" spans="1:4" ht="16.5" thickTop="1" thickBot="1">
      <c r="A155" s="667" t="s">
        <v>909</v>
      </c>
      <c r="B155" s="667" t="s">
        <v>144</v>
      </c>
      <c r="C155" s="668" t="s">
        <v>2273</v>
      </c>
      <c r="D155" s="647">
        <v>81125.766385819283</v>
      </c>
    </row>
    <row r="156" spans="1:4" ht="16.5" thickTop="1" thickBot="1">
      <c r="A156" s="667" t="s">
        <v>910</v>
      </c>
      <c r="B156" s="667" t="s">
        <v>144</v>
      </c>
      <c r="C156" s="668" t="s">
        <v>2274</v>
      </c>
      <c r="D156" s="647">
        <v>18122.395823104896</v>
      </c>
    </row>
    <row r="157" spans="1:4" ht="16.5" thickTop="1" thickBot="1">
      <c r="A157" s="667" t="s">
        <v>911</v>
      </c>
      <c r="B157" s="667" t="s">
        <v>144</v>
      </c>
      <c r="C157" s="668" t="s">
        <v>2275</v>
      </c>
      <c r="D157" s="647">
        <v>39161.583826158123</v>
      </c>
    </row>
    <row r="158" spans="1:4" ht="16.5" thickTop="1" thickBot="1">
      <c r="A158" s="667" t="s">
        <v>912</v>
      </c>
      <c r="B158" s="667" t="s">
        <v>144</v>
      </c>
      <c r="C158" s="668" t="s">
        <v>2276</v>
      </c>
      <c r="D158" s="647">
        <v>61998.711198775491</v>
      </c>
    </row>
    <row r="159" spans="1:4" ht="16.5" thickTop="1" thickBot="1">
      <c r="A159" s="667" t="s">
        <v>466</v>
      </c>
      <c r="B159" s="667" t="s">
        <v>233</v>
      </c>
      <c r="C159" s="668" t="s">
        <v>467</v>
      </c>
      <c r="D159" s="647">
        <v>9099.898730028588</v>
      </c>
    </row>
    <row r="160" spans="1:4" ht="16.5" thickTop="1" thickBot="1">
      <c r="A160" s="667" t="s">
        <v>902</v>
      </c>
      <c r="B160" s="667" t="s">
        <v>233</v>
      </c>
      <c r="C160" s="668" t="s">
        <v>467</v>
      </c>
      <c r="D160" s="647">
        <v>9201.2497524055634</v>
      </c>
    </row>
    <row r="161" spans="1:4" ht="16.5" thickTop="1" thickBot="1">
      <c r="A161" s="667" t="s">
        <v>468</v>
      </c>
      <c r="B161" s="667" t="s">
        <v>233</v>
      </c>
      <c r="C161" s="668" t="s">
        <v>469</v>
      </c>
      <c r="D161" s="647">
        <v>10341.795846688919</v>
      </c>
    </row>
    <row r="162" spans="1:4" ht="16.5" thickTop="1" thickBot="1">
      <c r="A162" s="667" t="s">
        <v>903</v>
      </c>
      <c r="B162" s="667" t="s">
        <v>233</v>
      </c>
      <c r="C162" s="668" t="s">
        <v>469</v>
      </c>
      <c r="D162" s="647">
        <v>10220.660549395892</v>
      </c>
    </row>
    <row r="163" spans="1:4" ht="16.5" thickTop="1" thickBot="1">
      <c r="A163" s="667" t="s">
        <v>894</v>
      </c>
      <c r="B163" s="667" t="s">
        <v>233</v>
      </c>
      <c r="C163" s="668" t="s">
        <v>895</v>
      </c>
      <c r="D163" s="647">
        <v>10419.891668725973</v>
      </c>
    </row>
    <row r="164" spans="1:4" ht="16.5" thickTop="1" thickBot="1">
      <c r="A164" s="667" t="s">
        <v>900</v>
      </c>
      <c r="B164" s="667" t="s">
        <v>233</v>
      </c>
      <c r="C164" s="668" t="s">
        <v>895</v>
      </c>
      <c r="D164" s="647">
        <v>10369.389703808678</v>
      </c>
    </row>
    <row r="165" spans="1:4" ht="16.5" thickTop="1" thickBot="1">
      <c r="A165" s="667" t="s">
        <v>907</v>
      </c>
      <c r="B165" s="667" t="s">
        <v>874</v>
      </c>
      <c r="C165" s="668" t="s">
        <v>908</v>
      </c>
      <c r="D165" s="647">
        <v>15945.084304711865</v>
      </c>
    </row>
    <row r="166" spans="1:4" ht="16.5" thickTop="1" thickBot="1">
      <c r="A166" s="667" t="s">
        <v>905</v>
      </c>
      <c r="B166" s="667" t="s">
        <v>233</v>
      </c>
      <c r="C166" s="668" t="s">
        <v>906</v>
      </c>
      <c r="D166" s="647">
        <v>9237.8680156273822</v>
      </c>
    </row>
    <row r="167" spans="1:4" ht="16.5" thickTop="1" thickBot="1">
      <c r="A167" s="667" t="s">
        <v>470</v>
      </c>
      <c r="B167" s="667" t="s">
        <v>233</v>
      </c>
      <c r="C167" s="668" t="s">
        <v>471</v>
      </c>
      <c r="D167" s="647">
        <v>10291.293881771626</v>
      </c>
    </row>
    <row r="168" spans="1:4" ht="16.5" thickTop="1" thickBot="1">
      <c r="A168" s="667" t="s">
        <v>904</v>
      </c>
      <c r="B168" s="667" t="s">
        <v>233</v>
      </c>
      <c r="C168" s="668" t="s">
        <v>471</v>
      </c>
      <c r="D168" s="647">
        <v>10936.365371797685</v>
      </c>
    </row>
    <row r="169" spans="1:4" ht="16.5" thickTop="1" thickBot="1">
      <c r="A169" s="667" t="s">
        <v>464</v>
      </c>
      <c r="B169" s="667" t="s">
        <v>233</v>
      </c>
      <c r="C169" s="668" t="s">
        <v>465</v>
      </c>
      <c r="D169" s="647">
        <v>13230.299984432715</v>
      </c>
    </row>
    <row r="170" spans="1:4" ht="16.5" thickTop="1" thickBot="1">
      <c r="A170" s="667" t="s">
        <v>901</v>
      </c>
      <c r="B170" s="667" t="s">
        <v>233</v>
      </c>
      <c r="C170" s="668" t="s">
        <v>465</v>
      </c>
      <c r="D170" s="647">
        <v>13259.282211722022</v>
      </c>
    </row>
    <row r="171" spans="1:4" ht="16.5" thickTop="1" thickBot="1">
      <c r="A171" s="667" t="s">
        <v>877</v>
      </c>
      <c r="B171" s="667" t="s">
        <v>233</v>
      </c>
      <c r="C171" s="668" t="s">
        <v>878</v>
      </c>
      <c r="D171" s="647">
        <v>11132.472658246283</v>
      </c>
    </row>
    <row r="172" spans="1:4" ht="16.5" thickTop="1" thickBot="1">
      <c r="A172" s="667" t="s">
        <v>890</v>
      </c>
      <c r="B172" s="667" t="s">
        <v>874</v>
      </c>
      <c r="C172" s="668" t="s">
        <v>891</v>
      </c>
      <c r="D172" s="647">
        <v>13351.435281725744</v>
      </c>
    </row>
    <row r="173" spans="1:4" ht="16.5" thickTop="1" thickBot="1">
      <c r="A173" s="667" t="s">
        <v>892</v>
      </c>
      <c r="B173" s="667" t="s">
        <v>874</v>
      </c>
      <c r="C173" s="668" t="s">
        <v>893</v>
      </c>
      <c r="D173" s="647">
        <v>5464.4514410681832</v>
      </c>
    </row>
    <row r="174" spans="1:4" ht="16.5" thickTop="1" thickBot="1">
      <c r="A174" s="667" t="s">
        <v>879</v>
      </c>
      <c r="B174" s="667" t="s">
        <v>233</v>
      </c>
      <c r="C174" s="668" t="s">
        <v>880</v>
      </c>
      <c r="D174" s="647">
        <v>6487.3331634823808</v>
      </c>
    </row>
    <row r="175" spans="1:4" ht="16.5" thickTop="1" thickBot="1">
      <c r="A175" s="667" t="s">
        <v>881</v>
      </c>
      <c r="B175" s="667" t="s">
        <v>233</v>
      </c>
      <c r="C175" s="668" t="s">
        <v>882</v>
      </c>
      <c r="D175" s="647">
        <v>5872.6322709151791</v>
      </c>
    </row>
    <row r="176" spans="1:4" ht="31.5" thickTop="1" thickBot="1">
      <c r="A176" s="667" t="s">
        <v>887</v>
      </c>
      <c r="B176" s="667" t="s">
        <v>233</v>
      </c>
      <c r="C176" s="668" t="s">
        <v>1952</v>
      </c>
      <c r="D176" s="647">
        <v>6728.3889341700833</v>
      </c>
    </row>
    <row r="177" spans="1:4" ht="31.5" thickTop="1" thickBot="1">
      <c r="A177" s="667" t="s">
        <v>883</v>
      </c>
      <c r="B177" s="667" t="s">
        <v>233</v>
      </c>
      <c r="C177" s="668" t="s">
        <v>1951</v>
      </c>
      <c r="D177" s="647">
        <v>6004.7009832933936</v>
      </c>
    </row>
    <row r="178" spans="1:4" ht="16.5" thickTop="1" thickBot="1">
      <c r="A178" s="667" t="s">
        <v>884</v>
      </c>
      <c r="B178" s="667" t="s">
        <v>233</v>
      </c>
      <c r="C178" s="668" t="s">
        <v>2277</v>
      </c>
      <c r="D178" s="647">
        <v>7841.5147176048768</v>
      </c>
    </row>
    <row r="179" spans="1:4" ht="31.5" thickTop="1" thickBot="1">
      <c r="A179" s="667" t="s">
        <v>889</v>
      </c>
      <c r="B179" s="667" t="s">
        <v>233</v>
      </c>
      <c r="C179" s="668" t="s">
        <v>1953</v>
      </c>
      <c r="D179" s="647">
        <v>6184.8420127921954</v>
      </c>
    </row>
    <row r="180" spans="1:4" ht="31.5" thickTop="1" thickBot="1">
      <c r="A180" s="667" t="s">
        <v>876</v>
      </c>
      <c r="B180" s="667" t="s">
        <v>233</v>
      </c>
      <c r="C180" s="668" t="s">
        <v>1950</v>
      </c>
      <c r="D180" s="647">
        <v>7321.2229965669121</v>
      </c>
    </row>
    <row r="181" spans="1:4" ht="16.5" thickTop="1" thickBot="1">
      <c r="A181" s="667" t="s">
        <v>885</v>
      </c>
      <c r="B181" s="667" t="s">
        <v>233</v>
      </c>
      <c r="C181" s="668" t="s">
        <v>886</v>
      </c>
      <c r="D181" s="647">
        <v>7356.7999821615695</v>
      </c>
    </row>
    <row r="182" spans="1:4" ht="16.5" thickTop="1" thickBot="1">
      <c r="A182" s="667" t="s">
        <v>888</v>
      </c>
      <c r="B182" s="667" t="s">
        <v>233</v>
      </c>
      <c r="C182" s="668" t="s">
        <v>886</v>
      </c>
      <c r="D182" s="647">
        <v>6985.7580543499726</v>
      </c>
    </row>
    <row r="183" spans="1:4" ht="16.5" thickTop="1" thickBot="1">
      <c r="A183" s="667" t="s">
        <v>472</v>
      </c>
      <c r="B183" s="667" t="s">
        <v>377</v>
      </c>
      <c r="C183" s="668" t="s">
        <v>473</v>
      </c>
      <c r="D183" s="647">
        <v>7578.4185704756055</v>
      </c>
    </row>
    <row r="184" spans="1:4" ht="16.5" thickTop="1" thickBot="1">
      <c r="A184" s="667" t="s">
        <v>476</v>
      </c>
      <c r="B184" s="667" t="s">
        <v>92</v>
      </c>
      <c r="C184" s="668" t="s">
        <v>477</v>
      </c>
      <c r="D184" s="647">
        <v>5772.4960724365574</v>
      </c>
    </row>
    <row r="185" spans="1:4" ht="16.5" thickTop="1" thickBot="1">
      <c r="A185" s="667" t="s">
        <v>474</v>
      </c>
      <c r="B185" s="667" t="s">
        <v>387</v>
      </c>
      <c r="C185" s="668" t="s">
        <v>475</v>
      </c>
      <c r="D185" s="647">
        <v>80239.639125105532</v>
      </c>
    </row>
    <row r="186" spans="1:4" ht="16.5" thickTop="1" thickBot="1">
      <c r="A186" s="667" t="s">
        <v>478</v>
      </c>
      <c r="B186" s="667" t="s">
        <v>144</v>
      </c>
      <c r="C186" s="668" t="s">
        <v>1915</v>
      </c>
      <c r="D186" s="647">
        <v>309.25945526672916</v>
      </c>
    </row>
    <row r="187" spans="1:4" ht="16.5" thickTop="1" thickBot="1">
      <c r="A187" s="667" t="s">
        <v>1455</v>
      </c>
      <c r="B187" s="667" t="s">
        <v>377</v>
      </c>
      <c r="C187" s="668" t="s">
        <v>1454</v>
      </c>
      <c r="D187" s="647">
        <v>11935.210935651588</v>
      </c>
    </row>
    <row r="188" spans="1:4" ht="16.5" thickTop="1" thickBot="1">
      <c r="A188" s="667" t="s">
        <v>1709</v>
      </c>
      <c r="B188" s="667" t="s">
        <v>377</v>
      </c>
      <c r="C188" s="668" t="s">
        <v>1708</v>
      </c>
      <c r="D188" s="647">
        <v>11912.476374125246</v>
      </c>
    </row>
    <row r="189" spans="1:4" ht="16.5" thickTop="1" thickBot="1">
      <c r="A189" s="667" t="s">
        <v>479</v>
      </c>
      <c r="B189" s="667" t="s">
        <v>377</v>
      </c>
      <c r="C189" s="668" t="s">
        <v>480</v>
      </c>
      <c r="D189" s="647">
        <v>59193.335724933357</v>
      </c>
    </row>
    <row r="190" spans="1:4" ht="16.5" thickTop="1" thickBot="1">
      <c r="A190" s="667" t="s">
        <v>1666</v>
      </c>
      <c r="B190" s="667" t="s">
        <v>144</v>
      </c>
      <c r="C190" s="668" t="s">
        <v>1665</v>
      </c>
      <c r="D190" s="647">
        <v>724240.17511162697</v>
      </c>
    </row>
    <row r="191" spans="1:4" ht="16.5" thickTop="1" thickBot="1">
      <c r="A191" s="667" t="s">
        <v>488</v>
      </c>
      <c r="B191" s="667" t="s">
        <v>92</v>
      </c>
      <c r="C191" s="668" t="s">
        <v>489</v>
      </c>
      <c r="D191" s="647">
        <v>755784.98664137581</v>
      </c>
    </row>
    <row r="192" spans="1:4" ht="16.5" thickTop="1" thickBot="1">
      <c r="A192" s="667" t="s">
        <v>490</v>
      </c>
      <c r="B192" s="667" t="s">
        <v>92</v>
      </c>
      <c r="C192" s="668" t="s">
        <v>491</v>
      </c>
      <c r="D192" s="647">
        <v>430882.24403554015</v>
      </c>
    </row>
    <row r="193" spans="1:4" ht="16.5" thickTop="1" thickBot="1">
      <c r="A193" s="667" t="s">
        <v>481</v>
      </c>
      <c r="B193" s="667" t="s">
        <v>233</v>
      </c>
      <c r="C193" s="668" t="s">
        <v>482</v>
      </c>
      <c r="D193" s="647">
        <v>2841.8201907927555</v>
      </c>
    </row>
    <row r="194" spans="1:4" ht="16.5" thickTop="1" thickBot="1">
      <c r="A194" s="667" t="s">
        <v>492</v>
      </c>
      <c r="B194" s="667" t="s">
        <v>92</v>
      </c>
      <c r="C194" s="668" t="s">
        <v>493</v>
      </c>
      <c r="D194" s="647">
        <v>1341.6862225965674</v>
      </c>
    </row>
    <row r="195" spans="1:4" ht="16.5" thickTop="1" thickBot="1">
      <c r="A195" s="667" t="s">
        <v>483</v>
      </c>
      <c r="B195" s="667" t="s">
        <v>422</v>
      </c>
      <c r="C195" s="668" t="s">
        <v>2278</v>
      </c>
      <c r="D195" s="647">
        <v>1222.6334805578601</v>
      </c>
    </row>
    <row r="196" spans="1:4" ht="16.5" thickTop="1" thickBot="1">
      <c r="A196" s="667" t="s">
        <v>484</v>
      </c>
      <c r="B196" s="667" t="s">
        <v>92</v>
      </c>
      <c r="C196" s="668" t="s">
        <v>485</v>
      </c>
      <c r="D196" s="647">
        <v>30078.345538164103</v>
      </c>
    </row>
    <row r="197" spans="1:4" ht="16.5" thickTop="1" thickBot="1">
      <c r="A197" s="667" t="s">
        <v>486</v>
      </c>
      <c r="B197" s="667" t="s">
        <v>144</v>
      </c>
      <c r="C197" s="668" t="s">
        <v>487</v>
      </c>
      <c r="D197" s="647">
        <v>2303.6532038218643</v>
      </c>
    </row>
    <row r="198" spans="1:4" ht="16.5" thickTop="1" thickBot="1">
      <c r="A198" s="667" t="s">
        <v>494</v>
      </c>
      <c r="B198" s="667" t="s">
        <v>92</v>
      </c>
      <c r="C198" s="668" t="s">
        <v>495</v>
      </c>
      <c r="D198" s="647">
        <v>25508.872217640543</v>
      </c>
    </row>
    <row r="199" spans="1:4" ht="16.5" thickTop="1" thickBot="1">
      <c r="A199" s="667" t="s">
        <v>925</v>
      </c>
      <c r="B199" s="667" t="s">
        <v>92</v>
      </c>
      <c r="C199" s="668" t="s">
        <v>926</v>
      </c>
      <c r="D199" s="647">
        <v>137822.29190709247</v>
      </c>
    </row>
    <row r="200" spans="1:4" ht="31.5" thickTop="1" thickBot="1">
      <c r="A200" s="667" t="s">
        <v>929</v>
      </c>
      <c r="B200" s="667" t="s">
        <v>92</v>
      </c>
      <c r="C200" s="668" t="s">
        <v>930</v>
      </c>
      <c r="D200" s="647">
        <v>149099.84924805645</v>
      </c>
    </row>
    <row r="201" spans="1:4" ht="16.5" thickTop="1" thickBot="1">
      <c r="A201" s="667" t="s">
        <v>927</v>
      </c>
      <c r="B201" s="667" t="s">
        <v>92</v>
      </c>
      <c r="C201" s="668" t="s">
        <v>928</v>
      </c>
      <c r="D201" s="647">
        <v>148697.22189888768</v>
      </c>
    </row>
    <row r="202" spans="1:4" ht="16.5" thickTop="1" thickBot="1">
      <c r="A202" s="667" t="s">
        <v>931</v>
      </c>
      <c r="B202" s="667" t="s">
        <v>233</v>
      </c>
      <c r="C202" s="668" t="s">
        <v>932</v>
      </c>
      <c r="D202" s="647">
        <v>8286.4873569448846</v>
      </c>
    </row>
    <row r="203" spans="1:4" ht="16.5" thickTop="1" thickBot="1">
      <c r="A203" s="667" t="s">
        <v>920</v>
      </c>
      <c r="B203" s="667" t="s">
        <v>233</v>
      </c>
      <c r="C203" s="668" t="s">
        <v>2279</v>
      </c>
      <c r="D203" s="647">
        <v>16963.193504668245</v>
      </c>
    </row>
    <row r="204" spans="1:4" ht="16.5" thickTop="1" thickBot="1">
      <c r="A204" s="667" t="s">
        <v>923</v>
      </c>
      <c r="B204" s="667" t="s">
        <v>92</v>
      </c>
      <c r="C204" s="668" t="s">
        <v>924</v>
      </c>
      <c r="D204" s="647">
        <v>112063.51305896805</v>
      </c>
    </row>
    <row r="205" spans="1:4" ht="16.5" thickTop="1" thickBot="1">
      <c r="A205" s="667" t="s">
        <v>921</v>
      </c>
      <c r="B205" s="667" t="s">
        <v>92</v>
      </c>
      <c r="C205" s="668" t="s">
        <v>922</v>
      </c>
      <c r="D205" s="647">
        <v>102503.62993710653</v>
      </c>
    </row>
    <row r="206" spans="1:4" ht="16.5" thickTop="1" thickBot="1">
      <c r="A206" s="667" t="s">
        <v>496</v>
      </c>
      <c r="B206" s="667" t="s">
        <v>144</v>
      </c>
      <c r="C206" s="668" t="s">
        <v>1916</v>
      </c>
      <c r="D206" s="647">
        <v>101072.30706543852</v>
      </c>
    </row>
    <row r="207" spans="1:4" ht="16.5" thickTop="1" thickBot="1">
      <c r="A207" s="667" t="s">
        <v>505</v>
      </c>
      <c r="B207" s="667" t="s">
        <v>144</v>
      </c>
      <c r="C207" s="668" t="s">
        <v>506</v>
      </c>
      <c r="D207" s="647">
        <v>101929.62564513418</v>
      </c>
    </row>
    <row r="208" spans="1:4" ht="16.5" thickTop="1" thickBot="1">
      <c r="A208" s="667" t="s">
        <v>507</v>
      </c>
      <c r="B208" s="667" t="s">
        <v>144</v>
      </c>
      <c r="C208" s="668" t="s">
        <v>508</v>
      </c>
      <c r="D208" s="647">
        <v>5248.3863334323369</v>
      </c>
    </row>
    <row r="209" spans="1:4" ht="16.5" thickTop="1" thickBot="1">
      <c r="A209" s="667" t="s">
        <v>509</v>
      </c>
      <c r="B209" s="667" t="s">
        <v>233</v>
      </c>
      <c r="C209" s="668" t="s">
        <v>510</v>
      </c>
      <c r="D209" s="647">
        <v>11755.50377183077</v>
      </c>
    </row>
    <row r="210" spans="1:4" ht="16.5" thickTop="1" thickBot="1">
      <c r="A210" s="667" t="s">
        <v>512</v>
      </c>
      <c r="B210" s="667" t="s">
        <v>233</v>
      </c>
      <c r="C210" s="668" t="s">
        <v>1918</v>
      </c>
      <c r="D210" s="647">
        <v>12855.700358061651</v>
      </c>
    </row>
    <row r="211" spans="1:4" ht="16.5" thickTop="1" thickBot="1">
      <c r="A211" s="667" t="s">
        <v>511</v>
      </c>
      <c r="B211" s="667" t="s">
        <v>233</v>
      </c>
      <c r="C211" s="668" t="s">
        <v>1917</v>
      </c>
      <c r="D211" s="647">
        <v>5682.2520114159634</v>
      </c>
    </row>
    <row r="212" spans="1:4" ht="16.5" thickTop="1" thickBot="1">
      <c r="A212" s="667" t="s">
        <v>519</v>
      </c>
      <c r="B212" s="667" t="s">
        <v>387</v>
      </c>
      <c r="C212" s="668" t="s">
        <v>520</v>
      </c>
      <c r="D212" s="647">
        <v>27294.83689449235</v>
      </c>
    </row>
    <row r="213" spans="1:4" ht="16.5" thickTop="1" thickBot="1">
      <c r="A213" s="667" t="s">
        <v>515</v>
      </c>
      <c r="B213" s="667" t="s">
        <v>387</v>
      </c>
      <c r="C213" s="668" t="s">
        <v>516</v>
      </c>
      <c r="D213" s="647">
        <v>47949.96699939447</v>
      </c>
    </row>
    <row r="214" spans="1:4" ht="16.5" thickTop="1" thickBot="1">
      <c r="A214" s="667" t="s">
        <v>513</v>
      </c>
      <c r="B214" s="667" t="s">
        <v>387</v>
      </c>
      <c r="C214" s="668" t="s">
        <v>514</v>
      </c>
      <c r="D214" s="647">
        <v>31825.088757726186</v>
      </c>
    </row>
    <row r="215" spans="1:4" ht="16.5" thickTop="1" thickBot="1">
      <c r="A215" s="667" t="s">
        <v>521</v>
      </c>
      <c r="B215" s="667" t="s">
        <v>387</v>
      </c>
      <c r="C215" s="668" t="s">
        <v>522</v>
      </c>
      <c r="D215" s="647">
        <v>61175.407688233769</v>
      </c>
    </row>
    <row r="216" spans="1:4" ht="16.5" thickTop="1" thickBot="1">
      <c r="A216" s="667" t="s">
        <v>525</v>
      </c>
      <c r="B216" s="667" t="s">
        <v>387</v>
      </c>
      <c r="C216" s="668" t="s">
        <v>526</v>
      </c>
      <c r="D216" s="647">
        <v>45125.674981992241</v>
      </c>
    </row>
    <row r="217" spans="1:4" ht="16.5" thickTop="1" thickBot="1">
      <c r="A217" s="667" t="s">
        <v>527</v>
      </c>
      <c r="B217" s="667" t="s">
        <v>387</v>
      </c>
      <c r="C217" s="668" t="s">
        <v>528</v>
      </c>
      <c r="D217" s="647">
        <v>45199.432147249463</v>
      </c>
    </row>
    <row r="218" spans="1:4" ht="16.5" thickTop="1" thickBot="1">
      <c r="A218" s="667" t="s">
        <v>529</v>
      </c>
      <c r="B218" s="667" t="s">
        <v>387</v>
      </c>
      <c r="C218" s="668" t="s">
        <v>530</v>
      </c>
      <c r="D218" s="647">
        <v>58775.609850170731</v>
      </c>
    </row>
    <row r="219" spans="1:4" ht="16.5" thickTop="1" thickBot="1">
      <c r="A219" s="667" t="s">
        <v>531</v>
      </c>
      <c r="B219" s="667" t="s">
        <v>387</v>
      </c>
      <c r="C219" s="668" t="s">
        <v>532</v>
      </c>
      <c r="D219" s="647">
        <v>52064.575543119994</v>
      </c>
    </row>
    <row r="220" spans="1:4" ht="16.5" thickTop="1" thickBot="1">
      <c r="A220" s="667" t="s">
        <v>523</v>
      </c>
      <c r="B220" s="667" t="s">
        <v>387</v>
      </c>
      <c r="C220" s="668" t="s">
        <v>524</v>
      </c>
      <c r="D220" s="647">
        <v>8345.6666354218523</v>
      </c>
    </row>
    <row r="221" spans="1:4" ht="16.5" thickTop="1" thickBot="1">
      <c r="A221" s="667" t="s">
        <v>533</v>
      </c>
      <c r="B221" s="667" t="s">
        <v>387</v>
      </c>
      <c r="C221" s="668" t="s">
        <v>534</v>
      </c>
      <c r="D221" s="647">
        <v>23584.591162647561</v>
      </c>
    </row>
    <row r="222" spans="1:4" ht="16.5" thickTop="1" thickBot="1">
      <c r="A222" s="667" t="s">
        <v>540</v>
      </c>
      <c r="B222" s="667" t="s">
        <v>387</v>
      </c>
      <c r="C222" s="668" t="s">
        <v>541</v>
      </c>
      <c r="D222" s="647">
        <v>23020.652554404449</v>
      </c>
    </row>
    <row r="223" spans="1:4" ht="16.5" thickTop="1" thickBot="1">
      <c r="A223" s="667" t="s">
        <v>551</v>
      </c>
      <c r="B223" s="667" t="s">
        <v>387</v>
      </c>
      <c r="C223" s="668" t="s">
        <v>1856</v>
      </c>
      <c r="D223" s="647">
        <v>5329.2588958084843</v>
      </c>
    </row>
    <row r="224" spans="1:4" ht="16.5" thickTop="1" thickBot="1">
      <c r="A224" s="667" t="s">
        <v>535</v>
      </c>
      <c r="B224" s="667" t="s">
        <v>387</v>
      </c>
      <c r="C224" s="668" t="s">
        <v>2280</v>
      </c>
      <c r="D224" s="647">
        <v>44801.577320538476</v>
      </c>
    </row>
    <row r="225" spans="1:4" ht="16.5" thickTop="1" thickBot="1">
      <c r="A225" s="667" t="s">
        <v>536</v>
      </c>
      <c r="B225" s="667" t="s">
        <v>387</v>
      </c>
      <c r="C225" s="668" t="s">
        <v>2281</v>
      </c>
      <c r="D225" s="647">
        <v>38110.500834674989</v>
      </c>
    </row>
    <row r="226" spans="1:4" ht="16.5" thickTop="1" thickBot="1">
      <c r="A226" s="667" t="s">
        <v>537</v>
      </c>
      <c r="B226" s="667" t="s">
        <v>387</v>
      </c>
      <c r="C226" s="668" t="s">
        <v>1919</v>
      </c>
      <c r="D226" s="647">
        <v>41888.342839149613</v>
      </c>
    </row>
    <row r="227" spans="1:4" ht="16.5" thickTop="1" thickBot="1">
      <c r="A227" s="667" t="s">
        <v>538</v>
      </c>
      <c r="B227" s="667" t="s">
        <v>387</v>
      </c>
      <c r="C227" s="668" t="s">
        <v>2282</v>
      </c>
      <c r="D227" s="647">
        <v>43404.269518024412</v>
      </c>
    </row>
    <row r="228" spans="1:4" ht="16.5" thickTop="1" thickBot="1">
      <c r="A228" s="667" t="s">
        <v>539</v>
      </c>
      <c r="B228" s="667" t="s">
        <v>387</v>
      </c>
      <c r="C228" s="668" t="s">
        <v>2283</v>
      </c>
      <c r="D228" s="647">
        <v>44176.897517377656</v>
      </c>
    </row>
    <row r="229" spans="1:4" ht="16.5" thickTop="1" thickBot="1">
      <c r="A229" s="667" t="s">
        <v>542</v>
      </c>
      <c r="B229" s="667" t="s">
        <v>387</v>
      </c>
      <c r="C229" s="668" t="s">
        <v>543</v>
      </c>
      <c r="D229" s="647">
        <v>49812.118489300192</v>
      </c>
    </row>
    <row r="230" spans="1:4" ht="16.5" thickTop="1" thickBot="1">
      <c r="A230" s="667" t="s">
        <v>544</v>
      </c>
      <c r="B230" s="667" t="s">
        <v>387</v>
      </c>
      <c r="C230" s="668" t="s">
        <v>545</v>
      </c>
      <c r="D230" s="647">
        <v>57500.044756898867</v>
      </c>
    </row>
    <row r="231" spans="1:4" ht="16.5" thickTop="1" thickBot="1">
      <c r="A231" s="667" t="s">
        <v>517</v>
      </c>
      <c r="B231" s="667" t="s">
        <v>387</v>
      </c>
      <c r="C231" s="668" t="s">
        <v>518</v>
      </c>
      <c r="D231" s="647">
        <v>53891.67068624463</v>
      </c>
    </row>
    <row r="232" spans="1:4" ht="16.5" thickTop="1" thickBot="1">
      <c r="A232" s="667" t="s">
        <v>546</v>
      </c>
      <c r="B232" s="667" t="s">
        <v>387</v>
      </c>
      <c r="C232" s="668" t="s">
        <v>547</v>
      </c>
      <c r="D232" s="647">
        <v>52201.677097362815</v>
      </c>
    </row>
    <row r="233" spans="1:4" ht="16.5" thickTop="1" thickBot="1">
      <c r="A233" s="667" t="s">
        <v>548</v>
      </c>
      <c r="B233" s="667" t="s">
        <v>387</v>
      </c>
      <c r="C233" s="668" t="s">
        <v>549</v>
      </c>
      <c r="D233" s="647">
        <v>36067.080264507698</v>
      </c>
    </row>
    <row r="234" spans="1:4" ht="16.5" thickTop="1" thickBot="1">
      <c r="A234" s="667" t="s">
        <v>550</v>
      </c>
      <c r="B234" s="667" t="s">
        <v>387</v>
      </c>
      <c r="C234" s="668" t="s">
        <v>2284</v>
      </c>
      <c r="D234" s="647">
        <v>22526.82663972348</v>
      </c>
    </row>
    <row r="235" spans="1:4" ht="16.5" thickTop="1" thickBot="1">
      <c r="A235" s="667" t="s">
        <v>552</v>
      </c>
      <c r="B235" s="667" t="s">
        <v>144</v>
      </c>
      <c r="C235" s="668" t="s">
        <v>553</v>
      </c>
      <c r="D235" s="647">
        <v>864.43397681457805</v>
      </c>
    </row>
    <row r="236" spans="1:4" ht="16.5" thickTop="1" thickBot="1">
      <c r="A236" s="667" t="s">
        <v>556</v>
      </c>
      <c r="B236" s="667" t="s">
        <v>387</v>
      </c>
      <c r="C236" s="668" t="s">
        <v>2285</v>
      </c>
      <c r="D236" s="647">
        <v>507186.89500760543</v>
      </c>
    </row>
    <row r="237" spans="1:4" ht="16.5" thickTop="1" thickBot="1">
      <c r="A237" s="667" t="s">
        <v>557</v>
      </c>
      <c r="B237" s="667" t="s">
        <v>387</v>
      </c>
      <c r="C237" s="668" t="s">
        <v>2286</v>
      </c>
      <c r="D237" s="647">
        <v>460268.13995164243</v>
      </c>
    </row>
    <row r="238" spans="1:4" ht="16.5" thickTop="1" thickBot="1">
      <c r="A238" s="667" t="s">
        <v>558</v>
      </c>
      <c r="B238" s="667" t="s">
        <v>387</v>
      </c>
      <c r="C238" s="668" t="s">
        <v>2287</v>
      </c>
      <c r="D238" s="647">
        <v>455452.66479170206</v>
      </c>
    </row>
    <row r="239" spans="1:4" ht="16.5" thickTop="1" thickBot="1">
      <c r="A239" s="667" t="s">
        <v>570</v>
      </c>
      <c r="B239" s="667" t="s">
        <v>571</v>
      </c>
      <c r="C239" s="668" t="s">
        <v>572</v>
      </c>
      <c r="D239" s="647">
        <v>392292.84226550692</v>
      </c>
    </row>
    <row r="240" spans="1:4" ht="16.5" thickTop="1" thickBot="1">
      <c r="A240" s="667" t="s">
        <v>559</v>
      </c>
      <c r="B240" s="667" t="s">
        <v>387</v>
      </c>
      <c r="C240" s="668" t="s">
        <v>1920</v>
      </c>
      <c r="D240" s="647">
        <v>380951.68021615047</v>
      </c>
    </row>
    <row r="241" spans="1:4" ht="16.5" thickTop="1" thickBot="1">
      <c r="A241" s="667" t="s">
        <v>560</v>
      </c>
      <c r="B241" s="667" t="s">
        <v>387</v>
      </c>
      <c r="C241" s="668" t="s">
        <v>2011</v>
      </c>
      <c r="D241" s="647">
        <v>263400.89438148699</v>
      </c>
    </row>
    <row r="242" spans="1:4" ht="16.5" thickTop="1" thickBot="1">
      <c r="A242" s="669" t="s">
        <v>2013</v>
      </c>
      <c r="B242" s="667" t="s">
        <v>387</v>
      </c>
      <c r="C242" s="668" t="s">
        <v>2012</v>
      </c>
      <c r="D242" s="647">
        <v>467180.14084073517</v>
      </c>
    </row>
    <row r="243" spans="1:4" ht="16.5" thickTop="1" thickBot="1">
      <c r="A243" s="667" t="s">
        <v>561</v>
      </c>
      <c r="B243" s="667" t="s">
        <v>387</v>
      </c>
      <c r="C243" s="668" t="s">
        <v>562</v>
      </c>
      <c r="D243" s="647">
        <v>455214.12544194679</v>
      </c>
    </row>
    <row r="244" spans="1:4" ht="16.5" thickTop="1" thickBot="1">
      <c r="A244" s="667" t="s">
        <v>563</v>
      </c>
      <c r="B244" s="667" t="s">
        <v>387</v>
      </c>
      <c r="C244" s="668" t="s">
        <v>564</v>
      </c>
      <c r="D244" s="647">
        <v>429692.7578927803</v>
      </c>
    </row>
    <row r="245" spans="1:4" ht="16.5" thickTop="1" thickBot="1">
      <c r="A245" s="667" t="s">
        <v>565</v>
      </c>
      <c r="B245" s="667" t="s">
        <v>387</v>
      </c>
      <c r="C245" s="668" t="s">
        <v>566</v>
      </c>
      <c r="D245" s="647">
        <v>440682.74906237674</v>
      </c>
    </row>
    <row r="246" spans="1:4" ht="16.5" thickTop="1" thickBot="1">
      <c r="A246" s="667" t="s">
        <v>567</v>
      </c>
      <c r="B246" s="667" t="s">
        <v>387</v>
      </c>
      <c r="C246" s="668" t="s">
        <v>2014</v>
      </c>
      <c r="D246" s="647">
        <v>374026.055944769</v>
      </c>
    </row>
    <row r="247" spans="1:4" ht="16.5" thickTop="1" thickBot="1">
      <c r="A247" s="667" t="s">
        <v>568</v>
      </c>
      <c r="B247" s="667" t="s">
        <v>387</v>
      </c>
      <c r="C247" s="668" t="s">
        <v>569</v>
      </c>
      <c r="D247" s="647">
        <v>377290.98194473138</v>
      </c>
    </row>
    <row r="248" spans="1:4" ht="16.5" thickTop="1" thickBot="1">
      <c r="A248" s="667" t="s">
        <v>573</v>
      </c>
      <c r="B248" s="667" t="s">
        <v>387</v>
      </c>
      <c r="C248" s="668" t="s">
        <v>574</v>
      </c>
      <c r="D248" s="647">
        <v>374128.79533731559</v>
      </c>
    </row>
    <row r="249" spans="1:4" ht="16.5" thickTop="1" thickBot="1">
      <c r="A249" s="667" t="s">
        <v>575</v>
      </c>
      <c r="B249" s="667" t="s">
        <v>387</v>
      </c>
      <c r="C249" s="668" t="s">
        <v>576</v>
      </c>
      <c r="D249" s="647">
        <v>280553.34009489167</v>
      </c>
    </row>
    <row r="250" spans="1:4" ht="16.5" thickTop="1" thickBot="1">
      <c r="A250" s="667" t="s">
        <v>577</v>
      </c>
      <c r="B250" s="667" t="s">
        <v>387</v>
      </c>
      <c r="C250" s="668" t="s">
        <v>578</v>
      </c>
      <c r="D250" s="647">
        <v>380103.12572315009</v>
      </c>
    </row>
    <row r="251" spans="1:4" ht="16.5" thickTop="1" thickBot="1">
      <c r="A251" s="667" t="s">
        <v>579</v>
      </c>
      <c r="B251" s="667" t="s">
        <v>387</v>
      </c>
      <c r="C251" s="668" t="s">
        <v>580</v>
      </c>
      <c r="D251" s="647">
        <v>377282.39140430727</v>
      </c>
    </row>
    <row r="252" spans="1:4" ht="16.5" thickTop="1" thickBot="1">
      <c r="A252" s="667" t="s">
        <v>581</v>
      </c>
      <c r="B252" s="667" t="s">
        <v>387</v>
      </c>
      <c r="C252" s="668" t="s">
        <v>2288</v>
      </c>
      <c r="D252" s="647">
        <v>397742.54227352358</v>
      </c>
    </row>
    <row r="253" spans="1:4" ht="16.5" thickTop="1" thickBot="1">
      <c r="A253" s="667" t="s">
        <v>582</v>
      </c>
      <c r="B253" s="667" t="s">
        <v>387</v>
      </c>
      <c r="C253" s="668" t="s">
        <v>2289</v>
      </c>
      <c r="D253" s="647">
        <v>230112.98410387119</v>
      </c>
    </row>
    <row r="254" spans="1:4" ht="16.5" thickTop="1" thickBot="1">
      <c r="A254" s="667" t="s">
        <v>584</v>
      </c>
      <c r="B254" s="667" t="s">
        <v>233</v>
      </c>
      <c r="C254" s="668" t="s">
        <v>1921</v>
      </c>
      <c r="D254" s="647">
        <v>16804.138347119446</v>
      </c>
    </row>
    <row r="255" spans="1:4" ht="16.5" thickTop="1" thickBot="1">
      <c r="A255" s="667" t="s">
        <v>583</v>
      </c>
      <c r="B255" s="667" t="s">
        <v>387</v>
      </c>
      <c r="C255" s="668" t="s">
        <v>2290</v>
      </c>
      <c r="D255" s="647">
        <v>436927.64161942841</v>
      </c>
    </row>
    <row r="256" spans="1:4" ht="16.5" thickTop="1" thickBot="1">
      <c r="A256" s="667" t="s">
        <v>554</v>
      </c>
      <c r="B256" s="667" t="s">
        <v>387</v>
      </c>
      <c r="C256" s="668" t="s">
        <v>555</v>
      </c>
      <c r="D256" s="647">
        <v>364153.26889598038</v>
      </c>
    </row>
    <row r="257" spans="1:4" ht="16.5" thickTop="1" thickBot="1">
      <c r="A257" s="667" t="s">
        <v>585</v>
      </c>
      <c r="B257" s="667" t="s">
        <v>387</v>
      </c>
      <c r="C257" s="668" t="s">
        <v>586</v>
      </c>
      <c r="D257" s="647">
        <v>412848.00971820153</v>
      </c>
    </row>
    <row r="258" spans="1:4" ht="16.5" thickTop="1" thickBot="1">
      <c r="A258" s="667" t="s">
        <v>587</v>
      </c>
      <c r="B258" s="667" t="s">
        <v>387</v>
      </c>
      <c r="C258" s="668" t="s">
        <v>588</v>
      </c>
      <c r="D258" s="647">
        <v>377001.3332181095</v>
      </c>
    </row>
    <row r="259" spans="1:4" ht="16.5" thickTop="1" thickBot="1">
      <c r="A259" s="667" t="s">
        <v>497</v>
      </c>
      <c r="B259" s="667" t="s">
        <v>387</v>
      </c>
      <c r="C259" s="668" t="s">
        <v>498</v>
      </c>
      <c r="D259" s="647">
        <v>455905.88087892381</v>
      </c>
    </row>
    <row r="260" spans="1:4" ht="16.5" thickTop="1" thickBot="1">
      <c r="A260" s="667" t="s">
        <v>1669</v>
      </c>
      <c r="B260" s="667" t="s">
        <v>387</v>
      </c>
      <c r="C260" s="668" t="s">
        <v>1670</v>
      </c>
      <c r="D260" s="647">
        <v>552684.65319503634</v>
      </c>
    </row>
    <row r="261" spans="1:4" ht="16.5" thickTop="1" thickBot="1">
      <c r="A261" s="667" t="s">
        <v>499</v>
      </c>
      <c r="B261" s="667" t="s">
        <v>377</v>
      </c>
      <c r="C261" s="668" t="s">
        <v>500</v>
      </c>
      <c r="D261" s="647">
        <v>2542.4528729840531</v>
      </c>
    </row>
    <row r="262" spans="1:4" ht="31.5" thickTop="1" thickBot="1">
      <c r="A262" s="667" t="s">
        <v>589</v>
      </c>
      <c r="B262" s="667" t="s">
        <v>377</v>
      </c>
      <c r="C262" s="668" t="s">
        <v>2291</v>
      </c>
      <c r="D262" s="647">
        <v>2612.0449277326265</v>
      </c>
    </row>
    <row r="263" spans="1:4" ht="16.5" thickTop="1" thickBot="1">
      <c r="A263" s="667" t="s">
        <v>590</v>
      </c>
      <c r="B263" s="667" t="s">
        <v>233</v>
      </c>
      <c r="C263" s="668" t="s">
        <v>2292</v>
      </c>
      <c r="D263" s="647">
        <v>62129.217994712963</v>
      </c>
    </row>
    <row r="264" spans="1:4" ht="16.5" thickTop="1" thickBot="1">
      <c r="A264" s="667" t="s">
        <v>591</v>
      </c>
      <c r="B264" s="667" t="s">
        <v>377</v>
      </c>
      <c r="C264" s="668" t="s">
        <v>2293</v>
      </c>
      <c r="D264" s="647">
        <v>14507.079901602932</v>
      </c>
    </row>
    <row r="265" spans="1:4" ht="16.5" thickTop="1" thickBot="1">
      <c r="A265" s="667" t="s">
        <v>592</v>
      </c>
      <c r="B265" s="667" t="s">
        <v>144</v>
      </c>
      <c r="C265" s="668" t="s">
        <v>2294</v>
      </c>
      <c r="D265" s="647">
        <v>6328.5383253403734</v>
      </c>
    </row>
    <row r="266" spans="1:4" ht="16.5" thickTop="1" thickBot="1">
      <c r="A266" s="667" t="s">
        <v>593</v>
      </c>
      <c r="B266" s="667" t="s">
        <v>92</v>
      </c>
      <c r="C266" s="668" t="s">
        <v>2295</v>
      </c>
      <c r="D266" s="647">
        <v>32533.504636737853</v>
      </c>
    </row>
    <row r="267" spans="1:4" ht="16.5" thickTop="1" thickBot="1">
      <c r="A267" s="667" t="s">
        <v>594</v>
      </c>
      <c r="B267" s="667" t="s">
        <v>92</v>
      </c>
      <c r="C267" s="668" t="s">
        <v>2296</v>
      </c>
      <c r="D267" s="647">
        <v>45788.621737951231</v>
      </c>
    </row>
    <row r="268" spans="1:4" ht="16.5" thickTop="1" thickBot="1">
      <c r="A268" s="667" t="s">
        <v>595</v>
      </c>
      <c r="B268" s="667" t="s">
        <v>92</v>
      </c>
      <c r="C268" s="668" t="s">
        <v>2297</v>
      </c>
      <c r="D268" s="647">
        <v>49322.544458263466</v>
      </c>
    </row>
    <row r="269" spans="1:4" ht="16.5" thickTop="1" thickBot="1">
      <c r="A269" s="667" t="s">
        <v>596</v>
      </c>
      <c r="B269" s="667" t="s">
        <v>377</v>
      </c>
      <c r="C269" s="668" t="s">
        <v>597</v>
      </c>
      <c r="D269" s="647">
        <v>50336.575320846801</v>
      </c>
    </row>
    <row r="270" spans="1:4" ht="16.5" thickTop="1" thickBot="1">
      <c r="A270" s="667" t="s">
        <v>599</v>
      </c>
      <c r="B270" s="667" t="s">
        <v>144</v>
      </c>
      <c r="C270" s="668" t="s">
        <v>600</v>
      </c>
      <c r="D270" s="647">
        <v>243056.06500947874</v>
      </c>
    </row>
    <row r="271" spans="1:4" ht="16.5" thickTop="1" thickBot="1">
      <c r="A271" s="667" t="s">
        <v>601</v>
      </c>
      <c r="B271" s="667" t="s">
        <v>387</v>
      </c>
      <c r="C271" s="668" t="s">
        <v>1922</v>
      </c>
      <c r="D271" s="647">
        <v>42947.148639700856</v>
      </c>
    </row>
    <row r="272" spans="1:4" ht="16.5" thickTop="1" thickBot="1">
      <c r="A272" s="667" t="s">
        <v>598</v>
      </c>
      <c r="B272" s="667" t="s">
        <v>387</v>
      </c>
      <c r="C272" s="668" t="s">
        <v>2298</v>
      </c>
      <c r="D272" s="647">
        <v>44245.621840770254</v>
      </c>
    </row>
    <row r="273" spans="1:4" ht="16.5" thickTop="1" thickBot="1">
      <c r="A273" s="667" t="s">
        <v>602</v>
      </c>
      <c r="B273" s="667" t="s">
        <v>387</v>
      </c>
      <c r="C273" s="668" t="s">
        <v>2299</v>
      </c>
      <c r="D273" s="647">
        <v>44423.159676201154</v>
      </c>
    </row>
    <row r="274" spans="1:4" ht="16.5" thickTop="1" thickBot="1">
      <c r="A274" s="667" t="s">
        <v>603</v>
      </c>
      <c r="B274" s="667" t="s">
        <v>144</v>
      </c>
      <c r="C274" s="668" t="s">
        <v>2300</v>
      </c>
      <c r="D274" s="647">
        <v>67333.697121533361</v>
      </c>
    </row>
    <row r="275" spans="1:4" ht="16.5" thickTop="1" thickBot="1">
      <c r="A275" s="667" t="s">
        <v>604</v>
      </c>
      <c r="B275" s="667" t="s">
        <v>144</v>
      </c>
      <c r="C275" s="668" t="s">
        <v>2301</v>
      </c>
      <c r="D275" s="647">
        <v>64908.387981604887</v>
      </c>
    </row>
    <row r="276" spans="1:4" ht="16.5" thickTop="1" thickBot="1">
      <c r="A276" s="667" t="s">
        <v>605</v>
      </c>
      <c r="B276" s="667" t="s">
        <v>606</v>
      </c>
      <c r="C276" s="668" t="s">
        <v>2302</v>
      </c>
      <c r="D276" s="647">
        <v>79944.089825263072</v>
      </c>
    </row>
    <row r="277" spans="1:4" ht="16.5" thickTop="1" thickBot="1">
      <c r="A277" s="667" t="s">
        <v>607</v>
      </c>
      <c r="B277" s="667" t="s">
        <v>606</v>
      </c>
      <c r="C277" s="668" t="s">
        <v>1923</v>
      </c>
      <c r="D277" s="647">
        <v>72308.921624107199</v>
      </c>
    </row>
    <row r="278" spans="1:4" ht="16.5" thickTop="1" thickBot="1">
      <c r="A278" s="667" t="s">
        <v>608</v>
      </c>
      <c r="B278" s="667" t="s">
        <v>606</v>
      </c>
      <c r="C278" s="668" t="s">
        <v>609</v>
      </c>
      <c r="D278" s="647">
        <v>54323.106716431561</v>
      </c>
    </row>
    <row r="279" spans="1:4" ht="16.5" thickTop="1" thickBot="1">
      <c r="A279" s="667" t="s">
        <v>501</v>
      </c>
      <c r="B279" s="667" t="s">
        <v>141</v>
      </c>
      <c r="C279" s="668" t="s">
        <v>502</v>
      </c>
      <c r="D279" s="647">
        <v>44370.748702300742</v>
      </c>
    </row>
    <row r="280" spans="1:4" ht="16.5" thickTop="1" thickBot="1">
      <c r="A280" s="667" t="s">
        <v>503</v>
      </c>
      <c r="B280" s="667" t="s">
        <v>141</v>
      </c>
      <c r="C280" s="668" t="s">
        <v>504</v>
      </c>
      <c r="D280" s="647">
        <v>82662.865709779668</v>
      </c>
    </row>
    <row r="281" spans="1:4" ht="16.5" thickTop="1" thickBot="1">
      <c r="A281" s="667" t="s">
        <v>610</v>
      </c>
      <c r="B281" s="667" t="s">
        <v>92</v>
      </c>
      <c r="C281" s="668" t="s">
        <v>2303</v>
      </c>
      <c r="D281" s="647">
        <v>62214.602760140151</v>
      </c>
    </row>
    <row r="282" spans="1:4" ht="16.5" thickTop="1" thickBot="1">
      <c r="A282" s="667" t="s">
        <v>611</v>
      </c>
      <c r="B282" s="667" t="s">
        <v>377</v>
      </c>
      <c r="C282" s="668" t="s">
        <v>2304</v>
      </c>
      <c r="D282" s="647">
        <v>7002.0714038421556</v>
      </c>
    </row>
    <row r="283" spans="1:4" ht="16.5" thickTop="1" thickBot="1">
      <c r="A283" s="667" t="s">
        <v>612</v>
      </c>
      <c r="B283" s="667" t="s">
        <v>144</v>
      </c>
      <c r="C283" s="668" t="s">
        <v>2305</v>
      </c>
      <c r="D283" s="647">
        <v>4932.0114810466757</v>
      </c>
    </row>
    <row r="284" spans="1:4" ht="16.5" thickTop="1" thickBot="1">
      <c r="A284" s="667" t="s">
        <v>613</v>
      </c>
      <c r="B284" s="667" t="s">
        <v>92</v>
      </c>
      <c r="C284" s="668" t="s">
        <v>614</v>
      </c>
      <c r="D284" s="647">
        <v>10842.476839082026</v>
      </c>
    </row>
    <row r="285" spans="1:4" ht="16.5" thickTop="1" thickBot="1">
      <c r="A285" s="667" t="s">
        <v>615</v>
      </c>
      <c r="B285" s="667" t="s">
        <v>92</v>
      </c>
      <c r="C285" s="668" t="s">
        <v>2306</v>
      </c>
      <c r="D285" s="647">
        <v>100168.47808506305</v>
      </c>
    </row>
    <row r="286" spans="1:4" ht="16.5" thickTop="1" thickBot="1">
      <c r="A286" s="667" t="s">
        <v>616</v>
      </c>
      <c r="B286" s="667" t="s">
        <v>92</v>
      </c>
      <c r="C286" s="668" t="s">
        <v>617</v>
      </c>
      <c r="D286" s="647">
        <v>91531.774352849781</v>
      </c>
    </row>
    <row r="287" spans="1:4" ht="16.5" thickTop="1" thickBot="1">
      <c r="A287" s="667" t="s">
        <v>620</v>
      </c>
      <c r="B287" s="667" t="s">
        <v>92</v>
      </c>
      <c r="C287" s="668" t="s">
        <v>621</v>
      </c>
      <c r="D287" s="647">
        <v>37020.10961276653</v>
      </c>
    </row>
    <row r="288" spans="1:4" ht="16.5" thickTop="1" thickBot="1">
      <c r="A288" s="667" t="s">
        <v>618</v>
      </c>
      <c r="B288" s="667" t="s">
        <v>92</v>
      </c>
      <c r="C288" s="668" t="s">
        <v>2307</v>
      </c>
      <c r="D288" s="647">
        <v>34182.367759346831</v>
      </c>
    </row>
    <row r="289" spans="1:4" ht="16.5" thickTop="1" thickBot="1">
      <c r="A289" s="667" t="s">
        <v>619</v>
      </c>
      <c r="B289" s="667" t="s">
        <v>92</v>
      </c>
      <c r="C289" s="668" t="s">
        <v>2308</v>
      </c>
      <c r="D289" s="647">
        <v>164785.48187733412</v>
      </c>
    </row>
    <row r="290" spans="1:4" ht="16.5" thickTop="1" thickBot="1">
      <c r="A290" s="667" t="s">
        <v>622</v>
      </c>
      <c r="B290" s="667" t="s">
        <v>454</v>
      </c>
      <c r="C290" s="668" t="s">
        <v>623</v>
      </c>
      <c r="D290" s="647">
        <v>3107.6930782611221</v>
      </c>
    </row>
    <row r="291" spans="1:4" ht="16.5" thickTop="1" thickBot="1">
      <c r="A291" s="667" t="s">
        <v>624</v>
      </c>
      <c r="B291" s="667" t="s">
        <v>422</v>
      </c>
      <c r="C291" s="668" t="s">
        <v>1924</v>
      </c>
      <c r="D291" s="647">
        <v>88381.38889187506</v>
      </c>
    </row>
    <row r="292" spans="1:4" ht="16.5" thickTop="1" thickBot="1">
      <c r="A292" s="667" t="s">
        <v>625</v>
      </c>
      <c r="B292" s="667" t="s">
        <v>377</v>
      </c>
      <c r="C292" s="668" t="s">
        <v>2309</v>
      </c>
      <c r="D292" s="647">
        <v>3944.0125591423607</v>
      </c>
    </row>
    <row r="293" spans="1:4" ht="16.5" thickTop="1" thickBot="1">
      <c r="A293" s="667" t="s">
        <v>626</v>
      </c>
      <c r="B293" s="667" t="s">
        <v>377</v>
      </c>
      <c r="C293" s="668" t="s">
        <v>1925</v>
      </c>
      <c r="D293" s="647">
        <v>9101.2871001981348</v>
      </c>
    </row>
    <row r="294" spans="1:4" ht="16.5" thickTop="1" thickBot="1">
      <c r="A294" s="667" t="s">
        <v>627</v>
      </c>
      <c r="B294" s="667" t="s">
        <v>92</v>
      </c>
      <c r="C294" s="668" t="s">
        <v>628</v>
      </c>
      <c r="D294" s="647">
        <v>2566.92289722233</v>
      </c>
    </row>
    <row r="295" spans="1:4" ht="16.5" thickTop="1" thickBot="1">
      <c r="A295" s="667" t="s">
        <v>633</v>
      </c>
      <c r="B295" s="667" t="s">
        <v>92</v>
      </c>
      <c r="C295" s="668" t="s">
        <v>1926</v>
      </c>
      <c r="D295" s="647">
        <v>44768.343209604936</v>
      </c>
    </row>
    <row r="296" spans="1:4" ht="16.5" thickTop="1" thickBot="1">
      <c r="A296" s="667" t="s">
        <v>629</v>
      </c>
      <c r="B296" s="667" t="s">
        <v>92</v>
      </c>
      <c r="C296" s="668" t="s">
        <v>630</v>
      </c>
      <c r="D296" s="647">
        <v>63044.501028987223</v>
      </c>
    </row>
    <row r="297" spans="1:4" ht="16.5" thickTop="1" thickBot="1">
      <c r="A297" s="667" t="s">
        <v>631</v>
      </c>
      <c r="B297" s="667" t="s">
        <v>92</v>
      </c>
      <c r="C297" s="668" t="s">
        <v>632</v>
      </c>
      <c r="D297" s="647">
        <v>60023.060447509255</v>
      </c>
    </row>
    <row r="298" spans="1:4" ht="16.5" thickTop="1" thickBot="1">
      <c r="A298" s="667" t="s">
        <v>646</v>
      </c>
      <c r="B298" s="667" t="s">
        <v>144</v>
      </c>
      <c r="C298" s="668" t="s">
        <v>647</v>
      </c>
      <c r="D298" s="647">
        <v>4255.0074771210238</v>
      </c>
    </row>
    <row r="299" spans="1:4" ht="16.5" thickTop="1" thickBot="1">
      <c r="A299" s="667" t="s">
        <v>634</v>
      </c>
      <c r="B299" s="667" t="s">
        <v>377</v>
      </c>
      <c r="C299" s="668" t="s">
        <v>635</v>
      </c>
      <c r="D299" s="647">
        <v>41857.798695419573</v>
      </c>
    </row>
    <row r="300" spans="1:4" ht="16.5" thickTop="1" thickBot="1">
      <c r="A300" s="667" t="s">
        <v>650</v>
      </c>
      <c r="B300" s="667" t="s">
        <v>377</v>
      </c>
      <c r="C300" s="668" t="s">
        <v>651</v>
      </c>
      <c r="D300" s="647">
        <v>33857.489139672682</v>
      </c>
    </row>
    <row r="301" spans="1:4" ht="31.5" thickTop="1" thickBot="1">
      <c r="A301" s="667" t="s">
        <v>652</v>
      </c>
      <c r="B301" s="667" t="s">
        <v>92</v>
      </c>
      <c r="C301" s="668" t="s">
        <v>2310</v>
      </c>
      <c r="D301" s="647">
        <v>359843.68111656903</v>
      </c>
    </row>
    <row r="302" spans="1:4" ht="31.5" thickTop="1" thickBot="1">
      <c r="A302" s="667" t="s">
        <v>653</v>
      </c>
      <c r="B302" s="667" t="s">
        <v>92</v>
      </c>
      <c r="C302" s="668" t="s">
        <v>2311</v>
      </c>
      <c r="D302" s="647">
        <v>267361.04674385034</v>
      </c>
    </row>
    <row r="303" spans="1:4" ht="31.5" thickTop="1" thickBot="1">
      <c r="A303" s="667" t="s">
        <v>654</v>
      </c>
      <c r="B303" s="667" t="s">
        <v>92</v>
      </c>
      <c r="C303" s="668" t="s">
        <v>2312</v>
      </c>
      <c r="D303" s="647">
        <v>239710.78708595378</v>
      </c>
    </row>
    <row r="304" spans="1:4" ht="31.5" thickTop="1" thickBot="1">
      <c r="A304" s="667" t="s">
        <v>655</v>
      </c>
      <c r="B304" s="667" t="s">
        <v>92</v>
      </c>
      <c r="C304" s="668" t="s">
        <v>2313</v>
      </c>
      <c r="D304" s="647">
        <v>322064.74043300917</v>
      </c>
    </row>
    <row r="305" spans="1:4" ht="31.5" thickTop="1" thickBot="1">
      <c r="A305" s="667" t="s">
        <v>656</v>
      </c>
      <c r="B305" s="667" t="s">
        <v>92</v>
      </c>
      <c r="C305" s="668" t="s">
        <v>2314</v>
      </c>
      <c r="D305" s="647">
        <v>262249.24132584722</v>
      </c>
    </row>
    <row r="306" spans="1:4" ht="31.5" thickTop="1" thickBot="1">
      <c r="A306" s="667" t="s">
        <v>657</v>
      </c>
      <c r="B306" s="667" t="s">
        <v>233</v>
      </c>
      <c r="C306" s="668" t="s">
        <v>2315</v>
      </c>
      <c r="D306" s="647">
        <v>383771.89389617962</v>
      </c>
    </row>
    <row r="307" spans="1:4" ht="16.5" thickTop="1" thickBot="1">
      <c r="A307" s="667" t="s">
        <v>658</v>
      </c>
      <c r="B307" s="667" t="s">
        <v>92</v>
      </c>
      <c r="C307" s="668" t="s">
        <v>659</v>
      </c>
      <c r="D307" s="647">
        <v>166520.94458926862</v>
      </c>
    </row>
    <row r="308" spans="1:4" ht="16.5" thickTop="1" thickBot="1">
      <c r="A308" s="667" t="s">
        <v>636</v>
      </c>
      <c r="B308" s="667" t="s">
        <v>377</v>
      </c>
      <c r="C308" s="668" t="s">
        <v>637</v>
      </c>
      <c r="D308" s="647">
        <v>21108.432965259406</v>
      </c>
    </row>
    <row r="309" spans="1:4" ht="16.5" thickTop="1" thickBot="1">
      <c r="A309" s="667" t="s">
        <v>642</v>
      </c>
      <c r="B309" s="667" t="s">
        <v>377</v>
      </c>
      <c r="C309" s="668" t="s">
        <v>643</v>
      </c>
      <c r="D309" s="647">
        <v>6011.6428341411329</v>
      </c>
    </row>
    <row r="310" spans="1:4" ht="16.5" thickTop="1" thickBot="1">
      <c r="A310" s="667" t="s">
        <v>640</v>
      </c>
      <c r="B310" s="667" t="s">
        <v>377</v>
      </c>
      <c r="C310" s="668" t="s">
        <v>641</v>
      </c>
      <c r="D310" s="647">
        <v>13901.056322595401</v>
      </c>
    </row>
    <row r="311" spans="1:4" ht="16.5" thickTop="1" thickBot="1">
      <c r="A311" s="667" t="s">
        <v>638</v>
      </c>
      <c r="B311" s="667" t="s">
        <v>377</v>
      </c>
      <c r="C311" s="668" t="s">
        <v>639</v>
      </c>
      <c r="D311" s="647">
        <v>78783.759456063664</v>
      </c>
    </row>
    <row r="312" spans="1:4" ht="16.5" thickTop="1" thickBot="1">
      <c r="A312" s="667" t="s">
        <v>644</v>
      </c>
      <c r="B312" s="667" t="s">
        <v>377</v>
      </c>
      <c r="C312" s="668" t="s">
        <v>645</v>
      </c>
      <c r="D312" s="647">
        <v>12813.528614161642</v>
      </c>
    </row>
    <row r="313" spans="1:4" ht="16.5" thickTop="1" thickBot="1">
      <c r="A313" s="667" t="s">
        <v>660</v>
      </c>
      <c r="B313" s="667" t="s">
        <v>377</v>
      </c>
      <c r="C313" s="668" t="s">
        <v>661</v>
      </c>
      <c r="D313" s="647">
        <v>11177.247596214194</v>
      </c>
    </row>
    <row r="314" spans="1:4" ht="16.5" thickTop="1" thickBot="1">
      <c r="A314" s="667" t="s">
        <v>662</v>
      </c>
      <c r="B314" s="667" t="s">
        <v>377</v>
      </c>
      <c r="C314" s="668" t="s">
        <v>663</v>
      </c>
      <c r="D314" s="647">
        <v>9491.0720252986248</v>
      </c>
    </row>
    <row r="315" spans="1:4" ht="16.5" thickTop="1" thickBot="1">
      <c r="A315" s="667" t="s">
        <v>667</v>
      </c>
      <c r="B315" s="667" t="s">
        <v>377</v>
      </c>
      <c r="C315" s="668" t="s">
        <v>2316</v>
      </c>
      <c r="D315" s="647">
        <v>9377.5727639381075</v>
      </c>
    </row>
    <row r="316" spans="1:4" ht="16.5" thickTop="1" thickBot="1">
      <c r="A316" s="667" t="s">
        <v>664</v>
      </c>
      <c r="B316" s="667" t="s">
        <v>92</v>
      </c>
      <c r="C316" s="668" t="s">
        <v>2317</v>
      </c>
      <c r="D316" s="647">
        <v>45089.403811312819</v>
      </c>
    </row>
    <row r="317" spans="1:4" ht="16.5" thickTop="1" thickBot="1">
      <c r="A317" s="667" t="s">
        <v>665</v>
      </c>
      <c r="B317" s="667" t="s">
        <v>377</v>
      </c>
      <c r="C317" s="668" t="s">
        <v>666</v>
      </c>
      <c r="D317" s="647">
        <v>23072.109023813304</v>
      </c>
    </row>
    <row r="318" spans="1:4" ht="16.5" thickTop="1" thickBot="1">
      <c r="A318" s="667" t="s">
        <v>668</v>
      </c>
      <c r="B318" s="667" t="s">
        <v>606</v>
      </c>
      <c r="C318" s="668" t="s">
        <v>2318</v>
      </c>
      <c r="D318" s="647">
        <v>62927.704388474041</v>
      </c>
    </row>
    <row r="319" spans="1:4" ht="16.5" thickTop="1" thickBot="1">
      <c r="A319" s="667" t="s">
        <v>669</v>
      </c>
      <c r="B319" s="667" t="s">
        <v>92</v>
      </c>
      <c r="C319" s="668" t="s">
        <v>2319</v>
      </c>
      <c r="D319" s="647">
        <v>11926.967487769902</v>
      </c>
    </row>
    <row r="320" spans="1:4" ht="16.5" thickTop="1" thickBot="1">
      <c r="A320" s="667" t="s">
        <v>673</v>
      </c>
      <c r="B320" s="667" t="s">
        <v>92</v>
      </c>
      <c r="C320" s="668" t="s">
        <v>2320</v>
      </c>
      <c r="D320" s="647">
        <v>107982.39894554816</v>
      </c>
    </row>
    <row r="321" spans="1:4" ht="16.5" thickTop="1" thickBot="1">
      <c r="A321" s="667" t="s">
        <v>674</v>
      </c>
      <c r="B321" s="667" t="s">
        <v>92</v>
      </c>
      <c r="C321" s="668" t="s">
        <v>2321</v>
      </c>
      <c r="D321" s="647">
        <v>182830.30251721558</v>
      </c>
    </row>
    <row r="322" spans="1:4" ht="16.5" thickTop="1" thickBot="1">
      <c r="A322" s="667" t="s">
        <v>672</v>
      </c>
      <c r="B322" s="667" t="s">
        <v>92</v>
      </c>
      <c r="C322" s="668" t="s">
        <v>2322</v>
      </c>
      <c r="D322" s="647">
        <v>162921.76847098765</v>
      </c>
    </row>
    <row r="323" spans="1:4" ht="31.5" thickTop="1" thickBot="1">
      <c r="A323" s="667" t="s">
        <v>671</v>
      </c>
      <c r="B323" s="667" t="s">
        <v>92</v>
      </c>
      <c r="C323" s="668" t="s">
        <v>2323</v>
      </c>
      <c r="D323" s="647">
        <v>199350.69271093371</v>
      </c>
    </row>
    <row r="324" spans="1:4" ht="16.5" thickTop="1" thickBot="1">
      <c r="A324" s="667" t="s">
        <v>675</v>
      </c>
      <c r="B324" s="667" t="s">
        <v>92</v>
      </c>
      <c r="C324" s="668" t="s">
        <v>676</v>
      </c>
      <c r="D324" s="647">
        <v>304151.9885055059</v>
      </c>
    </row>
    <row r="325" spans="1:4" ht="16.5" thickTop="1" thickBot="1">
      <c r="A325" s="667" t="s">
        <v>678</v>
      </c>
      <c r="B325" s="667" t="s">
        <v>92</v>
      </c>
      <c r="C325" s="668" t="s">
        <v>679</v>
      </c>
      <c r="D325" s="647">
        <v>18764.517026520662</v>
      </c>
    </row>
    <row r="326" spans="1:4" ht="16.5" thickTop="1" thickBot="1">
      <c r="A326" s="667" t="s">
        <v>670</v>
      </c>
      <c r="B326" s="667" t="s">
        <v>92</v>
      </c>
      <c r="C326" s="668" t="s">
        <v>2324</v>
      </c>
      <c r="D326" s="647">
        <v>23241.49018449811</v>
      </c>
    </row>
    <row r="327" spans="1:4" ht="16.5" thickTop="1" thickBot="1">
      <c r="A327" s="667" t="s">
        <v>677</v>
      </c>
      <c r="B327" s="667" t="s">
        <v>92</v>
      </c>
      <c r="C327" s="668" t="s">
        <v>2325</v>
      </c>
      <c r="D327" s="647">
        <v>18717.485987027241</v>
      </c>
    </row>
    <row r="328" spans="1:4" ht="16.5" thickTop="1" thickBot="1">
      <c r="A328" s="667" t="s">
        <v>680</v>
      </c>
      <c r="B328" s="667" t="s">
        <v>92</v>
      </c>
      <c r="C328" s="668" t="s">
        <v>2326</v>
      </c>
      <c r="D328" s="647">
        <v>68724.844031420056</v>
      </c>
    </row>
    <row r="329" spans="1:4" ht="16.5" thickTop="1" thickBot="1">
      <c r="A329" s="667" t="s">
        <v>681</v>
      </c>
      <c r="B329" s="667" t="s">
        <v>92</v>
      </c>
      <c r="C329" s="668" t="s">
        <v>682</v>
      </c>
      <c r="D329" s="647">
        <v>6613.7616220468108</v>
      </c>
    </row>
    <row r="330" spans="1:4" ht="16.5" thickTop="1" thickBot="1">
      <c r="A330" s="667" t="s">
        <v>683</v>
      </c>
      <c r="B330" s="667" t="s">
        <v>92</v>
      </c>
      <c r="C330" s="668" t="s">
        <v>2327</v>
      </c>
      <c r="D330" s="647">
        <v>48669.66338603371</v>
      </c>
    </row>
    <row r="331" spans="1:4" ht="16.5" thickTop="1" thickBot="1">
      <c r="A331" s="667" t="s">
        <v>684</v>
      </c>
      <c r="B331" s="667" t="s">
        <v>92</v>
      </c>
      <c r="C331" s="668" t="s">
        <v>2328</v>
      </c>
      <c r="D331" s="647">
        <v>2049.7550090658465</v>
      </c>
    </row>
    <row r="332" spans="1:4" ht="16.5" thickTop="1" thickBot="1">
      <c r="A332" s="667" t="s">
        <v>686</v>
      </c>
      <c r="B332" s="667" t="s">
        <v>387</v>
      </c>
      <c r="C332" s="668" t="s">
        <v>687</v>
      </c>
      <c r="D332" s="647">
        <v>46938.365784607842</v>
      </c>
    </row>
    <row r="333" spans="1:4" ht="16.5" thickTop="1" thickBot="1">
      <c r="A333" s="667" t="s">
        <v>685</v>
      </c>
      <c r="B333" s="667" t="s">
        <v>387</v>
      </c>
      <c r="C333" s="668" t="s">
        <v>2329</v>
      </c>
      <c r="D333" s="647">
        <v>16551.454976261779</v>
      </c>
    </row>
    <row r="334" spans="1:4" ht="16.5" thickTop="1" thickBot="1">
      <c r="A334" s="667" t="s">
        <v>690</v>
      </c>
      <c r="B334" s="667" t="s">
        <v>92</v>
      </c>
      <c r="C334" s="668" t="s">
        <v>1929</v>
      </c>
      <c r="D334" s="647">
        <v>707.72169392689204</v>
      </c>
    </row>
    <row r="335" spans="1:4" ht="16.5" thickTop="1" thickBot="1">
      <c r="A335" s="667" t="s">
        <v>688</v>
      </c>
      <c r="B335" s="667" t="s">
        <v>92</v>
      </c>
      <c r="C335" s="668" t="s">
        <v>689</v>
      </c>
      <c r="D335" s="647">
        <v>4188.0186164403522</v>
      </c>
    </row>
    <row r="336" spans="1:4" ht="16.5" thickTop="1" thickBot="1">
      <c r="A336" s="667" t="s">
        <v>691</v>
      </c>
      <c r="B336" s="667" t="s">
        <v>377</v>
      </c>
      <c r="C336" s="668" t="s">
        <v>692</v>
      </c>
      <c r="D336" s="647">
        <v>6128.9601134679051</v>
      </c>
    </row>
    <row r="337" spans="1:4" ht="16.5" thickTop="1" thickBot="1">
      <c r="A337" s="667" t="s">
        <v>696</v>
      </c>
      <c r="B337" s="667" t="s">
        <v>92</v>
      </c>
      <c r="C337" s="668" t="s">
        <v>697</v>
      </c>
      <c r="D337" s="647">
        <v>256345.54427238845</v>
      </c>
    </row>
    <row r="338" spans="1:4" ht="16.5" thickTop="1" thickBot="1">
      <c r="A338" s="667" t="s">
        <v>694</v>
      </c>
      <c r="B338" s="667" t="s">
        <v>92</v>
      </c>
      <c r="C338" s="668" t="s">
        <v>695</v>
      </c>
      <c r="D338" s="647">
        <v>48169.50303245418</v>
      </c>
    </row>
    <row r="339" spans="1:4" ht="16.5" thickTop="1" thickBot="1">
      <c r="A339" s="667" t="s">
        <v>693</v>
      </c>
      <c r="B339" s="667" t="s">
        <v>144</v>
      </c>
      <c r="C339" s="668" t="s">
        <v>2330</v>
      </c>
      <c r="D339" s="647">
        <v>83565.826958799182</v>
      </c>
    </row>
    <row r="340" spans="1:4" ht="31.5" thickTop="1" thickBot="1">
      <c r="A340" s="667" t="s">
        <v>648</v>
      </c>
      <c r="B340" s="667" t="s">
        <v>92</v>
      </c>
      <c r="C340" s="668" t="s">
        <v>1927</v>
      </c>
      <c r="D340" s="647">
        <v>1535417.3134999862</v>
      </c>
    </row>
    <row r="341" spans="1:4" ht="31.5" thickTop="1" thickBot="1">
      <c r="A341" s="667" t="s">
        <v>698</v>
      </c>
      <c r="B341" s="667" t="s">
        <v>92</v>
      </c>
      <c r="C341" s="668" t="s">
        <v>699</v>
      </c>
      <c r="D341" s="647">
        <v>1527359.9072210167</v>
      </c>
    </row>
    <row r="342" spans="1:4" ht="31.5" thickTop="1" thickBot="1">
      <c r="A342" s="667" t="s">
        <v>649</v>
      </c>
      <c r="B342" s="667" t="s">
        <v>92</v>
      </c>
      <c r="C342" s="668" t="s">
        <v>1928</v>
      </c>
      <c r="D342" s="647">
        <v>963598.31617451576</v>
      </c>
    </row>
    <row r="343" spans="1:4" ht="31.5" thickTop="1" thickBot="1">
      <c r="A343" s="667" t="s">
        <v>700</v>
      </c>
      <c r="B343" s="667" t="s">
        <v>92</v>
      </c>
      <c r="C343" s="668" t="s">
        <v>701</v>
      </c>
      <c r="D343" s="647">
        <v>937677.96574787563</v>
      </c>
    </row>
    <row r="344" spans="1:4" ht="16.5" thickTop="1" thickBot="1">
      <c r="A344" s="667" t="s">
        <v>737</v>
      </c>
      <c r="B344" s="667" t="s">
        <v>387</v>
      </c>
      <c r="C344" s="668" t="s">
        <v>2331</v>
      </c>
      <c r="D344" s="647">
        <v>70453.364892506826</v>
      </c>
    </row>
    <row r="345" spans="1:4" ht="16.5" thickTop="1" thickBot="1">
      <c r="A345" s="667" t="s">
        <v>702</v>
      </c>
      <c r="B345" s="667" t="s">
        <v>377</v>
      </c>
      <c r="C345" s="668" t="s">
        <v>2332</v>
      </c>
      <c r="D345" s="647">
        <v>74368.395224359891</v>
      </c>
    </row>
    <row r="346" spans="1:4" ht="16.5" thickTop="1" thickBot="1">
      <c r="A346" s="667" t="s">
        <v>703</v>
      </c>
      <c r="B346" s="667" t="s">
        <v>144</v>
      </c>
      <c r="C346" s="668" t="s">
        <v>2333</v>
      </c>
      <c r="D346" s="647">
        <v>49311.26395063589</v>
      </c>
    </row>
    <row r="347" spans="1:4" ht="16.5" thickTop="1" thickBot="1">
      <c r="A347" s="667" t="s">
        <v>708</v>
      </c>
      <c r="B347" s="667" t="s">
        <v>92</v>
      </c>
      <c r="C347" s="668" t="s">
        <v>2334</v>
      </c>
      <c r="D347" s="647">
        <v>89793.014261762597</v>
      </c>
    </row>
    <row r="348" spans="1:4" ht="16.5" thickTop="1" thickBot="1">
      <c r="A348" s="667" t="s">
        <v>713</v>
      </c>
      <c r="B348" s="667" t="s">
        <v>144</v>
      </c>
      <c r="C348" s="668" t="s">
        <v>1931</v>
      </c>
      <c r="D348" s="647">
        <v>13644.554933771484</v>
      </c>
    </row>
    <row r="349" spans="1:4" ht="16.5" thickTop="1" thickBot="1">
      <c r="A349" s="667" t="s">
        <v>704</v>
      </c>
      <c r="B349" s="667" t="s">
        <v>144</v>
      </c>
      <c r="C349" s="668" t="s">
        <v>2335</v>
      </c>
      <c r="D349" s="647">
        <v>41033.627453521876</v>
      </c>
    </row>
    <row r="350" spans="1:4" ht="16.5" thickTop="1" thickBot="1">
      <c r="A350" s="667" t="s">
        <v>705</v>
      </c>
      <c r="B350" s="667" t="s">
        <v>144</v>
      </c>
      <c r="C350" s="668" t="s">
        <v>2336</v>
      </c>
      <c r="D350" s="647">
        <v>21455.525507646311</v>
      </c>
    </row>
    <row r="351" spans="1:4" ht="16.5" thickTop="1" thickBot="1">
      <c r="A351" s="667" t="s">
        <v>736</v>
      </c>
      <c r="B351" s="667" t="s">
        <v>144</v>
      </c>
      <c r="C351" s="668" t="s">
        <v>1933</v>
      </c>
      <c r="D351" s="647">
        <v>139501.5256271603</v>
      </c>
    </row>
    <row r="352" spans="1:4" ht="16.5" thickTop="1" thickBot="1">
      <c r="A352" s="667" t="s">
        <v>709</v>
      </c>
      <c r="B352" s="667" t="s">
        <v>144</v>
      </c>
      <c r="C352" s="668" t="s">
        <v>710</v>
      </c>
      <c r="D352" s="647">
        <v>406701.17433880072</v>
      </c>
    </row>
    <row r="353" spans="1:4" ht="16.5" thickTop="1" thickBot="1">
      <c r="A353" s="667" t="s">
        <v>711</v>
      </c>
      <c r="B353" s="667" t="s">
        <v>144</v>
      </c>
      <c r="C353" s="668" t="s">
        <v>712</v>
      </c>
      <c r="D353" s="647">
        <v>1077574.4826882721</v>
      </c>
    </row>
    <row r="354" spans="1:4" ht="16.5" thickTop="1" thickBot="1">
      <c r="A354" s="667" t="s">
        <v>707</v>
      </c>
      <c r="B354" s="667" t="s">
        <v>144</v>
      </c>
      <c r="C354" s="668" t="s">
        <v>2337</v>
      </c>
      <c r="D354" s="647">
        <v>5824.5599537945927</v>
      </c>
    </row>
    <row r="355" spans="1:4" ht="16.5" thickTop="1" thickBot="1">
      <c r="A355" s="667" t="s">
        <v>706</v>
      </c>
      <c r="B355" s="667" t="s">
        <v>144</v>
      </c>
      <c r="C355" s="668" t="s">
        <v>1930</v>
      </c>
      <c r="D355" s="647">
        <v>6608.4684607754098</v>
      </c>
    </row>
    <row r="356" spans="1:4" ht="16.5" thickTop="1" thickBot="1">
      <c r="A356" s="667" t="s">
        <v>716</v>
      </c>
      <c r="B356" s="667" t="s">
        <v>144</v>
      </c>
      <c r="C356" s="668" t="s">
        <v>717</v>
      </c>
      <c r="D356" s="647">
        <v>36867.302120980705</v>
      </c>
    </row>
    <row r="357" spans="1:4" ht="16.5" thickTop="1" thickBot="1">
      <c r="A357" s="667" t="s">
        <v>714</v>
      </c>
      <c r="B357" s="667" t="s">
        <v>144</v>
      </c>
      <c r="C357" s="668" t="s">
        <v>2338</v>
      </c>
      <c r="D357" s="647">
        <v>415305.77201084321</v>
      </c>
    </row>
    <row r="358" spans="1:4" ht="16.5" thickTop="1" thickBot="1">
      <c r="A358" s="667" t="s">
        <v>715</v>
      </c>
      <c r="B358" s="667" t="s">
        <v>144</v>
      </c>
      <c r="C358" s="668" t="s">
        <v>2339</v>
      </c>
      <c r="D358" s="647">
        <v>418523.14633249864</v>
      </c>
    </row>
    <row r="359" spans="1:4" ht="16.5" thickTop="1" thickBot="1">
      <c r="A359" s="667" t="s">
        <v>718</v>
      </c>
      <c r="B359" s="667" t="s">
        <v>144</v>
      </c>
      <c r="C359" s="668" t="s">
        <v>719</v>
      </c>
      <c r="D359" s="647">
        <v>147199.69112475938</v>
      </c>
    </row>
    <row r="360" spans="1:4" ht="16.5" thickTop="1" thickBot="1">
      <c r="A360" s="667" t="s">
        <v>720</v>
      </c>
      <c r="B360" s="667" t="s">
        <v>144</v>
      </c>
      <c r="C360" s="668" t="s">
        <v>721</v>
      </c>
      <c r="D360" s="647">
        <v>191318.79773382962</v>
      </c>
    </row>
    <row r="361" spans="1:4" ht="16.5" thickTop="1" thickBot="1">
      <c r="A361" s="667" t="s">
        <v>722</v>
      </c>
      <c r="B361" s="667" t="s">
        <v>144</v>
      </c>
      <c r="C361" s="668" t="s">
        <v>723</v>
      </c>
      <c r="D361" s="647">
        <v>184863.22353797563</v>
      </c>
    </row>
    <row r="362" spans="1:4" ht="16.5" thickTop="1" thickBot="1">
      <c r="A362" s="667" t="s">
        <v>724</v>
      </c>
      <c r="B362" s="667" t="s">
        <v>144</v>
      </c>
      <c r="C362" s="668" t="s">
        <v>725</v>
      </c>
      <c r="D362" s="647">
        <v>217307.17829877764</v>
      </c>
    </row>
    <row r="363" spans="1:4" ht="16.5" thickTop="1" thickBot="1">
      <c r="A363" s="667" t="s">
        <v>726</v>
      </c>
      <c r="B363" s="667" t="s">
        <v>144</v>
      </c>
      <c r="C363" s="668" t="s">
        <v>2340</v>
      </c>
      <c r="D363" s="647">
        <v>185458.74756757598</v>
      </c>
    </row>
    <row r="364" spans="1:4" ht="16.5" thickTop="1" thickBot="1">
      <c r="A364" s="667" t="s">
        <v>738</v>
      </c>
      <c r="B364" s="667" t="s">
        <v>144</v>
      </c>
      <c r="C364" s="668" t="s">
        <v>2341</v>
      </c>
      <c r="D364" s="647">
        <v>143407.01091409769</v>
      </c>
    </row>
    <row r="365" spans="1:4" ht="16.5" thickTop="1" thickBot="1">
      <c r="A365" s="667" t="s">
        <v>727</v>
      </c>
      <c r="B365" s="667" t="s">
        <v>144</v>
      </c>
      <c r="C365" s="668" t="s">
        <v>728</v>
      </c>
      <c r="D365" s="647">
        <v>60116.081248868941</v>
      </c>
    </row>
    <row r="366" spans="1:4" ht="16.5" thickTop="1" thickBot="1">
      <c r="A366" s="667" t="s">
        <v>729</v>
      </c>
      <c r="B366" s="667" t="s">
        <v>144</v>
      </c>
      <c r="C366" s="668" t="s">
        <v>1932</v>
      </c>
      <c r="D366" s="647">
        <v>62110.127904881687</v>
      </c>
    </row>
    <row r="367" spans="1:4" ht="16.5" thickTop="1" thickBot="1">
      <c r="A367" s="667" t="s">
        <v>730</v>
      </c>
      <c r="B367" s="667" t="s">
        <v>92</v>
      </c>
      <c r="C367" s="668" t="s">
        <v>2342</v>
      </c>
      <c r="D367" s="647">
        <v>45229.28210589473</v>
      </c>
    </row>
    <row r="368" spans="1:4" ht="16.5" thickTop="1" thickBot="1">
      <c r="A368" s="667" t="s">
        <v>732</v>
      </c>
      <c r="B368" s="667" t="s">
        <v>92</v>
      </c>
      <c r="C368" s="668" t="s">
        <v>733</v>
      </c>
      <c r="D368" s="647">
        <v>3052.1582714792175</v>
      </c>
    </row>
    <row r="369" spans="1:4" ht="16.5" thickTop="1" thickBot="1">
      <c r="A369" s="667" t="s">
        <v>731</v>
      </c>
      <c r="B369" s="667" t="s">
        <v>92</v>
      </c>
      <c r="C369" s="668" t="s">
        <v>2343</v>
      </c>
      <c r="D369" s="647">
        <v>1391.4072292934911</v>
      </c>
    </row>
    <row r="370" spans="1:4" ht="16.5" thickTop="1" thickBot="1">
      <c r="A370" s="667" t="s">
        <v>734</v>
      </c>
      <c r="B370" s="667" t="s">
        <v>92</v>
      </c>
      <c r="C370" s="668" t="s">
        <v>735</v>
      </c>
      <c r="D370" s="647">
        <v>40694.518039609866</v>
      </c>
    </row>
    <row r="371" spans="1:4" ht="16.5" thickTop="1" thickBot="1">
      <c r="A371" s="667" t="s">
        <v>741</v>
      </c>
      <c r="B371" s="667" t="s">
        <v>92</v>
      </c>
      <c r="C371" s="668" t="s">
        <v>1934</v>
      </c>
      <c r="D371" s="647">
        <v>36048.684359761202</v>
      </c>
    </row>
    <row r="372" spans="1:4" ht="16.5" thickTop="1" thickBot="1">
      <c r="A372" s="667" t="s">
        <v>739</v>
      </c>
      <c r="B372" s="667" t="s">
        <v>377</v>
      </c>
      <c r="C372" s="668" t="s">
        <v>740</v>
      </c>
      <c r="D372" s="647">
        <v>4433.2394976366986</v>
      </c>
    </row>
    <row r="373" spans="1:4" ht="16.5" thickTop="1" thickBot="1">
      <c r="A373" s="192"/>
      <c r="B373" s="192"/>
      <c r="C373" s="197"/>
      <c r="D373" s="646"/>
    </row>
    <row r="374" spans="1:4" ht="15.75" thickTop="1"/>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E118"/>
  <sheetViews>
    <sheetView showGridLines="0" zoomScale="80" zoomScaleNormal="80" workbookViewId="0">
      <pane xSplit="4" ySplit="4" topLeftCell="E5" activePane="bottomRight" state="frozen"/>
      <selection activeCell="D20" sqref="D20"/>
      <selection pane="topRight" activeCell="D20" sqref="D20"/>
      <selection pane="bottomLeft" activeCell="D20" sqref="D20"/>
      <selection pane="bottomRight" activeCell="D6" sqref="D6"/>
    </sheetView>
  </sheetViews>
  <sheetFormatPr baseColWidth="10" defaultRowHeight="15"/>
  <cols>
    <col min="1" max="1" width="18" style="157" customWidth="1"/>
    <col min="2" max="2" width="9.140625" customWidth="1"/>
    <col min="3" max="3" width="101.5703125" customWidth="1"/>
    <col min="4" max="4" width="17.85546875" style="183" customWidth="1"/>
  </cols>
  <sheetData>
    <row r="1" spans="1:5" ht="99.75" customHeight="1" thickTop="1" thickBot="1">
      <c r="A1" s="691" t="s">
        <v>1850</v>
      </c>
      <c r="B1" s="692"/>
      <c r="C1" s="692"/>
      <c r="D1" s="693"/>
    </row>
    <row r="2" spans="1:5" ht="16.5" thickTop="1" thickBot="1">
      <c r="A2" s="690" t="s">
        <v>1409</v>
      </c>
      <c r="B2" s="690"/>
      <c r="C2" s="690"/>
      <c r="D2" s="690"/>
    </row>
    <row r="3" spans="1:5" ht="16.5" thickTop="1" thickBot="1">
      <c r="A3" s="694"/>
      <c r="B3" s="694"/>
      <c r="C3" s="694"/>
      <c r="D3" s="694"/>
    </row>
    <row r="4" spans="1:5" ht="16.5" thickTop="1" thickBot="1">
      <c r="A4" s="695"/>
      <c r="B4" s="695"/>
      <c r="C4" s="695"/>
      <c r="D4" s="695"/>
    </row>
    <row r="5" spans="1:5" ht="30" customHeight="1" thickTop="1" thickBot="1">
      <c r="A5" s="199"/>
      <c r="B5" s="100"/>
      <c r="C5" s="101"/>
      <c r="D5" s="187"/>
    </row>
    <row r="6" spans="1:5" ht="30" customHeight="1" thickTop="1" thickBot="1">
      <c r="A6" s="200" t="s">
        <v>1266</v>
      </c>
      <c r="B6" s="100" t="s">
        <v>339</v>
      </c>
      <c r="C6" s="102" t="s">
        <v>2026</v>
      </c>
      <c r="D6" s="649">
        <v>1233.2750091773103</v>
      </c>
    </row>
    <row r="7" spans="1:5" ht="30" customHeight="1" thickTop="1" thickBot="1">
      <c r="A7" s="200" t="s">
        <v>1352</v>
      </c>
      <c r="B7" s="100" t="s">
        <v>339</v>
      </c>
      <c r="C7" s="102" t="s">
        <v>2025</v>
      </c>
      <c r="D7" s="649">
        <v>1232.9363069637777</v>
      </c>
      <c r="E7" s="103"/>
    </row>
    <row r="8" spans="1:5" ht="30" customHeight="1" thickTop="1" thickBot="1">
      <c r="A8" s="200" t="s">
        <v>1364</v>
      </c>
      <c r="B8" s="100" t="s">
        <v>339</v>
      </c>
      <c r="C8" s="102" t="s">
        <v>2027</v>
      </c>
      <c r="D8" s="649">
        <v>1232.9363069637777</v>
      </c>
    </row>
    <row r="9" spans="1:5" ht="30" customHeight="1" thickTop="1" thickBot="1">
      <c r="A9" s="200" t="s">
        <v>1225</v>
      </c>
      <c r="B9" s="100" t="s">
        <v>1223</v>
      </c>
      <c r="C9" s="102" t="s">
        <v>1226</v>
      </c>
      <c r="D9" s="649">
        <v>1232.9363069637777</v>
      </c>
    </row>
    <row r="10" spans="1:5" ht="30" customHeight="1" thickTop="1" thickBot="1">
      <c r="A10" s="200" t="s">
        <v>1388</v>
      </c>
      <c r="B10" s="100" t="s">
        <v>339</v>
      </c>
      <c r="C10" s="102" t="s">
        <v>1389</v>
      </c>
      <c r="D10" s="649">
        <v>1232.9363069637777</v>
      </c>
    </row>
    <row r="11" spans="1:5" ht="30" customHeight="1" thickTop="1" thickBot="1">
      <c r="A11" s="200" t="s">
        <v>1329</v>
      </c>
      <c r="B11" s="100" t="s">
        <v>339</v>
      </c>
      <c r="C11" s="102" t="s">
        <v>1330</v>
      </c>
      <c r="D11" s="649">
        <v>1232.9363069637777</v>
      </c>
    </row>
    <row r="12" spans="1:5" ht="30" customHeight="1" thickTop="1" thickBot="1">
      <c r="A12" s="200" t="s">
        <v>1331</v>
      </c>
      <c r="B12" s="100" t="s">
        <v>339</v>
      </c>
      <c r="C12" s="102" t="s">
        <v>1332</v>
      </c>
      <c r="D12" s="649">
        <v>1232.9363069637777</v>
      </c>
    </row>
    <row r="13" spans="1:5" ht="30" customHeight="1" thickTop="1" thickBot="1">
      <c r="A13" s="200" t="s">
        <v>1333</v>
      </c>
      <c r="B13" s="100" t="s">
        <v>339</v>
      </c>
      <c r="C13" s="102" t="s">
        <v>1334</v>
      </c>
      <c r="D13" s="649">
        <v>1232.9363069637777</v>
      </c>
    </row>
    <row r="14" spans="1:5" ht="30" customHeight="1" thickTop="1" thickBot="1">
      <c r="A14" s="200" t="s">
        <v>1335</v>
      </c>
      <c r="B14" s="100" t="s">
        <v>339</v>
      </c>
      <c r="C14" s="102" t="s">
        <v>1336</v>
      </c>
      <c r="D14" s="649">
        <v>1232.9363069637777</v>
      </c>
    </row>
    <row r="15" spans="1:5" ht="30" customHeight="1" thickTop="1" thickBot="1">
      <c r="A15" s="200" t="s">
        <v>1317</v>
      </c>
      <c r="B15" s="100" t="s">
        <v>339</v>
      </c>
      <c r="C15" s="102" t="s">
        <v>1860</v>
      </c>
      <c r="D15" s="649">
        <v>1232.9363069637777</v>
      </c>
    </row>
    <row r="16" spans="1:5" ht="30" customHeight="1" thickTop="1" thickBot="1">
      <c r="A16" s="200" t="s">
        <v>1227</v>
      </c>
      <c r="B16" s="100" t="s">
        <v>339</v>
      </c>
      <c r="C16" s="102" t="s">
        <v>1228</v>
      </c>
      <c r="D16" s="649">
        <v>1232.9363069637777</v>
      </c>
    </row>
    <row r="17" spans="1:4" ht="30" customHeight="1" thickTop="1" thickBot="1">
      <c r="A17" s="200" t="s">
        <v>1229</v>
      </c>
      <c r="B17" s="100" t="s">
        <v>339</v>
      </c>
      <c r="C17" s="102" t="s">
        <v>1230</v>
      </c>
      <c r="D17" s="649">
        <v>1232.9363069637777</v>
      </c>
    </row>
    <row r="18" spans="1:4" ht="30" customHeight="1" thickTop="1" thickBot="1">
      <c r="A18" s="200" t="s">
        <v>1231</v>
      </c>
      <c r="B18" s="100" t="s">
        <v>339</v>
      </c>
      <c r="C18" s="102" t="s">
        <v>1232</v>
      </c>
      <c r="D18" s="649">
        <v>1232.9363069637777</v>
      </c>
    </row>
    <row r="19" spans="1:4" ht="30" customHeight="1" thickTop="1" thickBot="1">
      <c r="A19" s="200" t="s">
        <v>1235</v>
      </c>
      <c r="B19" s="100" t="s">
        <v>339</v>
      </c>
      <c r="C19" s="102" t="s">
        <v>1236</v>
      </c>
      <c r="D19" s="649">
        <v>1232.9363069637777</v>
      </c>
    </row>
    <row r="20" spans="1:4" ht="30" customHeight="1" thickTop="1" thickBot="1">
      <c r="A20" s="200" t="s">
        <v>1407</v>
      </c>
      <c r="B20" s="100" t="s">
        <v>339</v>
      </c>
      <c r="C20" s="102" t="s">
        <v>1869</v>
      </c>
      <c r="D20" s="649">
        <v>1232.9363069637777</v>
      </c>
    </row>
    <row r="21" spans="1:4" ht="30" customHeight="1" thickTop="1" thickBot="1">
      <c r="A21" s="200" t="s">
        <v>1239</v>
      </c>
      <c r="B21" s="100" t="s">
        <v>339</v>
      </c>
      <c r="C21" s="102" t="s">
        <v>1240</v>
      </c>
      <c r="D21" s="649">
        <v>1232.9363069637777</v>
      </c>
    </row>
    <row r="22" spans="1:4" ht="30" customHeight="1" thickTop="1" thickBot="1">
      <c r="A22" s="200" t="s">
        <v>1390</v>
      </c>
      <c r="B22" s="100" t="s">
        <v>339</v>
      </c>
      <c r="C22" s="102" t="s">
        <v>1391</v>
      </c>
      <c r="D22" s="649">
        <v>1232.9363069637777</v>
      </c>
    </row>
    <row r="23" spans="1:4" ht="30" customHeight="1" thickTop="1" thickBot="1">
      <c r="A23" s="200" t="s">
        <v>1247</v>
      </c>
      <c r="B23" s="100" t="s">
        <v>339</v>
      </c>
      <c r="C23" s="102" t="s">
        <v>1248</v>
      </c>
      <c r="D23" s="649">
        <v>1232.9363069637777</v>
      </c>
    </row>
    <row r="24" spans="1:4" ht="30" customHeight="1" thickTop="1" thickBot="1">
      <c r="A24" s="200" t="s">
        <v>1269</v>
      </c>
      <c r="B24" s="100" t="s">
        <v>339</v>
      </c>
      <c r="C24" s="102" t="s">
        <v>1270</v>
      </c>
      <c r="D24" s="649">
        <v>1232.9363069637777</v>
      </c>
    </row>
    <row r="25" spans="1:4" ht="30" customHeight="1" thickTop="1" thickBot="1">
      <c r="A25" s="200" t="s">
        <v>1241</v>
      </c>
      <c r="B25" s="100" t="s">
        <v>339</v>
      </c>
      <c r="C25" s="102" t="s">
        <v>1242</v>
      </c>
      <c r="D25" s="649">
        <v>1232.9363069637777</v>
      </c>
    </row>
    <row r="26" spans="1:4" ht="30" customHeight="1" thickTop="1" thickBot="1">
      <c r="A26" s="200" t="s">
        <v>1246</v>
      </c>
      <c r="B26" s="100" t="s">
        <v>339</v>
      </c>
      <c r="C26" s="102" t="s">
        <v>1242</v>
      </c>
      <c r="D26" s="649">
        <v>1232.9363069637777</v>
      </c>
    </row>
    <row r="27" spans="1:4" ht="30" customHeight="1" thickTop="1" thickBot="1">
      <c r="A27" s="200" t="s">
        <v>1303</v>
      </c>
      <c r="B27" s="100" t="s">
        <v>339</v>
      </c>
      <c r="C27" s="102" t="s">
        <v>1304</v>
      </c>
      <c r="D27" s="649">
        <v>1232.9363069637777</v>
      </c>
    </row>
    <row r="28" spans="1:4" ht="30" customHeight="1" thickTop="1" thickBot="1">
      <c r="A28" s="200" t="s">
        <v>1249</v>
      </c>
      <c r="B28" s="100" t="s">
        <v>339</v>
      </c>
      <c r="C28" s="102" t="s">
        <v>1250</v>
      </c>
      <c r="D28" s="649">
        <v>1232.9363069637777</v>
      </c>
    </row>
    <row r="29" spans="1:4" ht="30" customHeight="1" thickTop="1" thickBot="1">
      <c r="A29" s="200" t="s">
        <v>1254</v>
      </c>
      <c r="B29" s="100" t="s">
        <v>339</v>
      </c>
      <c r="C29" s="102" t="s">
        <v>1255</v>
      </c>
      <c r="D29" s="649">
        <v>1232.9363069637777</v>
      </c>
    </row>
    <row r="30" spans="1:4" ht="30" customHeight="1" thickTop="1" thickBot="1">
      <c r="A30" s="200" t="s">
        <v>1252</v>
      </c>
      <c r="B30" s="100" t="s">
        <v>339</v>
      </c>
      <c r="C30" s="102" t="s">
        <v>1253</v>
      </c>
      <c r="D30" s="649">
        <v>1232.9363069637777</v>
      </c>
    </row>
    <row r="31" spans="1:4" ht="30" customHeight="1" thickTop="1" thickBot="1">
      <c r="A31" s="200" t="s">
        <v>1267</v>
      </c>
      <c r="B31" s="100" t="s">
        <v>339</v>
      </c>
      <c r="C31" s="102" t="s">
        <v>1268</v>
      </c>
      <c r="D31" s="649">
        <v>1232.9363069637777</v>
      </c>
    </row>
    <row r="32" spans="1:4" ht="30" customHeight="1" thickTop="1" thickBot="1">
      <c r="A32" s="200" t="s">
        <v>1256</v>
      </c>
      <c r="B32" s="100" t="s">
        <v>339</v>
      </c>
      <c r="C32" s="102" t="s">
        <v>1257</v>
      </c>
      <c r="D32" s="649">
        <v>1232.9363069637777</v>
      </c>
    </row>
    <row r="33" spans="1:4" ht="30" customHeight="1" thickTop="1" thickBot="1">
      <c r="A33" s="200" t="s">
        <v>1272</v>
      </c>
      <c r="B33" s="100" t="s">
        <v>339</v>
      </c>
      <c r="C33" s="102" t="s">
        <v>1257</v>
      </c>
      <c r="D33" s="649">
        <v>1232.9363069637777</v>
      </c>
    </row>
    <row r="34" spans="1:4" ht="30" customHeight="1" thickTop="1" thickBot="1">
      <c r="A34" s="200" t="s">
        <v>1273</v>
      </c>
      <c r="B34" s="100" t="s">
        <v>339</v>
      </c>
      <c r="C34" s="102" t="s">
        <v>1274</v>
      </c>
      <c r="D34" s="649">
        <v>1232.9363069637777</v>
      </c>
    </row>
    <row r="35" spans="1:4" ht="30" customHeight="1" thickTop="1" thickBot="1">
      <c r="A35" s="200" t="s">
        <v>1323</v>
      </c>
      <c r="B35" s="100" t="s">
        <v>339</v>
      </c>
      <c r="C35" s="102" t="s">
        <v>1864</v>
      </c>
      <c r="D35" s="649">
        <v>1232.9363069637777</v>
      </c>
    </row>
    <row r="36" spans="1:4" ht="30" customHeight="1" thickTop="1" thickBot="1">
      <c r="A36" s="200" t="s">
        <v>1404</v>
      </c>
      <c r="B36" s="100" t="s">
        <v>339</v>
      </c>
      <c r="C36" s="102" t="s">
        <v>1405</v>
      </c>
      <c r="D36" s="649">
        <v>1232.9363069637777</v>
      </c>
    </row>
    <row r="37" spans="1:4" ht="30" customHeight="1" thickTop="1" thickBot="1">
      <c r="A37" s="200" t="s">
        <v>1385</v>
      </c>
      <c r="B37" s="100" t="s">
        <v>339</v>
      </c>
      <c r="C37" s="102" t="s">
        <v>1386</v>
      </c>
      <c r="D37" s="649">
        <v>1232.9363069637777</v>
      </c>
    </row>
    <row r="38" spans="1:4" ht="30" customHeight="1" thickTop="1" thickBot="1">
      <c r="A38" s="200" t="s">
        <v>1264</v>
      </c>
      <c r="B38" s="100" t="s">
        <v>339</v>
      </c>
      <c r="C38" s="102" t="s">
        <v>1265</v>
      </c>
      <c r="D38" s="649">
        <v>1232.9363069637777</v>
      </c>
    </row>
    <row r="39" spans="1:4" ht="30" customHeight="1" thickTop="1" thickBot="1">
      <c r="A39" s="200" t="s">
        <v>1221</v>
      </c>
      <c r="B39" s="100" t="s">
        <v>1223</v>
      </c>
      <c r="C39" s="102" t="s">
        <v>1280</v>
      </c>
      <c r="D39" s="649">
        <v>1232.9363069637777</v>
      </c>
    </row>
    <row r="40" spans="1:4" ht="30" customHeight="1" thickTop="1" thickBot="1">
      <c r="A40" s="200" t="s">
        <v>1261</v>
      </c>
      <c r="B40" s="100" t="s">
        <v>339</v>
      </c>
      <c r="C40" s="102" t="s">
        <v>1262</v>
      </c>
      <c r="D40" s="649">
        <v>1232.9363069637777</v>
      </c>
    </row>
    <row r="41" spans="1:4" ht="30" customHeight="1" thickTop="1" thickBot="1">
      <c r="A41" s="200" t="s">
        <v>1259</v>
      </c>
      <c r="B41" s="100" t="s">
        <v>339</v>
      </c>
      <c r="C41" s="102" t="s">
        <v>1260</v>
      </c>
      <c r="D41" s="649">
        <v>1232.9363069637777</v>
      </c>
    </row>
    <row r="42" spans="1:4" ht="30" customHeight="1" thickTop="1" thickBot="1">
      <c r="A42" s="200" t="s">
        <v>1392</v>
      </c>
      <c r="B42" s="100" t="s">
        <v>339</v>
      </c>
      <c r="C42" s="102" t="s">
        <v>1260</v>
      </c>
      <c r="D42" s="649">
        <v>1232.9363069637777</v>
      </c>
    </row>
    <row r="43" spans="1:4" ht="30" customHeight="1" thickTop="1" thickBot="1">
      <c r="A43" s="200" t="s">
        <v>1233</v>
      </c>
      <c r="B43" s="100" t="s">
        <v>339</v>
      </c>
      <c r="C43" s="102" t="s">
        <v>1234</v>
      </c>
      <c r="D43" s="649">
        <v>1232.9363069637777</v>
      </c>
    </row>
    <row r="44" spans="1:4" ht="30" customHeight="1" thickTop="1" thickBot="1">
      <c r="A44" s="200" t="s">
        <v>1387</v>
      </c>
      <c r="B44" s="100" t="s">
        <v>339</v>
      </c>
      <c r="C44" s="102" t="s">
        <v>1234</v>
      </c>
      <c r="D44" s="649">
        <v>1232.9363069637777</v>
      </c>
    </row>
    <row r="45" spans="1:4" ht="30" customHeight="1" thickTop="1" thickBot="1">
      <c r="A45" s="200" t="s">
        <v>1278</v>
      </c>
      <c r="B45" s="100" t="s">
        <v>339</v>
      </c>
      <c r="C45" s="102" t="s">
        <v>1279</v>
      </c>
      <c r="D45" s="649">
        <v>1232.9363069637777</v>
      </c>
    </row>
    <row r="46" spans="1:4" ht="30" customHeight="1" thickTop="1" thickBot="1">
      <c r="A46" s="200" t="s">
        <v>1287</v>
      </c>
      <c r="B46" s="100" t="s">
        <v>339</v>
      </c>
      <c r="C46" s="102" t="s">
        <v>1288</v>
      </c>
      <c r="D46" s="649">
        <v>1232.9363069637777</v>
      </c>
    </row>
    <row r="47" spans="1:4" ht="30" customHeight="1" thickTop="1" thickBot="1">
      <c r="A47" s="200" t="s">
        <v>1291</v>
      </c>
      <c r="B47" s="100" t="s">
        <v>339</v>
      </c>
      <c r="C47" s="102" t="s">
        <v>1292</v>
      </c>
      <c r="D47" s="649">
        <v>1232.9363069637777</v>
      </c>
    </row>
    <row r="48" spans="1:4" ht="30" customHeight="1" thickTop="1" thickBot="1">
      <c r="A48" s="200" t="s">
        <v>1283</v>
      </c>
      <c r="B48" s="100" t="s">
        <v>1223</v>
      </c>
      <c r="C48" s="102" t="s">
        <v>1284</v>
      </c>
      <c r="D48" s="649">
        <v>1232.9363069637777</v>
      </c>
    </row>
    <row r="49" spans="1:4" ht="30" customHeight="1" thickTop="1" thickBot="1">
      <c r="A49" s="200" t="s">
        <v>1281</v>
      </c>
      <c r="B49" s="100" t="s">
        <v>339</v>
      </c>
      <c r="C49" s="102" t="s">
        <v>1282</v>
      </c>
      <c r="D49" s="649">
        <v>1232.9363069637777</v>
      </c>
    </row>
    <row r="50" spans="1:4" ht="30" customHeight="1" thickTop="1" thickBot="1">
      <c r="A50" s="200" t="s">
        <v>1285</v>
      </c>
      <c r="B50" s="100" t="s">
        <v>339</v>
      </c>
      <c r="C50" s="102" t="s">
        <v>1286</v>
      </c>
      <c r="D50" s="649">
        <v>1232.9363069637777</v>
      </c>
    </row>
    <row r="51" spans="1:4" ht="30" customHeight="1" thickTop="1" thickBot="1">
      <c r="A51" s="200" t="s">
        <v>1314</v>
      </c>
      <c r="B51" s="100" t="s">
        <v>1306</v>
      </c>
      <c r="C51" s="102" t="s">
        <v>1315</v>
      </c>
      <c r="D51" s="649">
        <v>1232.9363069637777</v>
      </c>
    </row>
    <row r="52" spans="1:4" ht="30" customHeight="1" thickTop="1" thickBot="1">
      <c r="A52" s="200" t="s">
        <v>1316</v>
      </c>
      <c r="B52" s="100" t="s">
        <v>1306</v>
      </c>
      <c r="C52" s="102" t="s">
        <v>1315</v>
      </c>
      <c r="D52" s="649">
        <v>1232.9363069637777</v>
      </c>
    </row>
    <row r="53" spans="1:4" ht="30" customHeight="1" thickTop="1" thickBot="1">
      <c r="A53" s="200" t="s">
        <v>1289</v>
      </c>
      <c r="B53" s="100" t="s">
        <v>339</v>
      </c>
      <c r="C53" s="102" t="s">
        <v>1290</v>
      </c>
      <c r="D53" s="649">
        <v>1232.9363069637777</v>
      </c>
    </row>
    <row r="54" spans="1:4" ht="30" customHeight="1" thickTop="1" thickBot="1">
      <c r="A54" s="200" t="s">
        <v>1293</v>
      </c>
      <c r="B54" s="100" t="s">
        <v>339</v>
      </c>
      <c r="C54" s="102" t="s">
        <v>1294</v>
      </c>
      <c r="D54" s="649">
        <v>1232.9363069637777</v>
      </c>
    </row>
    <row r="55" spans="1:4" ht="30" customHeight="1" thickTop="1" thickBot="1">
      <c r="A55" s="200" t="s">
        <v>1378</v>
      </c>
      <c r="B55" s="100" t="s">
        <v>339</v>
      </c>
      <c r="C55" s="102" t="s">
        <v>2029</v>
      </c>
      <c r="D55" s="649">
        <v>1232.9363069637777</v>
      </c>
    </row>
    <row r="56" spans="1:4" ht="30" customHeight="1" thickTop="1" thickBot="1">
      <c r="A56" s="200" t="s">
        <v>1379</v>
      </c>
      <c r="B56" s="100" t="s">
        <v>339</v>
      </c>
      <c r="C56" s="102" t="s">
        <v>2030</v>
      </c>
      <c r="D56" s="649">
        <v>1232.9363069637777</v>
      </c>
    </row>
    <row r="57" spans="1:4" ht="30" customHeight="1" thickTop="1" thickBot="1">
      <c r="A57" s="200" t="s">
        <v>1380</v>
      </c>
      <c r="B57" s="100" t="s">
        <v>339</v>
      </c>
      <c r="C57" s="102" t="s">
        <v>2031</v>
      </c>
      <c r="D57" s="649">
        <v>1232.9363069637777</v>
      </c>
    </row>
    <row r="58" spans="1:4" ht="30" customHeight="1" thickTop="1" thickBot="1">
      <c r="A58" s="200" t="s">
        <v>1357</v>
      </c>
      <c r="B58" s="100" t="s">
        <v>339</v>
      </c>
      <c r="C58" s="102" t="s">
        <v>1867</v>
      </c>
      <c r="D58" s="649">
        <v>1232.9363069637777</v>
      </c>
    </row>
    <row r="59" spans="1:4" ht="30" customHeight="1" thickTop="1" thickBot="1">
      <c r="A59" s="200" t="s">
        <v>1295</v>
      </c>
      <c r="B59" s="100" t="s">
        <v>339</v>
      </c>
      <c r="C59" s="102" t="s">
        <v>1296</v>
      </c>
      <c r="D59" s="649">
        <v>1232.9363069637777</v>
      </c>
    </row>
    <row r="60" spans="1:4" ht="30" customHeight="1" thickTop="1" thickBot="1">
      <c r="A60" s="200" t="s">
        <v>1376</v>
      </c>
      <c r="B60" s="100" t="s">
        <v>339</v>
      </c>
      <c r="C60" s="102" t="s">
        <v>1377</v>
      </c>
      <c r="D60" s="649">
        <v>1232.9363069637777</v>
      </c>
    </row>
    <row r="61" spans="1:4" ht="30" customHeight="1" thickTop="1" thickBot="1">
      <c r="A61" s="200" t="s">
        <v>1362</v>
      </c>
      <c r="B61" s="100" t="s">
        <v>339</v>
      </c>
      <c r="C61" s="102" t="s">
        <v>1363</v>
      </c>
      <c r="D61" s="649">
        <v>1232.9363069637777</v>
      </c>
    </row>
    <row r="62" spans="1:4" ht="30" customHeight="1" thickTop="1" thickBot="1">
      <c r="A62" s="200" t="s">
        <v>1369</v>
      </c>
      <c r="B62" s="100" t="s">
        <v>339</v>
      </c>
      <c r="C62" s="102" t="s">
        <v>1370</v>
      </c>
      <c r="D62" s="649">
        <v>1232.9363069637777</v>
      </c>
    </row>
    <row r="63" spans="1:4" ht="30" customHeight="1" thickTop="1" thickBot="1">
      <c r="A63" s="200" t="s">
        <v>1373</v>
      </c>
      <c r="B63" s="100" t="s">
        <v>339</v>
      </c>
      <c r="C63" s="102" t="s">
        <v>1374</v>
      </c>
      <c r="D63" s="649">
        <v>1232.9363069637777</v>
      </c>
    </row>
    <row r="64" spans="1:4" ht="30" customHeight="1" thickTop="1" thickBot="1">
      <c r="A64" s="200" t="s">
        <v>1360</v>
      </c>
      <c r="B64" s="100" t="s">
        <v>339</v>
      </c>
      <c r="C64" s="102" t="s">
        <v>1361</v>
      </c>
      <c r="D64" s="649">
        <v>1232.9363069637777</v>
      </c>
    </row>
    <row r="65" spans="1:4" ht="30" customHeight="1" thickTop="1" thickBot="1">
      <c r="A65" s="200" t="s">
        <v>1297</v>
      </c>
      <c r="B65" s="100" t="s">
        <v>339</v>
      </c>
      <c r="C65" s="102" t="s">
        <v>1298</v>
      </c>
      <c r="D65" s="649">
        <v>1232.9363069637777</v>
      </c>
    </row>
    <row r="66" spans="1:4" ht="30" customHeight="1" thickTop="1" thickBot="1">
      <c r="A66" s="200" t="s">
        <v>1367</v>
      </c>
      <c r="B66" s="100" t="s">
        <v>339</v>
      </c>
      <c r="C66" s="102" t="s">
        <v>1368</v>
      </c>
      <c r="D66" s="649">
        <v>1232.9363069637777</v>
      </c>
    </row>
    <row r="67" spans="1:4" ht="30" customHeight="1" thickTop="1" thickBot="1">
      <c r="A67" s="200" t="s">
        <v>1371</v>
      </c>
      <c r="B67" s="100" t="s">
        <v>339</v>
      </c>
      <c r="C67" s="102" t="s">
        <v>1372</v>
      </c>
      <c r="D67" s="649">
        <v>1232.9363069637777</v>
      </c>
    </row>
    <row r="68" spans="1:4" ht="30" customHeight="1" thickTop="1" thickBot="1">
      <c r="A68" s="200" t="s">
        <v>1343</v>
      </c>
      <c r="B68" s="100" t="s">
        <v>339</v>
      </c>
      <c r="C68" s="102" t="s">
        <v>1344</v>
      </c>
      <c r="D68" s="649">
        <v>1232.9363069637777</v>
      </c>
    </row>
    <row r="69" spans="1:4" ht="30" customHeight="1" thickTop="1" thickBot="1">
      <c r="A69" s="200" t="s">
        <v>1383</v>
      </c>
      <c r="B69" s="100" t="s">
        <v>339</v>
      </c>
      <c r="C69" s="102" t="s">
        <v>2033</v>
      </c>
      <c r="D69" s="649">
        <v>1232.9363069637777</v>
      </c>
    </row>
    <row r="70" spans="1:4" ht="30" customHeight="1" thickTop="1" thickBot="1">
      <c r="A70" s="200" t="s">
        <v>1384</v>
      </c>
      <c r="B70" s="100" t="s">
        <v>339</v>
      </c>
      <c r="C70" s="102" t="s">
        <v>2034</v>
      </c>
      <c r="D70" s="649">
        <v>1232.9363069637777</v>
      </c>
    </row>
    <row r="71" spans="1:4" ht="30" customHeight="1" thickTop="1" thickBot="1">
      <c r="A71" s="200" t="s">
        <v>1381</v>
      </c>
      <c r="B71" s="100" t="s">
        <v>339</v>
      </c>
      <c r="C71" s="102" t="s">
        <v>2035</v>
      </c>
      <c r="D71" s="649">
        <v>1232.9363069637777</v>
      </c>
    </row>
    <row r="72" spans="1:4" ht="30" customHeight="1" thickTop="1" thickBot="1">
      <c r="A72" s="200" t="s">
        <v>1382</v>
      </c>
      <c r="B72" s="100" t="s">
        <v>339</v>
      </c>
      <c r="C72" s="102" t="s">
        <v>2036</v>
      </c>
      <c r="D72" s="649">
        <v>1232.9363069637777</v>
      </c>
    </row>
    <row r="73" spans="1:4" ht="30" customHeight="1" thickTop="1" thickBot="1">
      <c r="A73" s="200" t="s">
        <v>1350</v>
      </c>
      <c r="B73" s="100" t="s">
        <v>339</v>
      </c>
      <c r="C73" s="102" t="s">
        <v>1351</v>
      </c>
      <c r="D73" s="649">
        <v>1232.9363069637777</v>
      </c>
    </row>
    <row r="74" spans="1:4" ht="30" customHeight="1" thickTop="1" thickBot="1">
      <c r="A74" s="200" t="s">
        <v>1349</v>
      </c>
      <c r="B74" s="100" t="s">
        <v>339</v>
      </c>
      <c r="C74" s="102" t="s">
        <v>1866</v>
      </c>
      <c r="D74" s="649">
        <v>1232.9363069637777</v>
      </c>
    </row>
    <row r="75" spans="1:4" ht="30" customHeight="1" thickTop="1" thickBot="1">
      <c r="A75" s="200" t="s">
        <v>1347</v>
      </c>
      <c r="B75" s="100" t="s">
        <v>339</v>
      </c>
      <c r="C75" s="102" t="s">
        <v>1348</v>
      </c>
      <c r="D75" s="649">
        <v>1232.9363069637777</v>
      </c>
    </row>
    <row r="76" spans="1:4" ht="30" customHeight="1" thickTop="1" thickBot="1">
      <c r="A76" s="200" t="s">
        <v>1375</v>
      </c>
      <c r="B76" s="100" t="s">
        <v>339</v>
      </c>
      <c r="C76" s="102" t="s">
        <v>2028</v>
      </c>
      <c r="D76" s="649">
        <v>1232.9363069637777</v>
      </c>
    </row>
    <row r="77" spans="1:4" ht="30" customHeight="1" thickTop="1" thickBot="1">
      <c r="A77" s="200" t="s">
        <v>1353</v>
      </c>
      <c r="B77" s="100" t="s">
        <v>339</v>
      </c>
      <c r="C77" s="102" t="s">
        <v>1354</v>
      </c>
      <c r="D77" s="649">
        <v>1232.9363069637777</v>
      </c>
    </row>
    <row r="78" spans="1:4" ht="30" customHeight="1" thickTop="1" thickBot="1">
      <c r="A78" s="200" t="s">
        <v>1355</v>
      </c>
      <c r="B78" s="100" t="s">
        <v>339</v>
      </c>
      <c r="C78" s="102" t="s">
        <v>1356</v>
      </c>
      <c r="D78" s="649">
        <v>1232.9363069637777</v>
      </c>
    </row>
    <row r="79" spans="1:4" ht="30" customHeight="1" thickTop="1" thickBot="1">
      <c r="A79" s="200" t="s">
        <v>1358</v>
      </c>
      <c r="B79" s="100" t="s">
        <v>339</v>
      </c>
      <c r="C79" s="102" t="s">
        <v>1359</v>
      </c>
      <c r="D79" s="649">
        <v>1232.9363069637777</v>
      </c>
    </row>
    <row r="80" spans="1:4" ht="30" customHeight="1" thickTop="1" thickBot="1">
      <c r="A80" s="200" t="s">
        <v>1337</v>
      </c>
      <c r="B80" s="100" t="s">
        <v>339</v>
      </c>
      <c r="C80" s="102" t="s">
        <v>1338</v>
      </c>
      <c r="D80" s="649">
        <v>1232.9363069637777</v>
      </c>
    </row>
    <row r="81" spans="1:4" ht="30" customHeight="1" thickTop="1" thickBot="1">
      <c r="A81" s="200" t="s">
        <v>1341</v>
      </c>
      <c r="B81" s="100" t="s">
        <v>339</v>
      </c>
      <c r="C81" s="102" t="s">
        <v>1342</v>
      </c>
      <c r="D81" s="649">
        <v>1232.9363069637777</v>
      </c>
    </row>
    <row r="82" spans="1:4" ht="30" customHeight="1" thickTop="1" thickBot="1">
      <c r="A82" s="200" t="s">
        <v>1345</v>
      </c>
      <c r="B82" s="100" t="s">
        <v>339</v>
      </c>
      <c r="C82" s="102" t="s">
        <v>1346</v>
      </c>
      <c r="D82" s="649">
        <v>1232.9363069637777</v>
      </c>
    </row>
    <row r="83" spans="1:4" ht="30" customHeight="1" thickTop="1" thickBot="1">
      <c r="A83" s="200" t="s">
        <v>1339</v>
      </c>
      <c r="B83" s="100" t="s">
        <v>339</v>
      </c>
      <c r="C83" s="102" t="s">
        <v>1340</v>
      </c>
      <c r="D83" s="649">
        <v>1232.9363069637777</v>
      </c>
    </row>
    <row r="84" spans="1:4" ht="30" customHeight="1" thickTop="1" thickBot="1">
      <c r="A84" s="200" t="s">
        <v>1305</v>
      </c>
      <c r="B84" s="100" t="s">
        <v>339</v>
      </c>
      <c r="C84" s="102" t="s">
        <v>1307</v>
      </c>
      <c r="D84" s="649">
        <v>1232.9363069637777</v>
      </c>
    </row>
    <row r="85" spans="1:4" ht="30" customHeight="1" thickTop="1" thickBot="1">
      <c r="A85" s="200" t="s">
        <v>1308</v>
      </c>
      <c r="B85" s="100" t="s">
        <v>339</v>
      </c>
      <c r="C85" s="102" t="s">
        <v>1859</v>
      </c>
      <c r="D85" s="649">
        <v>1232.9363069637777</v>
      </c>
    </row>
    <row r="86" spans="1:4" ht="30" customHeight="1" thickTop="1" thickBot="1">
      <c r="A86" s="200" t="s">
        <v>1309</v>
      </c>
      <c r="B86" s="100" t="s">
        <v>1306</v>
      </c>
      <c r="C86" s="102" t="s">
        <v>1310</v>
      </c>
      <c r="D86" s="649">
        <v>1232.9363069637777</v>
      </c>
    </row>
    <row r="87" spans="1:4" ht="30" customHeight="1" thickTop="1" thickBot="1">
      <c r="A87" s="200" t="s">
        <v>1311</v>
      </c>
      <c r="B87" s="100" t="s">
        <v>339</v>
      </c>
      <c r="C87" s="102" t="s">
        <v>1312</v>
      </c>
      <c r="D87" s="649">
        <v>1232.9363069637777</v>
      </c>
    </row>
    <row r="88" spans="1:4" ht="30" customHeight="1" thickTop="1" thickBot="1">
      <c r="A88" s="200" t="s">
        <v>1313</v>
      </c>
      <c r="B88" s="100" t="s">
        <v>339</v>
      </c>
      <c r="C88" s="102" t="s">
        <v>1312</v>
      </c>
      <c r="D88" s="649">
        <v>1232.9363069637777</v>
      </c>
    </row>
    <row r="89" spans="1:4" ht="30" customHeight="1" thickTop="1" thickBot="1">
      <c r="A89" s="200" t="s">
        <v>1243</v>
      </c>
      <c r="B89" s="100" t="s">
        <v>339</v>
      </c>
      <c r="C89" s="102" t="s">
        <v>1852</v>
      </c>
      <c r="D89" s="649">
        <v>1232.9363069637777</v>
      </c>
    </row>
    <row r="90" spans="1:4" ht="30" customHeight="1" thickTop="1" thickBot="1">
      <c r="A90" s="200" t="s">
        <v>1365</v>
      </c>
      <c r="B90" s="100" t="s">
        <v>339</v>
      </c>
      <c r="C90" s="102" t="s">
        <v>1366</v>
      </c>
      <c r="D90" s="649">
        <v>1232.9363069637777</v>
      </c>
    </row>
    <row r="91" spans="1:4" ht="30" customHeight="1" thickTop="1" thickBot="1">
      <c r="A91" s="200" t="s">
        <v>1244</v>
      </c>
      <c r="B91" s="100" t="s">
        <v>339</v>
      </c>
      <c r="C91" s="102" t="s">
        <v>1245</v>
      </c>
      <c r="D91" s="649">
        <v>1232.9363069637777</v>
      </c>
    </row>
    <row r="92" spans="1:4" ht="30" customHeight="1" thickTop="1" thickBot="1">
      <c r="A92" s="200" t="s">
        <v>1277</v>
      </c>
      <c r="B92" s="100" t="s">
        <v>339</v>
      </c>
      <c r="C92" s="102" t="s">
        <v>1858</v>
      </c>
      <c r="D92" s="649">
        <v>1232.9363069637777</v>
      </c>
    </row>
    <row r="93" spans="1:4" ht="30" customHeight="1" thickTop="1" thickBot="1">
      <c r="A93" s="200" t="s">
        <v>1408</v>
      </c>
      <c r="B93" s="100" t="s">
        <v>1406</v>
      </c>
      <c r="C93" s="102" t="s">
        <v>1870</v>
      </c>
      <c r="D93" s="649">
        <v>98.725591885102361</v>
      </c>
    </row>
    <row r="94" spans="1:4" ht="30" customHeight="1" thickTop="1" thickBot="1">
      <c r="A94" s="200" t="s">
        <v>1399</v>
      </c>
      <c r="B94" s="100" t="s">
        <v>92</v>
      </c>
      <c r="C94" s="102" t="s">
        <v>1868</v>
      </c>
      <c r="D94" s="649">
        <v>406813.71556405129</v>
      </c>
    </row>
    <row r="95" spans="1:4" ht="30" customHeight="1" thickTop="1" thickBot="1">
      <c r="A95" s="200" t="s">
        <v>1222</v>
      </c>
      <c r="B95" s="100" t="s">
        <v>1223</v>
      </c>
      <c r="C95" s="102" t="s">
        <v>1224</v>
      </c>
      <c r="D95" s="649">
        <v>0.85503353388787207</v>
      </c>
    </row>
    <row r="96" spans="1:4" ht="30" customHeight="1" thickTop="1" thickBot="1">
      <c r="A96" s="200" t="s">
        <v>1631</v>
      </c>
      <c r="B96" s="100" t="s">
        <v>339</v>
      </c>
      <c r="C96" s="102" t="s">
        <v>1851</v>
      </c>
      <c r="D96" s="649">
        <v>1232.9363069637777</v>
      </c>
    </row>
    <row r="97" spans="1:4" ht="30" customHeight="1" thickTop="1" thickBot="1">
      <c r="A97" s="200" t="s">
        <v>1412</v>
      </c>
      <c r="B97" s="100" t="s">
        <v>339</v>
      </c>
      <c r="C97" s="102" t="s">
        <v>1411</v>
      </c>
      <c r="D97" s="649">
        <v>1232.9363069637777</v>
      </c>
    </row>
    <row r="98" spans="1:4" ht="30" customHeight="1" thickTop="1" thickBot="1">
      <c r="A98" s="200" t="s">
        <v>1237</v>
      </c>
      <c r="B98" s="100" t="s">
        <v>92</v>
      </c>
      <c r="C98" s="102" t="s">
        <v>1238</v>
      </c>
      <c r="D98" s="649">
        <v>26073.572855060498</v>
      </c>
    </row>
    <row r="99" spans="1:4" ht="30" customHeight="1" thickTop="1" thickBot="1">
      <c r="A99" s="200" t="s">
        <v>1251</v>
      </c>
      <c r="B99" s="100" t="s">
        <v>339</v>
      </c>
      <c r="C99" s="102" t="s">
        <v>1853</v>
      </c>
      <c r="D99" s="649">
        <v>1232.9363069637777</v>
      </c>
    </row>
    <row r="100" spans="1:4" ht="30" customHeight="1" thickTop="1" thickBot="1">
      <c r="A100" s="200" t="s">
        <v>1320</v>
      </c>
      <c r="B100" s="100" t="s">
        <v>1306</v>
      </c>
      <c r="C100" s="102" t="s">
        <v>1863</v>
      </c>
      <c r="D100" s="649">
        <v>1232.9363069637777</v>
      </c>
    </row>
    <row r="101" spans="1:4" ht="30" customHeight="1" thickTop="1" thickBot="1">
      <c r="A101" s="200" t="s">
        <v>1393</v>
      </c>
      <c r="B101" s="100" t="s">
        <v>339</v>
      </c>
      <c r="C101" s="102" t="s">
        <v>1394</v>
      </c>
      <c r="D101" s="649">
        <v>4732.6707370443692</v>
      </c>
    </row>
    <row r="102" spans="1:4" ht="30" customHeight="1" thickTop="1" thickBot="1">
      <c r="A102" s="200" t="s">
        <v>1395</v>
      </c>
      <c r="B102" s="100" t="s">
        <v>141</v>
      </c>
      <c r="C102" s="102" t="s">
        <v>1396</v>
      </c>
      <c r="D102" s="649">
        <v>144812.48531145381</v>
      </c>
    </row>
    <row r="103" spans="1:4" ht="30" customHeight="1" thickTop="1" thickBot="1">
      <c r="A103" s="200" t="s">
        <v>1327</v>
      </c>
      <c r="B103" s="100" t="s">
        <v>344</v>
      </c>
      <c r="C103" s="102" t="s">
        <v>1328</v>
      </c>
      <c r="D103" s="649">
        <v>0.86787419221238016</v>
      </c>
    </row>
    <row r="104" spans="1:4" ht="30" customHeight="1" thickTop="1" thickBot="1">
      <c r="A104" s="200" t="s">
        <v>1325</v>
      </c>
      <c r="B104" s="100" t="s">
        <v>344</v>
      </c>
      <c r="C104" s="102" t="s">
        <v>1326</v>
      </c>
      <c r="D104" s="649">
        <v>0.86787419221238016</v>
      </c>
    </row>
    <row r="105" spans="1:4" ht="30" customHeight="1" thickTop="1" thickBot="1">
      <c r="A105" s="200" t="s">
        <v>1275</v>
      </c>
      <c r="B105" s="100" t="s">
        <v>339</v>
      </c>
      <c r="C105" s="102" t="s">
        <v>1276</v>
      </c>
      <c r="D105" s="649">
        <v>1232.9363069637777</v>
      </c>
    </row>
    <row r="106" spans="1:4" ht="30" customHeight="1" thickTop="1" thickBot="1">
      <c r="A106" s="200" t="s">
        <v>1402</v>
      </c>
      <c r="B106" s="100" t="s">
        <v>92</v>
      </c>
      <c r="C106" s="102" t="s">
        <v>1403</v>
      </c>
      <c r="D106" s="649">
        <v>146019.23247139345</v>
      </c>
    </row>
    <row r="107" spans="1:4" ht="30" customHeight="1" thickTop="1" thickBot="1">
      <c r="A107" s="200" t="s">
        <v>1301</v>
      </c>
      <c r="B107" s="100" t="s">
        <v>339</v>
      </c>
      <c r="C107" s="102" t="s">
        <v>1302</v>
      </c>
      <c r="D107" s="649">
        <v>1232.9363069637777</v>
      </c>
    </row>
    <row r="108" spans="1:4" ht="30" customHeight="1" thickTop="1" thickBot="1">
      <c r="A108" s="200" t="s">
        <v>1263</v>
      </c>
      <c r="B108" s="100" t="s">
        <v>339</v>
      </c>
      <c r="C108" s="102" t="s">
        <v>1855</v>
      </c>
      <c r="D108" s="649">
        <v>1232.4578995708246</v>
      </c>
    </row>
    <row r="109" spans="1:4" ht="30" customHeight="1" thickTop="1" thickBot="1">
      <c r="A109" s="200" t="s">
        <v>1258</v>
      </c>
      <c r="B109" s="100" t="s">
        <v>339</v>
      </c>
      <c r="C109" s="102" t="s">
        <v>1854</v>
      </c>
      <c r="D109" s="649">
        <v>1232.9363069637777</v>
      </c>
    </row>
    <row r="110" spans="1:4" ht="30" customHeight="1" thickTop="1" thickBot="1">
      <c r="A110" s="200" t="s">
        <v>1397</v>
      </c>
      <c r="B110" s="100" t="s">
        <v>339</v>
      </c>
      <c r="C110" s="102" t="s">
        <v>1398</v>
      </c>
      <c r="D110" s="649">
        <v>1232.9363069637777</v>
      </c>
    </row>
    <row r="111" spans="1:4" ht="30" customHeight="1" thickTop="1" thickBot="1">
      <c r="A111" s="200" t="s">
        <v>1318</v>
      </c>
      <c r="B111" s="100" t="s">
        <v>1306</v>
      </c>
      <c r="C111" s="102" t="s">
        <v>1861</v>
      </c>
      <c r="D111" s="649">
        <v>1232.9363069637777</v>
      </c>
    </row>
    <row r="112" spans="1:4" ht="30" customHeight="1" thickTop="1" thickBot="1">
      <c r="A112" s="200" t="s">
        <v>1319</v>
      </c>
      <c r="B112" s="100" t="s">
        <v>344</v>
      </c>
      <c r="C112" s="102" t="s">
        <v>1862</v>
      </c>
      <c r="D112" s="649">
        <v>467.57840578196726</v>
      </c>
    </row>
    <row r="113" spans="1:4" ht="30" customHeight="1" thickTop="1" thickBot="1">
      <c r="A113" s="200" t="s">
        <v>1324</v>
      </c>
      <c r="B113" s="100" t="s">
        <v>1306</v>
      </c>
      <c r="C113" s="102" t="s">
        <v>1865</v>
      </c>
      <c r="D113" s="649">
        <v>1232.9363069637777</v>
      </c>
    </row>
    <row r="114" spans="1:4" ht="30" customHeight="1" thickTop="1" thickBot="1">
      <c r="A114" s="200" t="s">
        <v>1400</v>
      </c>
      <c r="B114" s="100" t="s">
        <v>92</v>
      </c>
      <c r="C114" s="102" t="s">
        <v>1401</v>
      </c>
      <c r="D114" s="649">
        <v>889724.41635284107</v>
      </c>
    </row>
    <row r="115" spans="1:4" ht="30" customHeight="1" thickTop="1" thickBot="1">
      <c r="A115" s="200" t="s">
        <v>1321</v>
      </c>
      <c r="B115" s="100" t="s">
        <v>92</v>
      </c>
      <c r="C115" s="102" t="s">
        <v>1322</v>
      </c>
      <c r="D115" s="649">
        <v>1232.9363069637777</v>
      </c>
    </row>
    <row r="116" spans="1:4" ht="30" customHeight="1" thickTop="1" thickBot="1">
      <c r="A116" s="200" t="s">
        <v>1271</v>
      </c>
      <c r="B116" s="100" t="s">
        <v>339</v>
      </c>
      <c r="C116" s="102" t="s">
        <v>1857</v>
      </c>
      <c r="D116" s="649">
        <v>1013.9050762102999</v>
      </c>
    </row>
    <row r="117" spans="1:4" ht="30" customHeight="1" thickTop="1" thickBot="1">
      <c r="A117" s="200" t="s">
        <v>1299</v>
      </c>
      <c r="B117" s="100" t="s">
        <v>92</v>
      </c>
      <c r="C117" s="102" t="s">
        <v>1300</v>
      </c>
      <c r="D117" s="649">
        <v>667749.24615143484</v>
      </c>
    </row>
    <row r="118" spans="1:4" ht="15.75" thickTop="1"/>
  </sheetData>
  <sortState xmlns:xlrd2="http://schemas.microsoft.com/office/spreadsheetml/2017/richdata2" ref="A6:D260">
    <sortCondition ref="C6:C260"/>
  </sortState>
  <mergeCells count="2">
    <mergeCell ref="A1:D1"/>
    <mergeCell ref="A2:D4"/>
  </mergeCells>
  <pageMargins left="0.7" right="0.7" top="0.75" bottom="0.75" header="0.3" footer="0.3"/>
  <pageSetup orientation="portrait" r:id="rId1"/>
  <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2.75"/>
  <cols>
    <col min="1" max="1" width="22.7109375" style="531" customWidth="1"/>
    <col min="2" max="2" width="15.42578125" style="531" customWidth="1"/>
    <col min="3" max="3" width="7.28515625" style="531" customWidth="1"/>
    <col min="4" max="4" width="11.42578125" style="531"/>
    <col min="5" max="5" width="5.7109375" style="531" customWidth="1"/>
    <col min="6" max="6" width="5.7109375" style="531" hidden="1" customWidth="1"/>
    <col min="7" max="7" width="9.5703125" style="531" customWidth="1"/>
    <col min="8" max="8" width="14" style="531" customWidth="1"/>
    <col min="9" max="9" width="16.28515625" style="531" customWidth="1"/>
    <col min="10" max="10" width="15.85546875" style="531" customWidth="1"/>
    <col min="11" max="11" width="11.7109375" style="531" customWidth="1"/>
    <col min="12" max="12" width="8.28515625" style="531" customWidth="1"/>
    <col min="13" max="13" width="16.5703125" style="531" customWidth="1"/>
    <col min="14" max="256" width="11.42578125" style="531"/>
    <col min="257" max="257" width="22.7109375" style="531" customWidth="1"/>
    <col min="258" max="258" width="15.42578125" style="531" customWidth="1"/>
    <col min="259" max="259" width="7.28515625" style="531" customWidth="1"/>
    <col min="260" max="260" width="11.42578125" style="531"/>
    <col min="261" max="261" width="5.7109375" style="531" customWidth="1"/>
    <col min="262" max="262" width="0" style="531" hidden="1" customWidth="1"/>
    <col min="263" max="263" width="9.5703125" style="531" customWidth="1"/>
    <col min="264" max="264" width="14" style="531" customWidth="1"/>
    <col min="265" max="265" width="16.28515625" style="531" customWidth="1"/>
    <col min="266" max="266" width="15.85546875" style="531" customWidth="1"/>
    <col min="267" max="267" width="11.7109375" style="531" customWidth="1"/>
    <col min="268" max="268" width="8.28515625" style="531" customWidth="1"/>
    <col min="269" max="269" width="16.5703125" style="531" customWidth="1"/>
    <col min="270" max="512" width="11.42578125" style="531"/>
    <col min="513" max="513" width="22.7109375" style="531" customWidth="1"/>
    <col min="514" max="514" width="15.42578125" style="531" customWidth="1"/>
    <col min="515" max="515" width="7.28515625" style="531" customWidth="1"/>
    <col min="516" max="516" width="11.42578125" style="531"/>
    <col min="517" max="517" width="5.7109375" style="531" customWidth="1"/>
    <col min="518" max="518" width="0" style="531" hidden="1" customWidth="1"/>
    <col min="519" max="519" width="9.5703125" style="531" customWidth="1"/>
    <col min="520" max="520" width="14" style="531" customWidth="1"/>
    <col min="521" max="521" width="16.28515625" style="531" customWidth="1"/>
    <col min="522" max="522" width="15.85546875" style="531" customWidth="1"/>
    <col min="523" max="523" width="11.7109375" style="531" customWidth="1"/>
    <col min="524" max="524" width="8.28515625" style="531" customWidth="1"/>
    <col min="525" max="525" width="16.5703125" style="531" customWidth="1"/>
    <col min="526" max="768" width="11.42578125" style="531"/>
    <col min="769" max="769" width="22.7109375" style="531" customWidth="1"/>
    <col min="770" max="770" width="15.42578125" style="531" customWidth="1"/>
    <col min="771" max="771" width="7.28515625" style="531" customWidth="1"/>
    <col min="772" max="772" width="11.42578125" style="531"/>
    <col min="773" max="773" width="5.7109375" style="531" customWidth="1"/>
    <col min="774" max="774" width="0" style="531" hidden="1" customWidth="1"/>
    <col min="775" max="775" width="9.5703125" style="531" customWidth="1"/>
    <col min="776" max="776" width="14" style="531" customWidth="1"/>
    <col min="777" max="777" width="16.28515625" style="531" customWidth="1"/>
    <col min="778" max="778" width="15.85546875" style="531" customWidth="1"/>
    <col min="779" max="779" width="11.7109375" style="531" customWidth="1"/>
    <col min="780" max="780" width="8.28515625" style="531" customWidth="1"/>
    <col min="781" max="781" width="16.5703125" style="531" customWidth="1"/>
    <col min="782" max="1024" width="11.42578125" style="531"/>
    <col min="1025" max="1025" width="22.7109375" style="531" customWidth="1"/>
    <col min="1026" max="1026" width="15.42578125" style="531" customWidth="1"/>
    <col min="1027" max="1027" width="7.28515625" style="531" customWidth="1"/>
    <col min="1028" max="1028" width="11.42578125" style="531"/>
    <col min="1029" max="1029" width="5.7109375" style="531" customWidth="1"/>
    <col min="1030" max="1030" width="0" style="531" hidden="1" customWidth="1"/>
    <col min="1031" max="1031" width="9.5703125" style="531" customWidth="1"/>
    <col min="1032" max="1032" width="14" style="531" customWidth="1"/>
    <col min="1033" max="1033" width="16.28515625" style="531" customWidth="1"/>
    <col min="1034" max="1034" width="15.85546875" style="531" customWidth="1"/>
    <col min="1035" max="1035" width="11.7109375" style="531" customWidth="1"/>
    <col min="1036" max="1036" width="8.28515625" style="531" customWidth="1"/>
    <col min="1037" max="1037" width="16.5703125" style="531" customWidth="1"/>
    <col min="1038" max="1280" width="11.42578125" style="531"/>
    <col min="1281" max="1281" width="22.7109375" style="531" customWidth="1"/>
    <col min="1282" max="1282" width="15.42578125" style="531" customWidth="1"/>
    <col min="1283" max="1283" width="7.28515625" style="531" customWidth="1"/>
    <col min="1284" max="1284" width="11.42578125" style="531"/>
    <col min="1285" max="1285" width="5.7109375" style="531" customWidth="1"/>
    <col min="1286" max="1286" width="0" style="531" hidden="1" customWidth="1"/>
    <col min="1287" max="1287" width="9.5703125" style="531" customWidth="1"/>
    <col min="1288" max="1288" width="14" style="531" customWidth="1"/>
    <col min="1289" max="1289" width="16.28515625" style="531" customWidth="1"/>
    <col min="1290" max="1290" width="15.85546875" style="531" customWidth="1"/>
    <col min="1291" max="1291" width="11.7109375" style="531" customWidth="1"/>
    <col min="1292" max="1292" width="8.28515625" style="531" customWidth="1"/>
    <col min="1293" max="1293" width="16.5703125" style="531" customWidth="1"/>
    <col min="1294" max="1536" width="11.42578125" style="531"/>
    <col min="1537" max="1537" width="22.7109375" style="531" customWidth="1"/>
    <col min="1538" max="1538" width="15.42578125" style="531" customWidth="1"/>
    <col min="1539" max="1539" width="7.28515625" style="531" customWidth="1"/>
    <col min="1540" max="1540" width="11.42578125" style="531"/>
    <col min="1541" max="1541" width="5.7109375" style="531" customWidth="1"/>
    <col min="1542" max="1542" width="0" style="531" hidden="1" customWidth="1"/>
    <col min="1543" max="1543" width="9.5703125" style="531" customWidth="1"/>
    <col min="1544" max="1544" width="14" style="531" customWidth="1"/>
    <col min="1545" max="1545" width="16.28515625" style="531" customWidth="1"/>
    <col min="1546" max="1546" width="15.85546875" style="531" customWidth="1"/>
    <col min="1547" max="1547" width="11.7109375" style="531" customWidth="1"/>
    <col min="1548" max="1548" width="8.28515625" style="531" customWidth="1"/>
    <col min="1549" max="1549" width="16.5703125" style="531" customWidth="1"/>
    <col min="1550" max="1792" width="11.42578125" style="531"/>
    <col min="1793" max="1793" width="22.7109375" style="531" customWidth="1"/>
    <col min="1794" max="1794" width="15.42578125" style="531" customWidth="1"/>
    <col min="1795" max="1795" width="7.28515625" style="531" customWidth="1"/>
    <col min="1796" max="1796" width="11.42578125" style="531"/>
    <col min="1797" max="1797" width="5.7109375" style="531" customWidth="1"/>
    <col min="1798" max="1798" width="0" style="531" hidden="1" customWidth="1"/>
    <col min="1799" max="1799" width="9.5703125" style="531" customWidth="1"/>
    <col min="1800" max="1800" width="14" style="531" customWidth="1"/>
    <col min="1801" max="1801" width="16.28515625" style="531" customWidth="1"/>
    <col min="1802" max="1802" width="15.85546875" style="531" customWidth="1"/>
    <col min="1803" max="1803" width="11.7109375" style="531" customWidth="1"/>
    <col min="1804" max="1804" width="8.28515625" style="531" customWidth="1"/>
    <col min="1805" max="1805" width="16.5703125" style="531" customWidth="1"/>
    <col min="1806" max="2048" width="11.42578125" style="531"/>
    <col min="2049" max="2049" width="22.7109375" style="531" customWidth="1"/>
    <col min="2050" max="2050" width="15.42578125" style="531" customWidth="1"/>
    <col min="2051" max="2051" width="7.28515625" style="531" customWidth="1"/>
    <col min="2052" max="2052" width="11.42578125" style="531"/>
    <col min="2053" max="2053" width="5.7109375" style="531" customWidth="1"/>
    <col min="2054" max="2054" width="0" style="531" hidden="1" customWidth="1"/>
    <col min="2055" max="2055" width="9.5703125" style="531" customWidth="1"/>
    <col min="2056" max="2056" width="14" style="531" customWidth="1"/>
    <col min="2057" max="2057" width="16.28515625" style="531" customWidth="1"/>
    <col min="2058" max="2058" width="15.85546875" style="531" customWidth="1"/>
    <col min="2059" max="2059" width="11.7109375" style="531" customWidth="1"/>
    <col min="2060" max="2060" width="8.28515625" style="531" customWidth="1"/>
    <col min="2061" max="2061" width="16.5703125" style="531" customWidth="1"/>
    <col min="2062" max="2304" width="11.42578125" style="531"/>
    <col min="2305" max="2305" width="22.7109375" style="531" customWidth="1"/>
    <col min="2306" max="2306" width="15.42578125" style="531" customWidth="1"/>
    <col min="2307" max="2307" width="7.28515625" style="531" customWidth="1"/>
    <col min="2308" max="2308" width="11.42578125" style="531"/>
    <col min="2309" max="2309" width="5.7109375" style="531" customWidth="1"/>
    <col min="2310" max="2310" width="0" style="531" hidden="1" customWidth="1"/>
    <col min="2311" max="2311" width="9.5703125" style="531" customWidth="1"/>
    <col min="2312" max="2312" width="14" style="531" customWidth="1"/>
    <col min="2313" max="2313" width="16.28515625" style="531" customWidth="1"/>
    <col min="2314" max="2314" width="15.85546875" style="531" customWidth="1"/>
    <col min="2315" max="2315" width="11.7109375" style="531" customWidth="1"/>
    <col min="2316" max="2316" width="8.28515625" style="531" customWidth="1"/>
    <col min="2317" max="2317" width="16.5703125" style="531" customWidth="1"/>
    <col min="2318" max="2560" width="11.42578125" style="531"/>
    <col min="2561" max="2561" width="22.7109375" style="531" customWidth="1"/>
    <col min="2562" max="2562" width="15.42578125" style="531" customWidth="1"/>
    <col min="2563" max="2563" width="7.28515625" style="531" customWidth="1"/>
    <col min="2564" max="2564" width="11.42578125" style="531"/>
    <col min="2565" max="2565" width="5.7109375" style="531" customWidth="1"/>
    <col min="2566" max="2566" width="0" style="531" hidden="1" customWidth="1"/>
    <col min="2567" max="2567" width="9.5703125" style="531" customWidth="1"/>
    <col min="2568" max="2568" width="14" style="531" customWidth="1"/>
    <col min="2569" max="2569" width="16.28515625" style="531" customWidth="1"/>
    <col min="2570" max="2570" width="15.85546875" style="531" customWidth="1"/>
    <col min="2571" max="2571" width="11.7109375" style="531" customWidth="1"/>
    <col min="2572" max="2572" width="8.28515625" style="531" customWidth="1"/>
    <col min="2573" max="2573" width="16.5703125" style="531" customWidth="1"/>
    <col min="2574" max="2816" width="11.42578125" style="531"/>
    <col min="2817" max="2817" width="22.7109375" style="531" customWidth="1"/>
    <col min="2818" max="2818" width="15.42578125" style="531" customWidth="1"/>
    <col min="2819" max="2819" width="7.28515625" style="531" customWidth="1"/>
    <col min="2820" max="2820" width="11.42578125" style="531"/>
    <col min="2821" max="2821" width="5.7109375" style="531" customWidth="1"/>
    <col min="2822" max="2822" width="0" style="531" hidden="1" customWidth="1"/>
    <col min="2823" max="2823" width="9.5703125" style="531" customWidth="1"/>
    <col min="2824" max="2824" width="14" style="531" customWidth="1"/>
    <col min="2825" max="2825" width="16.28515625" style="531" customWidth="1"/>
    <col min="2826" max="2826" width="15.85546875" style="531" customWidth="1"/>
    <col min="2827" max="2827" width="11.7109375" style="531" customWidth="1"/>
    <col min="2828" max="2828" width="8.28515625" style="531" customWidth="1"/>
    <col min="2829" max="2829" width="16.5703125" style="531" customWidth="1"/>
    <col min="2830" max="3072" width="11.42578125" style="531"/>
    <col min="3073" max="3073" width="22.7109375" style="531" customWidth="1"/>
    <col min="3074" max="3074" width="15.42578125" style="531" customWidth="1"/>
    <col min="3075" max="3075" width="7.28515625" style="531" customWidth="1"/>
    <col min="3076" max="3076" width="11.42578125" style="531"/>
    <col min="3077" max="3077" width="5.7109375" style="531" customWidth="1"/>
    <col min="3078" max="3078" width="0" style="531" hidden="1" customWidth="1"/>
    <col min="3079" max="3079" width="9.5703125" style="531" customWidth="1"/>
    <col min="3080" max="3080" width="14" style="531" customWidth="1"/>
    <col min="3081" max="3081" width="16.28515625" style="531" customWidth="1"/>
    <col min="3082" max="3082" width="15.85546875" style="531" customWidth="1"/>
    <col min="3083" max="3083" width="11.7109375" style="531" customWidth="1"/>
    <col min="3084" max="3084" width="8.28515625" style="531" customWidth="1"/>
    <col min="3085" max="3085" width="16.5703125" style="531" customWidth="1"/>
    <col min="3086" max="3328" width="11.42578125" style="531"/>
    <col min="3329" max="3329" width="22.7109375" style="531" customWidth="1"/>
    <col min="3330" max="3330" width="15.42578125" style="531" customWidth="1"/>
    <col min="3331" max="3331" width="7.28515625" style="531" customWidth="1"/>
    <col min="3332" max="3332" width="11.42578125" style="531"/>
    <col min="3333" max="3333" width="5.7109375" style="531" customWidth="1"/>
    <col min="3334" max="3334" width="0" style="531" hidden="1" customWidth="1"/>
    <col min="3335" max="3335" width="9.5703125" style="531" customWidth="1"/>
    <col min="3336" max="3336" width="14" style="531" customWidth="1"/>
    <col min="3337" max="3337" width="16.28515625" style="531" customWidth="1"/>
    <col min="3338" max="3338" width="15.85546875" style="531" customWidth="1"/>
    <col min="3339" max="3339" width="11.7109375" style="531" customWidth="1"/>
    <col min="3340" max="3340" width="8.28515625" style="531" customWidth="1"/>
    <col min="3341" max="3341" width="16.5703125" style="531" customWidth="1"/>
    <col min="3342" max="3584" width="11.42578125" style="531"/>
    <col min="3585" max="3585" width="22.7109375" style="531" customWidth="1"/>
    <col min="3586" max="3586" width="15.42578125" style="531" customWidth="1"/>
    <col min="3587" max="3587" width="7.28515625" style="531" customWidth="1"/>
    <col min="3588" max="3588" width="11.42578125" style="531"/>
    <col min="3589" max="3589" width="5.7109375" style="531" customWidth="1"/>
    <col min="3590" max="3590" width="0" style="531" hidden="1" customWidth="1"/>
    <col min="3591" max="3591" width="9.5703125" style="531" customWidth="1"/>
    <col min="3592" max="3592" width="14" style="531" customWidth="1"/>
    <col min="3593" max="3593" width="16.28515625" style="531" customWidth="1"/>
    <col min="3594" max="3594" width="15.85546875" style="531" customWidth="1"/>
    <col min="3595" max="3595" width="11.7109375" style="531" customWidth="1"/>
    <col min="3596" max="3596" width="8.28515625" style="531" customWidth="1"/>
    <col min="3597" max="3597" width="16.5703125" style="531" customWidth="1"/>
    <col min="3598" max="3840" width="11.42578125" style="531"/>
    <col min="3841" max="3841" width="22.7109375" style="531" customWidth="1"/>
    <col min="3842" max="3842" width="15.42578125" style="531" customWidth="1"/>
    <col min="3843" max="3843" width="7.28515625" style="531" customWidth="1"/>
    <col min="3844" max="3844" width="11.42578125" style="531"/>
    <col min="3845" max="3845" width="5.7109375" style="531" customWidth="1"/>
    <col min="3846" max="3846" width="0" style="531" hidden="1" customWidth="1"/>
    <col min="3847" max="3847" width="9.5703125" style="531" customWidth="1"/>
    <col min="3848" max="3848" width="14" style="531" customWidth="1"/>
    <col min="3849" max="3849" width="16.28515625" style="531" customWidth="1"/>
    <col min="3850" max="3850" width="15.85546875" style="531" customWidth="1"/>
    <col min="3851" max="3851" width="11.7109375" style="531" customWidth="1"/>
    <col min="3852" max="3852" width="8.28515625" style="531" customWidth="1"/>
    <col min="3853" max="3853" width="16.5703125" style="531" customWidth="1"/>
    <col min="3854" max="4096" width="11.42578125" style="531"/>
    <col min="4097" max="4097" width="22.7109375" style="531" customWidth="1"/>
    <col min="4098" max="4098" width="15.42578125" style="531" customWidth="1"/>
    <col min="4099" max="4099" width="7.28515625" style="531" customWidth="1"/>
    <col min="4100" max="4100" width="11.42578125" style="531"/>
    <col min="4101" max="4101" width="5.7109375" style="531" customWidth="1"/>
    <col min="4102" max="4102" width="0" style="531" hidden="1" customWidth="1"/>
    <col min="4103" max="4103" width="9.5703125" style="531" customWidth="1"/>
    <col min="4104" max="4104" width="14" style="531" customWidth="1"/>
    <col min="4105" max="4105" width="16.28515625" style="531" customWidth="1"/>
    <col min="4106" max="4106" width="15.85546875" style="531" customWidth="1"/>
    <col min="4107" max="4107" width="11.7109375" style="531" customWidth="1"/>
    <col min="4108" max="4108" width="8.28515625" style="531" customWidth="1"/>
    <col min="4109" max="4109" width="16.5703125" style="531" customWidth="1"/>
    <col min="4110" max="4352" width="11.42578125" style="531"/>
    <col min="4353" max="4353" width="22.7109375" style="531" customWidth="1"/>
    <col min="4354" max="4354" width="15.42578125" style="531" customWidth="1"/>
    <col min="4355" max="4355" width="7.28515625" style="531" customWidth="1"/>
    <col min="4356" max="4356" width="11.42578125" style="531"/>
    <col min="4357" max="4357" width="5.7109375" style="531" customWidth="1"/>
    <col min="4358" max="4358" width="0" style="531" hidden="1" customWidth="1"/>
    <col min="4359" max="4359" width="9.5703125" style="531" customWidth="1"/>
    <col min="4360" max="4360" width="14" style="531" customWidth="1"/>
    <col min="4361" max="4361" width="16.28515625" style="531" customWidth="1"/>
    <col min="4362" max="4362" width="15.85546875" style="531" customWidth="1"/>
    <col min="4363" max="4363" width="11.7109375" style="531" customWidth="1"/>
    <col min="4364" max="4364" width="8.28515625" style="531" customWidth="1"/>
    <col min="4365" max="4365" width="16.5703125" style="531" customWidth="1"/>
    <col min="4366" max="4608" width="11.42578125" style="531"/>
    <col min="4609" max="4609" width="22.7109375" style="531" customWidth="1"/>
    <col min="4610" max="4610" width="15.42578125" style="531" customWidth="1"/>
    <col min="4611" max="4611" width="7.28515625" style="531" customWidth="1"/>
    <col min="4612" max="4612" width="11.42578125" style="531"/>
    <col min="4613" max="4613" width="5.7109375" style="531" customWidth="1"/>
    <col min="4614" max="4614" width="0" style="531" hidden="1" customWidth="1"/>
    <col min="4615" max="4615" width="9.5703125" style="531" customWidth="1"/>
    <col min="4616" max="4616" width="14" style="531" customWidth="1"/>
    <col min="4617" max="4617" width="16.28515625" style="531" customWidth="1"/>
    <col min="4618" max="4618" width="15.85546875" style="531" customWidth="1"/>
    <col min="4619" max="4619" width="11.7109375" style="531" customWidth="1"/>
    <col min="4620" max="4620" width="8.28515625" style="531" customWidth="1"/>
    <col min="4621" max="4621" width="16.5703125" style="531" customWidth="1"/>
    <col min="4622" max="4864" width="11.42578125" style="531"/>
    <col min="4865" max="4865" width="22.7109375" style="531" customWidth="1"/>
    <col min="4866" max="4866" width="15.42578125" style="531" customWidth="1"/>
    <col min="4867" max="4867" width="7.28515625" style="531" customWidth="1"/>
    <col min="4868" max="4868" width="11.42578125" style="531"/>
    <col min="4869" max="4869" width="5.7109375" style="531" customWidth="1"/>
    <col min="4870" max="4870" width="0" style="531" hidden="1" customWidth="1"/>
    <col min="4871" max="4871" width="9.5703125" style="531" customWidth="1"/>
    <col min="4872" max="4872" width="14" style="531" customWidth="1"/>
    <col min="4873" max="4873" width="16.28515625" style="531" customWidth="1"/>
    <col min="4874" max="4874" width="15.85546875" style="531" customWidth="1"/>
    <col min="4875" max="4875" width="11.7109375" style="531" customWidth="1"/>
    <col min="4876" max="4876" width="8.28515625" style="531" customWidth="1"/>
    <col min="4877" max="4877" width="16.5703125" style="531" customWidth="1"/>
    <col min="4878" max="5120" width="11.42578125" style="531"/>
    <col min="5121" max="5121" width="22.7109375" style="531" customWidth="1"/>
    <col min="5122" max="5122" width="15.42578125" style="531" customWidth="1"/>
    <col min="5123" max="5123" width="7.28515625" style="531" customWidth="1"/>
    <col min="5124" max="5124" width="11.42578125" style="531"/>
    <col min="5125" max="5125" width="5.7109375" style="531" customWidth="1"/>
    <col min="5126" max="5126" width="0" style="531" hidden="1" customWidth="1"/>
    <col min="5127" max="5127" width="9.5703125" style="531" customWidth="1"/>
    <col min="5128" max="5128" width="14" style="531" customWidth="1"/>
    <col min="5129" max="5129" width="16.28515625" style="531" customWidth="1"/>
    <col min="5130" max="5130" width="15.85546875" style="531" customWidth="1"/>
    <col min="5131" max="5131" width="11.7109375" style="531" customWidth="1"/>
    <col min="5132" max="5132" width="8.28515625" style="531" customWidth="1"/>
    <col min="5133" max="5133" width="16.5703125" style="531" customWidth="1"/>
    <col min="5134" max="5376" width="11.42578125" style="531"/>
    <col min="5377" max="5377" width="22.7109375" style="531" customWidth="1"/>
    <col min="5378" max="5378" width="15.42578125" style="531" customWidth="1"/>
    <col min="5379" max="5379" width="7.28515625" style="531" customWidth="1"/>
    <col min="5380" max="5380" width="11.42578125" style="531"/>
    <col min="5381" max="5381" width="5.7109375" style="531" customWidth="1"/>
    <col min="5382" max="5382" width="0" style="531" hidden="1" customWidth="1"/>
    <col min="5383" max="5383" width="9.5703125" style="531" customWidth="1"/>
    <col min="5384" max="5384" width="14" style="531" customWidth="1"/>
    <col min="5385" max="5385" width="16.28515625" style="531" customWidth="1"/>
    <col min="5386" max="5386" width="15.85546875" style="531" customWidth="1"/>
    <col min="5387" max="5387" width="11.7109375" style="531" customWidth="1"/>
    <col min="5388" max="5388" width="8.28515625" style="531" customWidth="1"/>
    <col min="5389" max="5389" width="16.5703125" style="531" customWidth="1"/>
    <col min="5390" max="5632" width="11.42578125" style="531"/>
    <col min="5633" max="5633" width="22.7109375" style="531" customWidth="1"/>
    <col min="5634" max="5634" width="15.42578125" style="531" customWidth="1"/>
    <col min="5635" max="5635" width="7.28515625" style="531" customWidth="1"/>
    <col min="5636" max="5636" width="11.42578125" style="531"/>
    <col min="5637" max="5637" width="5.7109375" style="531" customWidth="1"/>
    <col min="5638" max="5638" width="0" style="531" hidden="1" customWidth="1"/>
    <col min="5639" max="5639" width="9.5703125" style="531" customWidth="1"/>
    <col min="5640" max="5640" width="14" style="531" customWidth="1"/>
    <col min="5641" max="5641" width="16.28515625" style="531" customWidth="1"/>
    <col min="5642" max="5642" width="15.85546875" style="531" customWidth="1"/>
    <col min="5643" max="5643" width="11.7109375" style="531" customWidth="1"/>
    <col min="5644" max="5644" width="8.28515625" style="531" customWidth="1"/>
    <col min="5645" max="5645" width="16.5703125" style="531" customWidth="1"/>
    <col min="5646" max="5888" width="11.42578125" style="531"/>
    <col min="5889" max="5889" width="22.7109375" style="531" customWidth="1"/>
    <col min="5890" max="5890" width="15.42578125" style="531" customWidth="1"/>
    <col min="5891" max="5891" width="7.28515625" style="531" customWidth="1"/>
    <col min="5892" max="5892" width="11.42578125" style="531"/>
    <col min="5893" max="5893" width="5.7109375" style="531" customWidth="1"/>
    <col min="5894" max="5894" width="0" style="531" hidden="1" customWidth="1"/>
    <col min="5895" max="5895" width="9.5703125" style="531" customWidth="1"/>
    <col min="5896" max="5896" width="14" style="531" customWidth="1"/>
    <col min="5897" max="5897" width="16.28515625" style="531" customWidth="1"/>
    <col min="5898" max="5898" width="15.85546875" style="531" customWidth="1"/>
    <col min="5899" max="5899" width="11.7109375" style="531" customWidth="1"/>
    <col min="5900" max="5900" width="8.28515625" style="531" customWidth="1"/>
    <col min="5901" max="5901" width="16.5703125" style="531" customWidth="1"/>
    <col min="5902" max="6144" width="11.42578125" style="531"/>
    <col min="6145" max="6145" width="22.7109375" style="531" customWidth="1"/>
    <col min="6146" max="6146" width="15.42578125" style="531" customWidth="1"/>
    <col min="6147" max="6147" width="7.28515625" style="531" customWidth="1"/>
    <col min="6148" max="6148" width="11.42578125" style="531"/>
    <col min="6149" max="6149" width="5.7109375" style="531" customWidth="1"/>
    <col min="6150" max="6150" width="0" style="531" hidden="1" customWidth="1"/>
    <col min="6151" max="6151" width="9.5703125" style="531" customWidth="1"/>
    <col min="6152" max="6152" width="14" style="531" customWidth="1"/>
    <col min="6153" max="6153" width="16.28515625" style="531" customWidth="1"/>
    <col min="6154" max="6154" width="15.85546875" style="531" customWidth="1"/>
    <col min="6155" max="6155" width="11.7109375" style="531" customWidth="1"/>
    <col min="6156" max="6156" width="8.28515625" style="531" customWidth="1"/>
    <col min="6157" max="6157" width="16.5703125" style="531" customWidth="1"/>
    <col min="6158" max="6400" width="11.42578125" style="531"/>
    <col min="6401" max="6401" width="22.7109375" style="531" customWidth="1"/>
    <col min="6402" max="6402" width="15.42578125" style="531" customWidth="1"/>
    <col min="6403" max="6403" width="7.28515625" style="531" customWidth="1"/>
    <col min="6404" max="6404" width="11.42578125" style="531"/>
    <col min="6405" max="6405" width="5.7109375" style="531" customWidth="1"/>
    <col min="6406" max="6406" width="0" style="531" hidden="1" customWidth="1"/>
    <col min="6407" max="6407" width="9.5703125" style="531" customWidth="1"/>
    <col min="6408" max="6408" width="14" style="531" customWidth="1"/>
    <col min="6409" max="6409" width="16.28515625" style="531" customWidth="1"/>
    <col min="6410" max="6410" width="15.85546875" style="531" customWidth="1"/>
    <col min="6411" max="6411" width="11.7109375" style="531" customWidth="1"/>
    <col min="6412" max="6412" width="8.28515625" style="531" customWidth="1"/>
    <col min="6413" max="6413" width="16.5703125" style="531" customWidth="1"/>
    <col min="6414" max="6656" width="11.42578125" style="531"/>
    <col min="6657" max="6657" width="22.7109375" style="531" customWidth="1"/>
    <col min="6658" max="6658" width="15.42578125" style="531" customWidth="1"/>
    <col min="6659" max="6659" width="7.28515625" style="531" customWidth="1"/>
    <col min="6660" max="6660" width="11.42578125" style="531"/>
    <col min="6661" max="6661" width="5.7109375" style="531" customWidth="1"/>
    <col min="6662" max="6662" width="0" style="531" hidden="1" customWidth="1"/>
    <col min="6663" max="6663" width="9.5703125" style="531" customWidth="1"/>
    <col min="6664" max="6664" width="14" style="531" customWidth="1"/>
    <col min="6665" max="6665" width="16.28515625" style="531" customWidth="1"/>
    <col min="6666" max="6666" width="15.85546875" style="531" customWidth="1"/>
    <col min="6667" max="6667" width="11.7109375" style="531" customWidth="1"/>
    <col min="6668" max="6668" width="8.28515625" style="531" customWidth="1"/>
    <col min="6669" max="6669" width="16.5703125" style="531" customWidth="1"/>
    <col min="6670" max="6912" width="11.42578125" style="531"/>
    <col min="6913" max="6913" width="22.7109375" style="531" customWidth="1"/>
    <col min="6914" max="6914" width="15.42578125" style="531" customWidth="1"/>
    <col min="6915" max="6915" width="7.28515625" style="531" customWidth="1"/>
    <col min="6916" max="6916" width="11.42578125" style="531"/>
    <col min="6917" max="6917" width="5.7109375" style="531" customWidth="1"/>
    <col min="6918" max="6918" width="0" style="531" hidden="1" customWidth="1"/>
    <col min="6919" max="6919" width="9.5703125" style="531" customWidth="1"/>
    <col min="6920" max="6920" width="14" style="531" customWidth="1"/>
    <col min="6921" max="6921" width="16.28515625" style="531" customWidth="1"/>
    <col min="6922" max="6922" width="15.85546875" style="531" customWidth="1"/>
    <col min="6923" max="6923" width="11.7109375" style="531" customWidth="1"/>
    <col min="6924" max="6924" width="8.28515625" style="531" customWidth="1"/>
    <col min="6925" max="6925" width="16.5703125" style="531" customWidth="1"/>
    <col min="6926" max="7168" width="11.42578125" style="531"/>
    <col min="7169" max="7169" width="22.7109375" style="531" customWidth="1"/>
    <col min="7170" max="7170" width="15.42578125" style="531" customWidth="1"/>
    <col min="7171" max="7171" width="7.28515625" style="531" customWidth="1"/>
    <col min="7172" max="7172" width="11.42578125" style="531"/>
    <col min="7173" max="7173" width="5.7109375" style="531" customWidth="1"/>
    <col min="7174" max="7174" width="0" style="531" hidden="1" customWidth="1"/>
    <col min="7175" max="7175" width="9.5703125" style="531" customWidth="1"/>
    <col min="7176" max="7176" width="14" style="531" customWidth="1"/>
    <col min="7177" max="7177" width="16.28515625" style="531" customWidth="1"/>
    <col min="7178" max="7178" width="15.85546875" style="531" customWidth="1"/>
    <col min="7179" max="7179" width="11.7109375" style="531" customWidth="1"/>
    <col min="7180" max="7180" width="8.28515625" style="531" customWidth="1"/>
    <col min="7181" max="7181" width="16.5703125" style="531" customWidth="1"/>
    <col min="7182" max="7424" width="11.42578125" style="531"/>
    <col min="7425" max="7425" width="22.7109375" style="531" customWidth="1"/>
    <col min="7426" max="7426" width="15.42578125" style="531" customWidth="1"/>
    <col min="7427" max="7427" width="7.28515625" style="531" customWidth="1"/>
    <col min="7428" max="7428" width="11.42578125" style="531"/>
    <col min="7429" max="7429" width="5.7109375" style="531" customWidth="1"/>
    <col min="7430" max="7430" width="0" style="531" hidden="1" customWidth="1"/>
    <col min="7431" max="7431" width="9.5703125" style="531" customWidth="1"/>
    <col min="7432" max="7432" width="14" style="531" customWidth="1"/>
    <col min="7433" max="7433" width="16.28515625" style="531" customWidth="1"/>
    <col min="7434" max="7434" width="15.85546875" style="531" customWidth="1"/>
    <col min="7435" max="7435" width="11.7109375" style="531" customWidth="1"/>
    <col min="7436" max="7436" width="8.28515625" style="531" customWidth="1"/>
    <col min="7437" max="7437" width="16.5703125" style="531" customWidth="1"/>
    <col min="7438" max="7680" width="11.42578125" style="531"/>
    <col min="7681" max="7681" width="22.7109375" style="531" customWidth="1"/>
    <col min="7682" max="7682" width="15.42578125" style="531" customWidth="1"/>
    <col min="7683" max="7683" width="7.28515625" style="531" customWidth="1"/>
    <col min="7684" max="7684" width="11.42578125" style="531"/>
    <col min="7685" max="7685" width="5.7109375" style="531" customWidth="1"/>
    <col min="7686" max="7686" width="0" style="531" hidden="1" customWidth="1"/>
    <col min="7687" max="7687" width="9.5703125" style="531" customWidth="1"/>
    <col min="7688" max="7688" width="14" style="531" customWidth="1"/>
    <col min="7689" max="7689" width="16.28515625" style="531" customWidth="1"/>
    <col min="7690" max="7690" width="15.85546875" style="531" customWidth="1"/>
    <col min="7691" max="7691" width="11.7109375" style="531" customWidth="1"/>
    <col min="7692" max="7692" width="8.28515625" style="531" customWidth="1"/>
    <col min="7693" max="7693" width="16.5703125" style="531" customWidth="1"/>
    <col min="7694" max="7936" width="11.42578125" style="531"/>
    <col min="7937" max="7937" width="22.7109375" style="531" customWidth="1"/>
    <col min="7938" max="7938" width="15.42578125" style="531" customWidth="1"/>
    <col min="7939" max="7939" width="7.28515625" style="531" customWidth="1"/>
    <col min="7940" max="7940" width="11.42578125" style="531"/>
    <col min="7941" max="7941" width="5.7109375" style="531" customWidth="1"/>
    <col min="7942" max="7942" width="0" style="531" hidden="1" customWidth="1"/>
    <col min="7943" max="7943" width="9.5703125" style="531" customWidth="1"/>
    <col min="7944" max="7944" width="14" style="531" customWidth="1"/>
    <col min="7945" max="7945" width="16.28515625" style="531" customWidth="1"/>
    <col min="7946" max="7946" width="15.85546875" style="531" customWidth="1"/>
    <col min="7947" max="7947" width="11.7109375" style="531" customWidth="1"/>
    <col min="7948" max="7948" width="8.28515625" style="531" customWidth="1"/>
    <col min="7949" max="7949" width="16.5703125" style="531" customWidth="1"/>
    <col min="7950" max="8192" width="11.42578125" style="531"/>
    <col min="8193" max="8193" width="22.7109375" style="531" customWidth="1"/>
    <col min="8194" max="8194" width="15.42578125" style="531" customWidth="1"/>
    <col min="8195" max="8195" width="7.28515625" style="531" customWidth="1"/>
    <col min="8196" max="8196" width="11.42578125" style="531"/>
    <col min="8197" max="8197" width="5.7109375" style="531" customWidth="1"/>
    <col min="8198" max="8198" width="0" style="531" hidden="1" customWidth="1"/>
    <col min="8199" max="8199" width="9.5703125" style="531" customWidth="1"/>
    <col min="8200" max="8200" width="14" style="531" customWidth="1"/>
    <col min="8201" max="8201" width="16.28515625" style="531" customWidth="1"/>
    <col min="8202" max="8202" width="15.85546875" style="531" customWidth="1"/>
    <col min="8203" max="8203" width="11.7109375" style="531" customWidth="1"/>
    <col min="8204" max="8204" width="8.28515625" style="531" customWidth="1"/>
    <col min="8205" max="8205" width="16.5703125" style="531" customWidth="1"/>
    <col min="8206" max="8448" width="11.42578125" style="531"/>
    <col min="8449" max="8449" width="22.7109375" style="531" customWidth="1"/>
    <col min="8450" max="8450" width="15.42578125" style="531" customWidth="1"/>
    <col min="8451" max="8451" width="7.28515625" style="531" customWidth="1"/>
    <col min="8452" max="8452" width="11.42578125" style="531"/>
    <col min="8453" max="8453" width="5.7109375" style="531" customWidth="1"/>
    <col min="8454" max="8454" width="0" style="531" hidden="1" customWidth="1"/>
    <col min="8455" max="8455" width="9.5703125" style="531" customWidth="1"/>
    <col min="8456" max="8456" width="14" style="531" customWidth="1"/>
    <col min="8457" max="8457" width="16.28515625" style="531" customWidth="1"/>
    <col min="8458" max="8458" width="15.85546875" style="531" customWidth="1"/>
    <col min="8459" max="8459" width="11.7109375" style="531" customWidth="1"/>
    <col min="8460" max="8460" width="8.28515625" style="531" customWidth="1"/>
    <col min="8461" max="8461" width="16.5703125" style="531" customWidth="1"/>
    <col min="8462" max="8704" width="11.42578125" style="531"/>
    <col min="8705" max="8705" width="22.7109375" style="531" customWidth="1"/>
    <col min="8706" max="8706" width="15.42578125" style="531" customWidth="1"/>
    <col min="8707" max="8707" width="7.28515625" style="531" customWidth="1"/>
    <col min="8708" max="8708" width="11.42578125" style="531"/>
    <col min="8709" max="8709" width="5.7109375" style="531" customWidth="1"/>
    <col min="8710" max="8710" width="0" style="531" hidden="1" customWidth="1"/>
    <col min="8711" max="8711" width="9.5703125" style="531" customWidth="1"/>
    <col min="8712" max="8712" width="14" style="531" customWidth="1"/>
    <col min="8713" max="8713" width="16.28515625" style="531" customWidth="1"/>
    <col min="8714" max="8714" width="15.85546875" style="531" customWidth="1"/>
    <col min="8715" max="8715" width="11.7109375" style="531" customWidth="1"/>
    <col min="8716" max="8716" width="8.28515625" style="531" customWidth="1"/>
    <col min="8717" max="8717" width="16.5703125" style="531" customWidth="1"/>
    <col min="8718" max="8960" width="11.42578125" style="531"/>
    <col min="8961" max="8961" width="22.7109375" style="531" customWidth="1"/>
    <col min="8962" max="8962" width="15.42578125" style="531" customWidth="1"/>
    <col min="8963" max="8963" width="7.28515625" style="531" customWidth="1"/>
    <col min="8964" max="8964" width="11.42578125" style="531"/>
    <col min="8965" max="8965" width="5.7109375" style="531" customWidth="1"/>
    <col min="8966" max="8966" width="0" style="531" hidden="1" customWidth="1"/>
    <col min="8967" max="8967" width="9.5703125" style="531" customWidth="1"/>
    <col min="8968" max="8968" width="14" style="531" customWidth="1"/>
    <col min="8969" max="8969" width="16.28515625" style="531" customWidth="1"/>
    <col min="8970" max="8970" width="15.85546875" style="531" customWidth="1"/>
    <col min="8971" max="8971" width="11.7109375" style="531" customWidth="1"/>
    <col min="8972" max="8972" width="8.28515625" style="531" customWidth="1"/>
    <col min="8973" max="8973" width="16.5703125" style="531" customWidth="1"/>
    <col min="8974" max="9216" width="11.42578125" style="531"/>
    <col min="9217" max="9217" width="22.7109375" style="531" customWidth="1"/>
    <col min="9218" max="9218" width="15.42578125" style="531" customWidth="1"/>
    <col min="9219" max="9219" width="7.28515625" style="531" customWidth="1"/>
    <col min="9220" max="9220" width="11.42578125" style="531"/>
    <col min="9221" max="9221" width="5.7109375" style="531" customWidth="1"/>
    <col min="9222" max="9222" width="0" style="531" hidden="1" customWidth="1"/>
    <col min="9223" max="9223" width="9.5703125" style="531" customWidth="1"/>
    <col min="9224" max="9224" width="14" style="531" customWidth="1"/>
    <col min="9225" max="9225" width="16.28515625" style="531" customWidth="1"/>
    <col min="9226" max="9226" width="15.85546875" style="531" customWidth="1"/>
    <col min="9227" max="9227" width="11.7109375" style="531" customWidth="1"/>
    <col min="9228" max="9228" width="8.28515625" style="531" customWidth="1"/>
    <col min="9229" max="9229" width="16.5703125" style="531" customWidth="1"/>
    <col min="9230" max="9472" width="11.42578125" style="531"/>
    <col min="9473" max="9473" width="22.7109375" style="531" customWidth="1"/>
    <col min="9474" max="9474" width="15.42578125" style="531" customWidth="1"/>
    <col min="9475" max="9475" width="7.28515625" style="531" customWidth="1"/>
    <col min="9476" max="9476" width="11.42578125" style="531"/>
    <col min="9477" max="9477" width="5.7109375" style="531" customWidth="1"/>
    <col min="9478" max="9478" width="0" style="531" hidden="1" customWidth="1"/>
    <col min="9479" max="9479" width="9.5703125" style="531" customWidth="1"/>
    <col min="9480" max="9480" width="14" style="531" customWidth="1"/>
    <col min="9481" max="9481" width="16.28515625" style="531" customWidth="1"/>
    <col min="9482" max="9482" width="15.85546875" style="531" customWidth="1"/>
    <col min="9483" max="9483" width="11.7109375" style="531" customWidth="1"/>
    <col min="9484" max="9484" width="8.28515625" style="531" customWidth="1"/>
    <col min="9485" max="9485" width="16.5703125" style="531" customWidth="1"/>
    <col min="9486" max="9728" width="11.42578125" style="531"/>
    <col min="9729" max="9729" width="22.7109375" style="531" customWidth="1"/>
    <col min="9730" max="9730" width="15.42578125" style="531" customWidth="1"/>
    <col min="9731" max="9731" width="7.28515625" style="531" customWidth="1"/>
    <col min="9732" max="9732" width="11.42578125" style="531"/>
    <col min="9733" max="9733" width="5.7109375" style="531" customWidth="1"/>
    <col min="9734" max="9734" width="0" style="531" hidden="1" customWidth="1"/>
    <col min="9735" max="9735" width="9.5703125" style="531" customWidth="1"/>
    <col min="9736" max="9736" width="14" style="531" customWidth="1"/>
    <col min="9737" max="9737" width="16.28515625" style="531" customWidth="1"/>
    <col min="9738" max="9738" width="15.85546875" style="531" customWidth="1"/>
    <col min="9739" max="9739" width="11.7109375" style="531" customWidth="1"/>
    <col min="9740" max="9740" width="8.28515625" style="531" customWidth="1"/>
    <col min="9741" max="9741" width="16.5703125" style="531" customWidth="1"/>
    <col min="9742" max="9984" width="11.42578125" style="531"/>
    <col min="9985" max="9985" width="22.7109375" style="531" customWidth="1"/>
    <col min="9986" max="9986" width="15.42578125" style="531" customWidth="1"/>
    <col min="9987" max="9987" width="7.28515625" style="531" customWidth="1"/>
    <col min="9988" max="9988" width="11.42578125" style="531"/>
    <col min="9989" max="9989" width="5.7109375" style="531" customWidth="1"/>
    <col min="9990" max="9990" width="0" style="531" hidden="1" customWidth="1"/>
    <col min="9991" max="9991" width="9.5703125" style="531" customWidth="1"/>
    <col min="9992" max="9992" width="14" style="531" customWidth="1"/>
    <col min="9993" max="9993" width="16.28515625" style="531" customWidth="1"/>
    <col min="9994" max="9994" width="15.85546875" style="531" customWidth="1"/>
    <col min="9995" max="9995" width="11.7109375" style="531" customWidth="1"/>
    <col min="9996" max="9996" width="8.28515625" style="531" customWidth="1"/>
    <col min="9997" max="9997" width="16.5703125" style="531" customWidth="1"/>
    <col min="9998" max="10240" width="11.42578125" style="531"/>
    <col min="10241" max="10241" width="22.7109375" style="531" customWidth="1"/>
    <col min="10242" max="10242" width="15.42578125" style="531" customWidth="1"/>
    <col min="10243" max="10243" width="7.28515625" style="531" customWidth="1"/>
    <col min="10244" max="10244" width="11.42578125" style="531"/>
    <col min="10245" max="10245" width="5.7109375" style="531" customWidth="1"/>
    <col min="10246" max="10246" width="0" style="531" hidden="1" customWidth="1"/>
    <col min="10247" max="10247" width="9.5703125" style="531" customWidth="1"/>
    <col min="10248" max="10248" width="14" style="531" customWidth="1"/>
    <col min="10249" max="10249" width="16.28515625" style="531" customWidth="1"/>
    <col min="10250" max="10250" width="15.85546875" style="531" customWidth="1"/>
    <col min="10251" max="10251" width="11.7109375" style="531" customWidth="1"/>
    <col min="10252" max="10252" width="8.28515625" style="531" customWidth="1"/>
    <col min="10253" max="10253" width="16.5703125" style="531" customWidth="1"/>
    <col min="10254" max="10496" width="11.42578125" style="531"/>
    <col min="10497" max="10497" width="22.7109375" style="531" customWidth="1"/>
    <col min="10498" max="10498" width="15.42578125" style="531" customWidth="1"/>
    <col min="10499" max="10499" width="7.28515625" style="531" customWidth="1"/>
    <col min="10500" max="10500" width="11.42578125" style="531"/>
    <col min="10501" max="10501" width="5.7109375" style="531" customWidth="1"/>
    <col min="10502" max="10502" width="0" style="531" hidden="1" customWidth="1"/>
    <col min="10503" max="10503" width="9.5703125" style="531" customWidth="1"/>
    <col min="10504" max="10504" width="14" style="531" customWidth="1"/>
    <col min="10505" max="10505" width="16.28515625" style="531" customWidth="1"/>
    <col min="10506" max="10506" width="15.85546875" style="531" customWidth="1"/>
    <col min="10507" max="10507" width="11.7109375" style="531" customWidth="1"/>
    <col min="10508" max="10508" width="8.28515625" style="531" customWidth="1"/>
    <col min="10509" max="10509" width="16.5703125" style="531" customWidth="1"/>
    <col min="10510" max="10752" width="11.42578125" style="531"/>
    <col min="10753" max="10753" width="22.7109375" style="531" customWidth="1"/>
    <col min="10754" max="10754" width="15.42578125" style="531" customWidth="1"/>
    <col min="10755" max="10755" width="7.28515625" style="531" customWidth="1"/>
    <col min="10756" max="10756" width="11.42578125" style="531"/>
    <col min="10757" max="10757" width="5.7109375" style="531" customWidth="1"/>
    <col min="10758" max="10758" width="0" style="531" hidden="1" customWidth="1"/>
    <col min="10759" max="10759" width="9.5703125" style="531" customWidth="1"/>
    <col min="10760" max="10760" width="14" style="531" customWidth="1"/>
    <col min="10761" max="10761" width="16.28515625" style="531" customWidth="1"/>
    <col min="10762" max="10762" width="15.85546875" style="531" customWidth="1"/>
    <col min="10763" max="10763" width="11.7109375" style="531" customWidth="1"/>
    <col min="10764" max="10764" width="8.28515625" style="531" customWidth="1"/>
    <col min="10765" max="10765" width="16.5703125" style="531" customWidth="1"/>
    <col min="10766" max="11008" width="11.42578125" style="531"/>
    <col min="11009" max="11009" width="22.7109375" style="531" customWidth="1"/>
    <col min="11010" max="11010" width="15.42578125" style="531" customWidth="1"/>
    <col min="11011" max="11011" width="7.28515625" style="531" customWidth="1"/>
    <col min="11012" max="11012" width="11.42578125" style="531"/>
    <col min="11013" max="11013" width="5.7109375" style="531" customWidth="1"/>
    <col min="11014" max="11014" width="0" style="531" hidden="1" customWidth="1"/>
    <col min="11015" max="11015" width="9.5703125" style="531" customWidth="1"/>
    <col min="11016" max="11016" width="14" style="531" customWidth="1"/>
    <col min="11017" max="11017" width="16.28515625" style="531" customWidth="1"/>
    <col min="11018" max="11018" width="15.85546875" style="531" customWidth="1"/>
    <col min="11019" max="11019" width="11.7109375" style="531" customWidth="1"/>
    <col min="11020" max="11020" width="8.28515625" style="531" customWidth="1"/>
    <col min="11021" max="11021" width="16.5703125" style="531" customWidth="1"/>
    <col min="11022" max="11264" width="11.42578125" style="531"/>
    <col min="11265" max="11265" width="22.7109375" style="531" customWidth="1"/>
    <col min="11266" max="11266" width="15.42578125" style="531" customWidth="1"/>
    <col min="11267" max="11267" width="7.28515625" style="531" customWidth="1"/>
    <col min="11268" max="11268" width="11.42578125" style="531"/>
    <col min="11269" max="11269" width="5.7109375" style="531" customWidth="1"/>
    <col min="11270" max="11270" width="0" style="531" hidden="1" customWidth="1"/>
    <col min="11271" max="11271" width="9.5703125" style="531" customWidth="1"/>
    <col min="11272" max="11272" width="14" style="531" customWidth="1"/>
    <col min="11273" max="11273" width="16.28515625" style="531" customWidth="1"/>
    <col min="11274" max="11274" width="15.85546875" style="531" customWidth="1"/>
    <col min="11275" max="11275" width="11.7109375" style="531" customWidth="1"/>
    <col min="11276" max="11276" width="8.28515625" style="531" customWidth="1"/>
    <col min="11277" max="11277" width="16.5703125" style="531" customWidth="1"/>
    <col min="11278" max="11520" width="11.42578125" style="531"/>
    <col min="11521" max="11521" width="22.7109375" style="531" customWidth="1"/>
    <col min="11522" max="11522" width="15.42578125" style="531" customWidth="1"/>
    <col min="11523" max="11523" width="7.28515625" style="531" customWidth="1"/>
    <col min="11524" max="11524" width="11.42578125" style="531"/>
    <col min="11525" max="11525" width="5.7109375" style="531" customWidth="1"/>
    <col min="11526" max="11526" width="0" style="531" hidden="1" customWidth="1"/>
    <col min="11527" max="11527" width="9.5703125" style="531" customWidth="1"/>
    <col min="11528" max="11528" width="14" style="531" customWidth="1"/>
    <col min="11529" max="11529" width="16.28515625" style="531" customWidth="1"/>
    <col min="11530" max="11530" width="15.85546875" style="531" customWidth="1"/>
    <col min="11531" max="11531" width="11.7109375" style="531" customWidth="1"/>
    <col min="11532" max="11532" width="8.28515625" style="531" customWidth="1"/>
    <col min="11533" max="11533" width="16.5703125" style="531" customWidth="1"/>
    <col min="11534" max="11776" width="11.42578125" style="531"/>
    <col min="11777" max="11777" width="22.7109375" style="531" customWidth="1"/>
    <col min="11778" max="11778" width="15.42578125" style="531" customWidth="1"/>
    <col min="11779" max="11779" width="7.28515625" style="531" customWidth="1"/>
    <col min="11780" max="11780" width="11.42578125" style="531"/>
    <col min="11781" max="11781" width="5.7109375" style="531" customWidth="1"/>
    <col min="11782" max="11782" width="0" style="531" hidden="1" customWidth="1"/>
    <col min="11783" max="11783" width="9.5703125" style="531" customWidth="1"/>
    <col min="11784" max="11784" width="14" style="531" customWidth="1"/>
    <col min="11785" max="11785" width="16.28515625" style="531" customWidth="1"/>
    <col min="11786" max="11786" width="15.85546875" style="531" customWidth="1"/>
    <col min="11787" max="11787" width="11.7109375" style="531" customWidth="1"/>
    <col min="11788" max="11788" width="8.28515625" style="531" customWidth="1"/>
    <col min="11789" max="11789" width="16.5703125" style="531" customWidth="1"/>
    <col min="11790" max="12032" width="11.42578125" style="531"/>
    <col min="12033" max="12033" width="22.7109375" style="531" customWidth="1"/>
    <col min="12034" max="12034" width="15.42578125" style="531" customWidth="1"/>
    <col min="12035" max="12035" width="7.28515625" style="531" customWidth="1"/>
    <col min="12036" max="12036" width="11.42578125" style="531"/>
    <col min="12037" max="12037" width="5.7109375" style="531" customWidth="1"/>
    <col min="12038" max="12038" width="0" style="531" hidden="1" customWidth="1"/>
    <col min="12039" max="12039" width="9.5703125" style="531" customWidth="1"/>
    <col min="12040" max="12040" width="14" style="531" customWidth="1"/>
    <col min="12041" max="12041" width="16.28515625" style="531" customWidth="1"/>
    <col min="12042" max="12042" width="15.85546875" style="531" customWidth="1"/>
    <col min="12043" max="12043" width="11.7109375" style="531" customWidth="1"/>
    <col min="12044" max="12044" width="8.28515625" style="531" customWidth="1"/>
    <col min="12045" max="12045" width="16.5703125" style="531" customWidth="1"/>
    <col min="12046" max="12288" width="11.42578125" style="531"/>
    <col min="12289" max="12289" width="22.7109375" style="531" customWidth="1"/>
    <col min="12290" max="12290" width="15.42578125" style="531" customWidth="1"/>
    <col min="12291" max="12291" width="7.28515625" style="531" customWidth="1"/>
    <col min="12292" max="12292" width="11.42578125" style="531"/>
    <col min="12293" max="12293" width="5.7109375" style="531" customWidth="1"/>
    <col min="12294" max="12294" width="0" style="531" hidden="1" customWidth="1"/>
    <col min="12295" max="12295" width="9.5703125" style="531" customWidth="1"/>
    <col min="12296" max="12296" width="14" style="531" customWidth="1"/>
    <col min="12297" max="12297" width="16.28515625" style="531" customWidth="1"/>
    <col min="12298" max="12298" width="15.85546875" style="531" customWidth="1"/>
    <col min="12299" max="12299" width="11.7109375" style="531" customWidth="1"/>
    <col min="12300" max="12300" width="8.28515625" style="531" customWidth="1"/>
    <col min="12301" max="12301" width="16.5703125" style="531" customWidth="1"/>
    <col min="12302" max="12544" width="11.42578125" style="531"/>
    <col min="12545" max="12545" width="22.7109375" style="531" customWidth="1"/>
    <col min="12546" max="12546" width="15.42578125" style="531" customWidth="1"/>
    <col min="12547" max="12547" width="7.28515625" style="531" customWidth="1"/>
    <col min="12548" max="12548" width="11.42578125" style="531"/>
    <col min="12549" max="12549" width="5.7109375" style="531" customWidth="1"/>
    <col min="12550" max="12550" width="0" style="531" hidden="1" customWidth="1"/>
    <col min="12551" max="12551" width="9.5703125" style="531" customWidth="1"/>
    <col min="12552" max="12552" width="14" style="531" customWidth="1"/>
    <col min="12553" max="12553" width="16.28515625" style="531" customWidth="1"/>
    <col min="12554" max="12554" width="15.85546875" style="531" customWidth="1"/>
    <col min="12555" max="12555" width="11.7109375" style="531" customWidth="1"/>
    <col min="12556" max="12556" width="8.28515625" style="531" customWidth="1"/>
    <col min="12557" max="12557" width="16.5703125" style="531" customWidth="1"/>
    <col min="12558" max="12800" width="11.42578125" style="531"/>
    <col min="12801" max="12801" width="22.7109375" style="531" customWidth="1"/>
    <col min="12802" max="12802" width="15.42578125" style="531" customWidth="1"/>
    <col min="12803" max="12803" width="7.28515625" style="531" customWidth="1"/>
    <col min="12804" max="12804" width="11.42578125" style="531"/>
    <col min="12805" max="12805" width="5.7109375" style="531" customWidth="1"/>
    <col min="12806" max="12806" width="0" style="531" hidden="1" customWidth="1"/>
    <col min="12807" max="12807" width="9.5703125" style="531" customWidth="1"/>
    <col min="12808" max="12808" width="14" style="531" customWidth="1"/>
    <col min="12809" max="12809" width="16.28515625" style="531" customWidth="1"/>
    <col min="12810" max="12810" width="15.85546875" style="531" customWidth="1"/>
    <col min="12811" max="12811" width="11.7109375" style="531" customWidth="1"/>
    <col min="12812" max="12812" width="8.28515625" style="531" customWidth="1"/>
    <col min="12813" max="12813" width="16.5703125" style="531" customWidth="1"/>
    <col min="12814" max="13056" width="11.42578125" style="531"/>
    <col min="13057" max="13057" width="22.7109375" style="531" customWidth="1"/>
    <col min="13058" max="13058" width="15.42578125" style="531" customWidth="1"/>
    <col min="13059" max="13059" width="7.28515625" style="531" customWidth="1"/>
    <col min="13060" max="13060" width="11.42578125" style="531"/>
    <col min="13061" max="13061" width="5.7109375" style="531" customWidth="1"/>
    <col min="13062" max="13062" width="0" style="531" hidden="1" customWidth="1"/>
    <col min="13063" max="13063" width="9.5703125" style="531" customWidth="1"/>
    <col min="13064" max="13064" width="14" style="531" customWidth="1"/>
    <col min="13065" max="13065" width="16.28515625" style="531" customWidth="1"/>
    <col min="13066" max="13066" width="15.85546875" style="531" customWidth="1"/>
    <col min="13067" max="13067" width="11.7109375" style="531" customWidth="1"/>
    <col min="13068" max="13068" width="8.28515625" style="531" customWidth="1"/>
    <col min="13069" max="13069" width="16.5703125" style="531" customWidth="1"/>
    <col min="13070" max="13312" width="11.42578125" style="531"/>
    <col min="13313" max="13313" width="22.7109375" style="531" customWidth="1"/>
    <col min="13314" max="13314" width="15.42578125" style="531" customWidth="1"/>
    <col min="13315" max="13315" width="7.28515625" style="531" customWidth="1"/>
    <col min="13316" max="13316" width="11.42578125" style="531"/>
    <col min="13317" max="13317" width="5.7109375" style="531" customWidth="1"/>
    <col min="13318" max="13318" width="0" style="531" hidden="1" customWidth="1"/>
    <col min="13319" max="13319" width="9.5703125" style="531" customWidth="1"/>
    <col min="13320" max="13320" width="14" style="531" customWidth="1"/>
    <col min="13321" max="13321" width="16.28515625" style="531" customWidth="1"/>
    <col min="13322" max="13322" width="15.85546875" style="531" customWidth="1"/>
    <col min="13323" max="13323" width="11.7109375" style="531" customWidth="1"/>
    <col min="13324" max="13324" width="8.28515625" style="531" customWidth="1"/>
    <col min="13325" max="13325" width="16.5703125" style="531" customWidth="1"/>
    <col min="13326" max="13568" width="11.42578125" style="531"/>
    <col min="13569" max="13569" width="22.7109375" style="531" customWidth="1"/>
    <col min="13570" max="13570" width="15.42578125" style="531" customWidth="1"/>
    <col min="13571" max="13571" width="7.28515625" style="531" customWidth="1"/>
    <col min="13572" max="13572" width="11.42578125" style="531"/>
    <col min="13573" max="13573" width="5.7109375" style="531" customWidth="1"/>
    <col min="13574" max="13574" width="0" style="531" hidden="1" customWidth="1"/>
    <col min="13575" max="13575" width="9.5703125" style="531" customWidth="1"/>
    <col min="13576" max="13576" width="14" style="531" customWidth="1"/>
    <col min="13577" max="13577" width="16.28515625" style="531" customWidth="1"/>
    <col min="13578" max="13578" width="15.85546875" style="531" customWidth="1"/>
    <col min="13579" max="13579" width="11.7109375" style="531" customWidth="1"/>
    <col min="13580" max="13580" width="8.28515625" style="531" customWidth="1"/>
    <col min="13581" max="13581" width="16.5703125" style="531" customWidth="1"/>
    <col min="13582" max="13824" width="11.42578125" style="531"/>
    <col min="13825" max="13825" width="22.7109375" style="531" customWidth="1"/>
    <col min="13826" max="13826" width="15.42578125" style="531" customWidth="1"/>
    <col min="13827" max="13827" width="7.28515625" style="531" customWidth="1"/>
    <col min="13828" max="13828" width="11.42578125" style="531"/>
    <col min="13829" max="13829" width="5.7109375" style="531" customWidth="1"/>
    <col min="13830" max="13830" width="0" style="531" hidden="1" customWidth="1"/>
    <col min="13831" max="13831" width="9.5703125" style="531" customWidth="1"/>
    <col min="13832" max="13832" width="14" style="531" customWidth="1"/>
    <col min="13833" max="13833" width="16.28515625" style="531" customWidth="1"/>
    <col min="13834" max="13834" width="15.85546875" style="531" customWidth="1"/>
    <col min="13835" max="13835" width="11.7109375" style="531" customWidth="1"/>
    <col min="13836" max="13836" width="8.28515625" style="531" customWidth="1"/>
    <col min="13837" max="13837" width="16.5703125" style="531" customWidth="1"/>
    <col min="13838" max="14080" width="11.42578125" style="531"/>
    <col min="14081" max="14081" width="22.7109375" style="531" customWidth="1"/>
    <col min="14082" max="14082" width="15.42578125" style="531" customWidth="1"/>
    <col min="14083" max="14083" width="7.28515625" style="531" customWidth="1"/>
    <col min="14084" max="14084" width="11.42578125" style="531"/>
    <col min="14085" max="14085" width="5.7109375" style="531" customWidth="1"/>
    <col min="14086" max="14086" width="0" style="531" hidden="1" customWidth="1"/>
    <col min="14087" max="14087" width="9.5703125" style="531" customWidth="1"/>
    <col min="14088" max="14088" width="14" style="531" customWidth="1"/>
    <col min="14089" max="14089" width="16.28515625" style="531" customWidth="1"/>
    <col min="14090" max="14090" width="15.85546875" style="531" customWidth="1"/>
    <col min="14091" max="14091" width="11.7109375" style="531" customWidth="1"/>
    <col min="14092" max="14092" width="8.28515625" style="531" customWidth="1"/>
    <col min="14093" max="14093" width="16.5703125" style="531" customWidth="1"/>
    <col min="14094" max="14336" width="11.42578125" style="531"/>
    <col min="14337" max="14337" width="22.7109375" style="531" customWidth="1"/>
    <col min="14338" max="14338" width="15.42578125" style="531" customWidth="1"/>
    <col min="14339" max="14339" width="7.28515625" style="531" customWidth="1"/>
    <col min="14340" max="14340" width="11.42578125" style="531"/>
    <col min="14341" max="14341" width="5.7109375" style="531" customWidth="1"/>
    <col min="14342" max="14342" width="0" style="531" hidden="1" customWidth="1"/>
    <col min="14343" max="14343" width="9.5703125" style="531" customWidth="1"/>
    <col min="14344" max="14344" width="14" style="531" customWidth="1"/>
    <col min="14345" max="14345" width="16.28515625" style="531" customWidth="1"/>
    <col min="14346" max="14346" width="15.85546875" style="531" customWidth="1"/>
    <col min="14347" max="14347" width="11.7109375" style="531" customWidth="1"/>
    <col min="14348" max="14348" width="8.28515625" style="531" customWidth="1"/>
    <col min="14349" max="14349" width="16.5703125" style="531" customWidth="1"/>
    <col min="14350" max="14592" width="11.42578125" style="531"/>
    <col min="14593" max="14593" width="22.7109375" style="531" customWidth="1"/>
    <col min="14594" max="14594" width="15.42578125" style="531" customWidth="1"/>
    <col min="14595" max="14595" width="7.28515625" style="531" customWidth="1"/>
    <col min="14596" max="14596" width="11.42578125" style="531"/>
    <col min="14597" max="14597" width="5.7109375" style="531" customWidth="1"/>
    <col min="14598" max="14598" width="0" style="531" hidden="1" customWidth="1"/>
    <col min="14599" max="14599" width="9.5703125" style="531" customWidth="1"/>
    <col min="14600" max="14600" width="14" style="531" customWidth="1"/>
    <col min="14601" max="14601" width="16.28515625" style="531" customWidth="1"/>
    <col min="14602" max="14602" width="15.85546875" style="531" customWidth="1"/>
    <col min="14603" max="14603" width="11.7109375" style="531" customWidth="1"/>
    <col min="14604" max="14604" width="8.28515625" style="531" customWidth="1"/>
    <col min="14605" max="14605" width="16.5703125" style="531" customWidth="1"/>
    <col min="14606" max="14848" width="11.42578125" style="531"/>
    <col min="14849" max="14849" width="22.7109375" style="531" customWidth="1"/>
    <col min="14850" max="14850" width="15.42578125" style="531" customWidth="1"/>
    <col min="14851" max="14851" width="7.28515625" style="531" customWidth="1"/>
    <col min="14852" max="14852" width="11.42578125" style="531"/>
    <col min="14853" max="14853" width="5.7109375" style="531" customWidth="1"/>
    <col min="14854" max="14854" width="0" style="531" hidden="1" customWidth="1"/>
    <col min="14855" max="14855" width="9.5703125" style="531" customWidth="1"/>
    <col min="14856" max="14856" width="14" style="531" customWidth="1"/>
    <col min="14857" max="14857" width="16.28515625" style="531" customWidth="1"/>
    <col min="14858" max="14858" width="15.85546875" style="531" customWidth="1"/>
    <col min="14859" max="14859" width="11.7109375" style="531" customWidth="1"/>
    <col min="14860" max="14860" width="8.28515625" style="531" customWidth="1"/>
    <col min="14861" max="14861" width="16.5703125" style="531" customWidth="1"/>
    <col min="14862" max="15104" width="11.42578125" style="531"/>
    <col min="15105" max="15105" width="22.7109375" style="531" customWidth="1"/>
    <col min="15106" max="15106" width="15.42578125" style="531" customWidth="1"/>
    <col min="15107" max="15107" width="7.28515625" style="531" customWidth="1"/>
    <col min="15108" max="15108" width="11.42578125" style="531"/>
    <col min="15109" max="15109" width="5.7109375" style="531" customWidth="1"/>
    <col min="15110" max="15110" width="0" style="531" hidden="1" customWidth="1"/>
    <col min="15111" max="15111" width="9.5703125" style="531" customWidth="1"/>
    <col min="15112" max="15112" width="14" style="531" customWidth="1"/>
    <col min="15113" max="15113" width="16.28515625" style="531" customWidth="1"/>
    <col min="15114" max="15114" width="15.85546875" style="531" customWidth="1"/>
    <col min="15115" max="15115" width="11.7109375" style="531" customWidth="1"/>
    <col min="15116" max="15116" width="8.28515625" style="531" customWidth="1"/>
    <col min="15117" max="15117" width="16.5703125" style="531" customWidth="1"/>
    <col min="15118" max="15360" width="11.42578125" style="531"/>
    <col min="15361" max="15361" width="22.7109375" style="531" customWidth="1"/>
    <col min="15362" max="15362" width="15.42578125" style="531" customWidth="1"/>
    <col min="15363" max="15363" width="7.28515625" style="531" customWidth="1"/>
    <col min="15364" max="15364" width="11.42578125" style="531"/>
    <col min="15365" max="15365" width="5.7109375" style="531" customWidth="1"/>
    <col min="15366" max="15366" width="0" style="531" hidden="1" customWidth="1"/>
    <col min="15367" max="15367" width="9.5703125" style="531" customWidth="1"/>
    <col min="15368" max="15368" width="14" style="531" customWidth="1"/>
    <col min="15369" max="15369" width="16.28515625" style="531" customWidth="1"/>
    <col min="15370" max="15370" width="15.85546875" style="531" customWidth="1"/>
    <col min="15371" max="15371" width="11.7109375" style="531" customWidth="1"/>
    <col min="15372" max="15372" width="8.28515625" style="531" customWidth="1"/>
    <col min="15373" max="15373" width="16.5703125" style="531" customWidth="1"/>
    <col min="15374" max="15616" width="11.42578125" style="531"/>
    <col min="15617" max="15617" width="22.7109375" style="531" customWidth="1"/>
    <col min="15618" max="15618" width="15.42578125" style="531" customWidth="1"/>
    <col min="15619" max="15619" width="7.28515625" style="531" customWidth="1"/>
    <col min="15620" max="15620" width="11.42578125" style="531"/>
    <col min="15621" max="15621" width="5.7109375" style="531" customWidth="1"/>
    <col min="15622" max="15622" width="0" style="531" hidden="1" customWidth="1"/>
    <col min="15623" max="15623" width="9.5703125" style="531" customWidth="1"/>
    <col min="15624" max="15624" width="14" style="531" customWidth="1"/>
    <col min="15625" max="15625" width="16.28515625" style="531" customWidth="1"/>
    <col min="15626" max="15626" width="15.85546875" style="531" customWidth="1"/>
    <col min="15627" max="15627" width="11.7109375" style="531" customWidth="1"/>
    <col min="15628" max="15628" width="8.28515625" style="531" customWidth="1"/>
    <col min="15629" max="15629" width="16.5703125" style="531" customWidth="1"/>
    <col min="15630" max="15872" width="11.42578125" style="531"/>
    <col min="15873" max="15873" width="22.7109375" style="531" customWidth="1"/>
    <col min="15874" max="15874" width="15.42578125" style="531" customWidth="1"/>
    <col min="15875" max="15875" width="7.28515625" style="531" customWidth="1"/>
    <col min="15876" max="15876" width="11.42578125" style="531"/>
    <col min="15877" max="15877" width="5.7109375" style="531" customWidth="1"/>
    <col min="15878" max="15878" width="0" style="531" hidden="1" customWidth="1"/>
    <col min="15879" max="15879" width="9.5703125" style="531" customWidth="1"/>
    <col min="15880" max="15880" width="14" style="531" customWidth="1"/>
    <col min="15881" max="15881" width="16.28515625" style="531" customWidth="1"/>
    <col min="15882" max="15882" width="15.85546875" style="531" customWidth="1"/>
    <col min="15883" max="15883" width="11.7109375" style="531" customWidth="1"/>
    <col min="15884" max="15884" width="8.28515625" style="531" customWidth="1"/>
    <col min="15885" max="15885" width="16.5703125" style="531" customWidth="1"/>
    <col min="15886" max="16128" width="11.42578125" style="531"/>
    <col min="16129" max="16129" width="22.7109375" style="531" customWidth="1"/>
    <col min="16130" max="16130" width="15.42578125" style="531" customWidth="1"/>
    <col min="16131" max="16131" width="7.28515625" style="531" customWidth="1"/>
    <col min="16132" max="16132" width="11.42578125" style="531"/>
    <col min="16133" max="16133" width="5.7109375" style="531" customWidth="1"/>
    <col min="16134" max="16134" width="0" style="531" hidden="1" customWidth="1"/>
    <col min="16135" max="16135" width="9.5703125" style="531" customWidth="1"/>
    <col min="16136" max="16136" width="14" style="531" customWidth="1"/>
    <col min="16137" max="16137" width="16.28515625" style="531" customWidth="1"/>
    <col min="16138" max="16138" width="15.85546875" style="531" customWidth="1"/>
    <col min="16139" max="16139" width="11.7109375" style="531" customWidth="1"/>
    <col min="16140" max="16140" width="8.28515625" style="531" customWidth="1"/>
    <col min="16141" max="16141" width="16.5703125" style="531" customWidth="1"/>
    <col min="16142" max="16384" width="11.42578125" style="531"/>
  </cols>
  <sheetData>
    <row r="1" spans="1:13" s="488" customFormat="1">
      <c r="A1" s="793"/>
      <c r="B1" s="796"/>
      <c r="C1" s="797"/>
      <c r="D1" s="797"/>
      <c r="E1" s="797"/>
      <c r="F1" s="797"/>
      <c r="G1" s="797"/>
      <c r="H1" s="797"/>
      <c r="I1" s="798"/>
      <c r="J1" s="759" t="s">
        <v>933</v>
      </c>
      <c r="K1" s="766" t="s">
        <v>2198</v>
      </c>
      <c r="L1" s="767"/>
      <c r="M1" s="768"/>
    </row>
    <row r="2" spans="1:13" s="488" customFormat="1">
      <c r="A2" s="794"/>
      <c r="B2" s="772" t="s">
        <v>934</v>
      </c>
      <c r="C2" s="773"/>
      <c r="D2" s="773"/>
      <c r="E2" s="773"/>
      <c r="F2" s="773"/>
      <c r="G2" s="773"/>
      <c r="H2" s="773"/>
      <c r="I2" s="774"/>
      <c r="J2" s="760"/>
      <c r="K2" s="769"/>
      <c r="L2" s="770"/>
      <c r="M2" s="771"/>
    </row>
    <row r="3" spans="1:13" s="488" customFormat="1">
      <c r="A3" s="794"/>
      <c r="B3" s="775" t="s">
        <v>2199</v>
      </c>
      <c r="C3" s="776"/>
      <c r="D3" s="776"/>
      <c r="E3" s="776"/>
      <c r="F3" s="776"/>
      <c r="G3" s="776"/>
      <c r="H3" s="776"/>
      <c r="I3" s="777"/>
      <c r="J3" s="764" t="s">
        <v>935</v>
      </c>
      <c r="K3" s="779">
        <v>1</v>
      </c>
      <c r="L3" s="780"/>
      <c r="M3" s="781"/>
    </row>
    <row r="4" spans="1:13" s="488" customFormat="1">
      <c r="A4" s="794"/>
      <c r="B4" s="775" t="s">
        <v>2200</v>
      </c>
      <c r="C4" s="776"/>
      <c r="D4" s="776"/>
      <c r="E4" s="776"/>
      <c r="F4" s="776"/>
      <c r="G4" s="776"/>
      <c r="H4" s="776"/>
      <c r="I4" s="777"/>
      <c r="J4" s="778"/>
      <c r="K4" s="782"/>
      <c r="L4" s="783"/>
      <c r="M4" s="784"/>
    </row>
    <row r="5" spans="1:13" s="488" customFormat="1">
      <c r="A5" s="794"/>
      <c r="B5" s="761" t="s">
        <v>2201</v>
      </c>
      <c r="C5" s="762"/>
      <c r="D5" s="762"/>
      <c r="E5" s="762"/>
      <c r="F5" s="762"/>
      <c r="G5" s="762"/>
      <c r="H5" s="762"/>
      <c r="I5" s="763"/>
      <c r="J5" s="764" t="s">
        <v>936</v>
      </c>
      <c r="K5" s="785"/>
      <c r="L5" s="785" t="s">
        <v>937</v>
      </c>
      <c r="M5" s="787"/>
    </row>
    <row r="6" spans="1:13" s="488" customFormat="1" ht="13.5" customHeight="1" thickBot="1">
      <c r="A6" s="795"/>
      <c r="B6" s="799"/>
      <c r="C6" s="800"/>
      <c r="D6" s="800"/>
      <c r="E6" s="800"/>
      <c r="F6" s="800"/>
      <c r="G6" s="800"/>
      <c r="H6" s="800"/>
      <c r="I6" s="801"/>
      <c r="J6" s="765"/>
      <c r="K6" s="786"/>
      <c r="L6" s="786"/>
      <c r="M6" s="788"/>
    </row>
    <row r="7" spans="1:13" s="493" customFormat="1" ht="9" thickBot="1">
      <c r="A7" s="489"/>
      <c r="B7" s="490"/>
      <c r="C7" s="490"/>
      <c r="D7" s="490"/>
      <c r="E7" s="490"/>
      <c r="F7" s="490"/>
      <c r="G7" s="490"/>
      <c r="H7" s="490"/>
      <c r="I7" s="490"/>
      <c r="J7" s="490"/>
      <c r="K7" s="491"/>
      <c r="L7" s="491"/>
      <c r="M7" s="492"/>
    </row>
    <row r="8" spans="1:13" s="488" customFormat="1" ht="21.95" customHeight="1">
      <c r="A8" s="494"/>
      <c r="B8" s="495"/>
      <c r="C8" s="495"/>
      <c r="D8" s="495"/>
      <c r="E8" s="495"/>
      <c r="F8" s="495"/>
      <c r="G8" s="496"/>
      <c r="H8" s="495"/>
      <c r="I8" s="495"/>
      <c r="J8" s="497" t="s">
        <v>938</v>
      </c>
      <c r="K8" s="498"/>
      <c r="L8" s="498"/>
      <c r="M8" s="499"/>
    </row>
    <row r="9" spans="1:13" s="506" customFormat="1" ht="11.25">
      <c r="A9" s="500"/>
      <c r="B9" s="501"/>
      <c r="C9" s="501"/>
      <c r="D9" s="501"/>
      <c r="E9" s="501"/>
      <c r="F9" s="501"/>
      <c r="G9" s="502"/>
      <c r="H9" s="501"/>
      <c r="I9" s="501"/>
      <c r="J9" s="503"/>
      <c r="K9" s="504" t="s">
        <v>2202</v>
      </c>
      <c r="L9" s="504" t="s">
        <v>2203</v>
      </c>
      <c r="M9" s="505" t="s">
        <v>2204</v>
      </c>
    </row>
    <row r="10" spans="1:13" s="488" customFormat="1" ht="27.75" customHeight="1">
      <c r="A10" s="790" t="s">
        <v>2205</v>
      </c>
      <c r="B10" s="791"/>
      <c r="C10" s="791"/>
      <c r="D10" s="791"/>
      <c r="E10" s="507" t="s">
        <v>2206</v>
      </c>
      <c r="F10" s="508"/>
      <c r="H10" s="792" t="s">
        <v>2207</v>
      </c>
      <c r="I10" s="792"/>
      <c r="J10" s="509" t="s">
        <v>2206</v>
      </c>
      <c r="K10" s="510"/>
      <c r="L10" s="510"/>
      <c r="M10" s="511"/>
    </row>
    <row r="11" spans="1:13" s="488" customFormat="1" ht="24" customHeight="1">
      <c r="A11" s="512" t="s">
        <v>939</v>
      </c>
      <c r="B11" s="513"/>
      <c r="C11" s="789"/>
      <c r="D11" s="789"/>
      <c r="E11" s="514"/>
      <c r="F11" s="514"/>
      <c r="G11" s="515"/>
      <c r="I11" s="516" t="s">
        <v>940</v>
      </c>
      <c r="J11" s="513"/>
      <c r="K11" s="517"/>
      <c r="L11" s="517"/>
      <c r="M11" s="518"/>
    </row>
    <row r="12" spans="1:13" s="488" customFormat="1" ht="13.5" thickBot="1">
      <c r="A12" s="519"/>
      <c r="B12" s="520"/>
      <c r="C12" s="521"/>
      <c r="D12" s="521"/>
      <c r="E12" s="521"/>
      <c r="F12" s="521"/>
      <c r="G12" s="520"/>
      <c r="H12" s="521"/>
      <c r="I12" s="520"/>
      <c r="J12" s="521"/>
      <c r="K12" s="748"/>
      <c r="L12" s="748"/>
      <c r="M12" s="749"/>
    </row>
    <row r="13" spans="1:13" s="488" customFormat="1">
      <c r="A13" s="522"/>
      <c r="B13" s="523"/>
      <c r="C13" s="523"/>
      <c r="D13" s="523"/>
      <c r="E13" s="523"/>
      <c r="F13" s="523"/>
      <c r="G13" s="523"/>
      <c r="H13" s="523"/>
      <c r="I13" s="523"/>
      <c r="J13" s="523"/>
      <c r="K13" s="523"/>
      <c r="L13" s="523"/>
      <c r="M13" s="524"/>
    </row>
    <row r="14" spans="1:13">
      <c r="A14" s="525" t="s">
        <v>941</v>
      </c>
      <c r="B14" s="526"/>
      <c r="C14" s="527" t="s">
        <v>937</v>
      </c>
      <c r="D14" s="528"/>
      <c r="E14" s="488"/>
      <c r="F14" s="488"/>
      <c r="G14" s="529"/>
      <c r="H14" s="529"/>
      <c r="I14" s="529"/>
      <c r="J14" s="529"/>
      <c r="K14" s="529"/>
      <c r="L14" s="529"/>
      <c r="M14" s="530"/>
    </row>
    <row r="15" spans="1:13" ht="19.5" customHeight="1">
      <c r="A15" s="532" t="s">
        <v>2208</v>
      </c>
      <c r="B15" s="533"/>
      <c r="C15" s="534"/>
      <c r="D15" s="534"/>
      <c r="E15" s="534"/>
      <c r="F15" s="534"/>
      <c r="G15" s="534"/>
      <c r="H15" s="534"/>
      <c r="I15" s="534"/>
      <c r="J15" s="534"/>
      <c r="K15" s="534"/>
      <c r="L15" s="534"/>
      <c r="M15" s="530"/>
    </row>
    <row r="16" spans="1:13" ht="18" customHeight="1">
      <c r="A16" s="532"/>
      <c r="B16" s="535"/>
      <c r="C16" s="536"/>
      <c r="D16" s="534"/>
      <c r="E16" s="534"/>
      <c r="F16" s="534"/>
      <c r="G16" s="534"/>
      <c r="H16" s="534"/>
      <c r="I16" s="534"/>
      <c r="J16" s="534"/>
      <c r="K16" s="534"/>
      <c r="L16" s="534"/>
      <c r="M16" s="530"/>
    </row>
    <row r="17" spans="1:13" ht="6" customHeight="1">
      <c r="A17" s="532"/>
      <c r="B17" s="537"/>
      <c r="C17" s="538"/>
      <c r="D17" s="538"/>
      <c r="E17" s="538"/>
      <c r="F17" s="538"/>
      <c r="G17" s="538"/>
      <c r="H17" s="538"/>
      <c r="I17" s="538"/>
      <c r="J17" s="538"/>
      <c r="K17" s="538"/>
      <c r="L17" s="538"/>
      <c r="M17" s="539"/>
    </row>
    <row r="18" spans="1:13" ht="18" customHeight="1">
      <c r="A18" s="532" t="s">
        <v>2209</v>
      </c>
      <c r="B18" s="535"/>
      <c r="C18" s="534"/>
      <c r="D18" s="534"/>
      <c r="E18" s="534"/>
      <c r="F18" s="534"/>
      <c r="G18" s="534"/>
      <c r="H18" s="540"/>
      <c r="I18" s="527" t="s">
        <v>2210</v>
      </c>
      <c r="J18" s="534"/>
      <c r="K18" s="534"/>
      <c r="L18" s="534"/>
      <c r="M18" s="541"/>
    </row>
    <row r="19" spans="1:13" ht="4.5" customHeight="1">
      <c r="A19" s="532"/>
      <c r="B19" s="537"/>
      <c r="C19" s="538"/>
      <c r="D19" s="538"/>
      <c r="E19" s="538"/>
      <c r="F19" s="538"/>
      <c r="G19" s="538"/>
      <c r="H19" s="538"/>
      <c r="I19" s="538"/>
      <c r="J19" s="538"/>
      <c r="K19" s="538"/>
      <c r="L19" s="538"/>
      <c r="M19" s="539"/>
    </row>
    <row r="20" spans="1:13" ht="18.75" customHeight="1">
      <c r="A20" s="532" t="s">
        <v>2211</v>
      </c>
      <c r="B20" s="535"/>
      <c r="C20" s="517"/>
      <c r="D20" s="517"/>
      <c r="E20" s="517"/>
      <c r="F20" s="517"/>
      <c r="G20" s="517"/>
      <c r="H20" s="517"/>
      <c r="I20" s="517"/>
      <c r="J20" s="517"/>
      <c r="K20" s="517"/>
      <c r="L20" s="517"/>
      <c r="M20" s="542"/>
    </row>
    <row r="21" spans="1:13" ht="3.75" customHeight="1">
      <c r="A21" s="532"/>
      <c r="B21" s="537"/>
      <c r="C21" s="514"/>
      <c r="D21" s="514"/>
      <c r="E21" s="514"/>
      <c r="F21" s="514"/>
      <c r="G21" s="514"/>
      <c r="H21" s="514"/>
      <c r="I21" s="514"/>
      <c r="J21" s="514"/>
      <c r="K21" s="514"/>
      <c r="L21" s="514"/>
      <c r="M21" s="518"/>
    </row>
    <row r="22" spans="1:13" ht="18" customHeight="1">
      <c r="A22" s="532" t="s">
        <v>2212</v>
      </c>
      <c r="B22" s="535"/>
      <c r="C22" s="517"/>
      <c r="D22" s="517"/>
      <c r="E22" s="517"/>
      <c r="F22" s="517"/>
      <c r="G22" s="517"/>
      <c r="H22" s="517"/>
      <c r="I22" s="517"/>
      <c r="J22" s="543" t="s">
        <v>2213</v>
      </c>
      <c r="K22" s="544"/>
      <c r="L22" s="543" t="s">
        <v>937</v>
      </c>
      <c r="M22" s="545"/>
    </row>
    <row r="23" spans="1:13" ht="3.75" customHeight="1">
      <c r="A23" s="532"/>
      <c r="B23" s="537"/>
      <c r="C23" s="514"/>
      <c r="D23" s="514"/>
      <c r="E23" s="514"/>
      <c r="F23" s="514"/>
      <c r="G23" s="514"/>
      <c r="H23" s="514"/>
      <c r="I23" s="514"/>
      <c r="J23" s="514"/>
      <c r="K23" s="514"/>
      <c r="L23" s="514"/>
      <c r="M23" s="518"/>
    </row>
    <row r="24" spans="1:13" ht="19.5" customHeight="1">
      <c r="A24" s="532" t="s">
        <v>2214</v>
      </c>
      <c r="B24" s="537"/>
      <c r="C24" s="514"/>
      <c r="D24" s="514"/>
      <c r="E24" s="546"/>
      <c r="F24" s="546"/>
      <c r="G24" s="540"/>
      <c r="H24" s="517"/>
      <c r="I24" s="517"/>
      <c r="J24" s="488"/>
      <c r="K24" s="514"/>
      <c r="L24" s="514"/>
      <c r="M24" s="518"/>
    </row>
    <row r="25" spans="1:13" s="552" customFormat="1" ht="11.25">
      <c r="A25" s="547"/>
      <c r="B25" s="548"/>
      <c r="C25" s="549"/>
      <c r="D25" s="549"/>
      <c r="E25" s="750" t="s">
        <v>2202</v>
      </c>
      <c r="F25" s="750"/>
      <c r="G25" s="750"/>
      <c r="H25" s="549" t="s">
        <v>2203</v>
      </c>
      <c r="I25" s="549" t="s">
        <v>2204</v>
      </c>
      <c r="J25" s="550"/>
      <c r="K25" s="549"/>
      <c r="L25" s="549"/>
      <c r="M25" s="551"/>
    </row>
    <row r="26" spans="1:13" ht="12.75" customHeight="1">
      <c r="A26" s="553"/>
      <c r="B26" s="529"/>
      <c r="C26" s="529"/>
      <c r="D26" s="529"/>
      <c r="E26" s="529"/>
      <c r="F26" s="529"/>
      <c r="G26" s="529"/>
      <c r="H26" s="529"/>
      <c r="I26" s="529"/>
      <c r="J26" s="529"/>
      <c r="K26" s="529"/>
      <c r="L26" s="529"/>
      <c r="M26" s="530"/>
    </row>
    <row r="27" spans="1:13" ht="15">
      <c r="A27" s="751" t="s">
        <v>942</v>
      </c>
      <c r="B27" s="752"/>
      <c r="C27" s="752"/>
      <c r="D27" s="752"/>
      <c r="E27" s="752"/>
      <c r="F27" s="752"/>
      <c r="G27" s="752"/>
      <c r="H27" s="752"/>
      <c r="I27" s="752"/>
      <c r="J27" s="752"/>
      <c r="K27" s="752"/>
      <c r="L27" s="752"/>
      <c r="M27" s="753"/>
    </row>
    <row r="28" spans="1:13" ht="13.5" thickBot="1">
      <c r="A28" s="554"/>
      <c r="B28" s="555"/>
      <c r="C28" s="555"/>
      <c r="D28" s="555"/>
      <c r="E28" s="555"/>
      <c r="F28" s="555"/>
      <c r="G28" s="555"/>
      <c r="H28" s="555"/>
      <c r="I28" s="555"/>
      <c r="J28" s="555"/>
      <c r="K28" s="555"/>
      <c r="L28" s="555"/>
      <c r="M28" s="556"/>
    </row>
    <row r="29" spans="1:13" ht="25.5">
      <c r="A29" s="557" t="s">
        <v>943</v>
      </c>
      <c r="B29" s="754" t="s">
        <v>944</v>
      </c>
      <c r="C29" s="755"/>
      <c r="D29" s="755"/>
      <c r="E29" s="755"/>
      <c r="F29" s="755"/>
      <c r="G29" s="755"/>
      <c r="H29" s="755"/>
      <c r="I29" s="756"/>
      <c r="J29" s="558" t="s">
        <v>2215</v>
      </c>
      <c r="K29" s="757" t="s">
        <v>945</v>
      </c>
      <c r="L29" s="758"/>
      <c r="M29" s="557" t="s">
        <v>946</v>
      </c>
    </row>
    <row r="30" spans="1:13" ht="13.5" thickBot="1">
      <c r="A30" s="559"/>
      <c r="B30" s="560"/>
      <c r="C30" s="561"/>
      <c r="D30" s="561"/>
      <c r="E30" s="561"/>
      <c r="F30" s="561"/>
      <c r="G30" s="561"/>
      <c r="H30" s="561"/>
      <c r="I30" s="561"/>
      <c r="J30" s="562"/>
      <c r="K30" s="741"/>
      <c r="L30" s="742"/>
      <c r="M30" s="563"/>
    </row>
    <row r="31" spans="1:13">
      <c r="A31" s="554"/>
      <c r="B31" s="555"/>
      <c r="C31" s="555"/>
      <c r="D31" s="555"/>
      <c r="E31" s="555"/>
      <c r="F31" s="555"/>
      <c r="G31" s="555"/>
      <c r="H31" s="555"/>
      <c r="I31" s="555"/>
      <c r="J31" s="555"/>
      <c r="K31" s="555"/>
      <c r="L31" s="555"/>
      <c r="M31" s="556"/>
    </row>
    <row r="32" spans="1:13">
      <c r="A32" s="564" t="s">
        <v>947</v>
      </c>
      <c r="B32" s="565"/>
      <c r="C32" s="565"/>
      <c r="D32" s="565"/>
      <c r="E32" s="565"/>
      <c r="F32" s="565"/>
      <c r="G32" s="565"/>
      <c r="H32" s="565"/>
      <c r="I32" s="565"/>
      <c r="J32" s="565"/>
      <c r="K32" s="565"/>
      <c r="L32" s="565"/>
      <c r="M32" s="566"/>
    </row>
    <row r="33" spans="1:13" s="569" customFormat="1" ht="3.75" customHeight="1" thickBot="1">
      <c r="A33" s="567"/>
      <c r="B33" s="555"/>
      <c r="C33" s="555"/>
      <c r="D33" s="555"/>
      <c r="E33" s="555"/>
      <c r="F33" s="555"/>
      <c r="G33" s="555"/>
      <c r="H33" s="568"/>
      <c r="I33" s="568"/>
      <c r="J33" s="555"/>
      <c r="K33" s="555"/>
      <c r="L33" s="555"/>
      <c r="M33" s="556"/>
    </row>
    <row r="34" spans="1:13" s="572" customFormat="1" ht="12">
      <c r="A34" s="719" t="s">
        <v>944</v>
      </c>
      <c r="B34" s="720"/>
      <c r="C34" s="720"/>
      <c r="D34" s="720"/>
      <c r="E34" s="720"/>
      <c r="F34" s="720"/>
      <c r="G34" s="739"/>
      <c r="H34" s="743" t="s">
        <v>948</v>
      </c>
      <c r="I34" s="744"/>
      <c r="J34" s="570" t="s">
        <v>949</v>
      </c>
      <c r="K34" s="740" t="s">
        <v>950</v>
      </c>
      <c r="L34" s="739"/>
      <c r="M34" s="571" t="s">
        <v>951</v>
      </c>
    </row>
    <row r="35" spans="1:13" s="572" customFormat="1" ht="12">
      <c r="A35" s="745"/>
      <c r="B35" s="746"/>
      <c r="C35" s="746"/>
      <c r="D35" s="746"/>
      <c r="E35" s="746"/>
      <c r="F35" s="746"/>
      <c r="G35" s="724"/>
      <c r="H35" s="747"/>
      <c r="I35" s="725"/>
      <c r="J35" s="573"/>
      <c r="K35" s="723"/>
      <c r="L35" s="724"/>
      <c r="M35" s="574"/>
    </row>
    <row r="36" spans="1:13" s="572" customFormat="1" thickBot="1">
      <c r="A36" s="736"/>
      <c r="B36" s="737"/>
      <c r="C36" s="737"/>
      <c r="D36" s="737"/>
      <c r="E36" s="737"/>
      <c r="F36" s="737"/>
      <c r="G36" s="718"/>
      <c r="H36" s="738"/>
      <c r="I36" s="726"/>
      <c r="J36" s="575"/>
      <c r="K36" s="717"/>
      <c r="L36" s="718"/>
      <c r="M36" s="576"/>
    </row>
    <row r="37" spans="1:13" s="572" customFormat="1" thickBot="1">
      <c r="A37" s="712" t="s">
        <v>953</v>
      </c>
      <c r="B37" s="713"/>
      <c r="C37" s="713"/>
      <c r="D37" s="713"/>
      <c r="E37" s="713"/>
      <c r="F37" s="713"/>
      <c r="G37" s="713"/>
      <c r="H37" s="713"/>
      <c r="I37" s="713"/>
      <c r="J37" s="713"/>
      <c r="K37" s="713"/>
      <c r="L37" s="714"/>
      <c r="M37" s="577">
        <v>0</v>
      </c>
    </row>
    <row r="38" spans="1:13" s="572" customFormat="1" ht="12">
      <c r="A38" s="578"/>
      <c r="B38" s="579"/>
      <c r="C38" s="579"/>
      <c r="D38" s="579"/>
      <c r="E38" s="579"/>
      <c r="F38" s="579"/>
      <c r="G38" s="579"/>
      <c r="H38" s="579"/>
      <c r="I38" s="579"/>
      <c r="J38" s="579"/>
      <c r="K38" s="579"/>
      <c r="L38" s="579"/>
      <c r="M38" s="580"/>
    </row>
    <row r="39" spans="1:13">
      <c r="A39" s="581" t="s">
        <v>954</v>
      </c>
      <c r="B39" s="582"/>
      <c r="C39" s="582"/>
      <c r="D39" s="582"/>
      <c r="E39" s="582"/>
      <c r="F39" s="582"/>
      <c r="G39" s="582"/>
      <c r="H39" s="582"/>
      <c r="I39" s="582"/>
      <c r="J39" s="582"/>
      <c r="K39" s="582"/>
      <c r="L39" s="582"/>
      <c r="M39" s="583"/>
    </row>
    <row r="40" spans="1:13" s="572" customFormat="1" ht="3.75" customHeight="1" thickBot="1">
      <c r="A40" s="584"/>
      <c r="B40" s="585"/>
      <c r="C40" s="585"/>
      <c r="D40" s="585"/>
      <c r="E40" s="585"/>
      <c r="F40" s="585"/>
      <c r="G40" s="585"/>
      <c r="H40" s="585"/>
      <c r="I40" s="579"/>
      <c r="J40" s="579"/>
      <c r="K40" s="579"/>
      <c r="L40" s="579"/>
      <c r="M40" s="580"/>
    </row>
    <row r="41" spans="1:13" s="572" customFormat="1" ht="12">
      <c r="A41" s="719" t="s">
        <v>944</v>
      </c>
      <c r="B41" s="720"/>
      <c r="C41" s="720"/>
      <c r="D41" s="720"/>
      <c r="E41" s="720"/>
      <c r="F41" s="720"/>
      <c r="G41" s="720"/>
      <c r="H41" s="739"/>
      <c r="I41" s="586" t="s">
        <v>945</v>
      </c>
      <c r="J41" s="570" t="s">
        <v>946</v>
      </c>
      <c r="K41" s="740" t="s">
        <v>955</v>
      </c>
      <c r="L41" s="739"/>
      <c r="M41" s="571" t="s">
        <v>951</v>
      </c>
    </row>
    <row r="42" spans="1:13" s="572" customFormat="1" ht="12">
      <c r="A42" s="706"/>
      <c r="B42" s="707"/>
      <c r="C42" s="707"/>
      <c r="D42" s="707"/>
      <c r="E42" s="707"/>
      <c r="F42" s="707"/>
      <c r="G42" s="707"/>
      <c r="H42" s="725"/>
      <c r="I42" s="587"/>
      <c r="J42" s="573"/>
      <c r="K42" s="723"/>
      <c r="L42" s="724"/>
      <c r="M42" s="574"/>
    </row>
    <row r="43" spans="1:13" s="572" customFormat="1" thickBot="1">
      <c r="A43" s="715"/>
      <c r="B43" s="716"/>
      <c r="C43" s="716"/>
      <c r="D43" s="716"/>
      <c r="E43" s="716"/>
      <c r="F43" s="716"/>
      <c r="G43" s="716"/>
      <c r="H43" s="726"/>
      <c r="I43" s="588"/>
      <c r="J43" s="589"/>
      <c r="K43" s="717"/>
      <c r="L43" s="718"/>
      <c r="M43" s="590"/>
    </row>
    <row r="44" spans="1:13" s="572" customFormat="1" thickBot="1">
      <c r="A44" s="712" t="s">
        <v>953</v>
      </c>
      <c r="B44" s="713"/>
      <c r="C44" s="713"/>
      <c r="D44" s="713"/>
      <c r="E44" s="713"/>
      <c r="F44" s="713"/>
      <c r="G44" s="713"/>
      <c r="H44" s="713"/>
      <c r="I44" s="713"/>
      <c r="J44" s="713"/>
      <c r="K44" s="713"/>
      <c r="L44" s="714"/>
      <c r="M44" s="577">
        <v>0</v>
      </c>
    </row>
    <row r="45" spans="1:13" s="572" customFormat="1" ht="12">
      <c r="A45" s="591"/>
      <c r="B45" s="579"/>
      <c r="C45" s="579"/>
      <c r="D45" s="579"/>
      <c r="E45" s="579"/>
      <c r="F45" s="579"/>
      <c r="G45" s="579"/>
      <c r="H45" s="579"/>
      <c r="I45" s="579"/>
      <c r="J45" s="579"/>
      <c r="K45" s="579"/>
      <c r="L45" s="579"/>
      <c r="M45" s="580"/>
    </row>
    <row r="46" spans="1:13" s="572" customFormat="1">
      <c r="A46" s="581" t="s">
        <v>956</v>
      </c>
      <c r="B46" s="587"/>
      <c r="C46" s="587"/>
      <c r="D46" s="587"/>
      <c r="E46" s="587"/>
      <c r="F46" s="587"/>
      <c r="G46" s="587"/>
      <c r="H46" s="587"/>
      <c r="I46" s="587"/>
      <c r="J46" s="587"/>
      <c r="K46" s="587"/>
      <c r="L46" s="587"/>
      <c r="M46" s="592"/>
    </row>
    <row r="47" spans="1:13" s="572" customFormat="1" ht="3.75" customHeight="1" thickBot="1">
      <c r="A47" s="591"/>
      <c r="B47" s="579"/>
      <c r="C47" s="579"/>
      <c r="D47" s="579"/>
      <c r="E47" s="579"/>
      <c r="F47" s="579"/>
      <c r="G47" s="579"/>
      <c r="H47" s="579"/>
      <c r="I47" s="579"/>
      <c r="J47" s="579"/>
      <c r="K47" s="579"/>
      <c r="L47" s="579"/>
      <c r="M47" s="580"/>
    </row>
    <row r="48" spans="1:13" s="572" customFormat="1" ht="36" customHeight="1">
      <c r="A48" s="727" t="s">
        <v>957</v>
      </c>
      <c r="B48" s="728"/>
      <c r="C48" s="728"/>
      <c r="D48" s="728"/>
      <c r="E48" s="729"/>
      <c r="F48" s="593"/>
      <c r="G48" s="594" t="s">
        <v>945</v>
      </c>
      <c r="H48" s="595" t="s">
        <v>958</v>
      </c>
      <c r="I48" s="596" t="s">
        <v>2233</v>
      </c>
      <c r="J48" s="595" t="s">
        <v>2234</v>
      </c>
      <c r="K48" s="730" t="s">
        <v>961</v>
      </c>
      <c r="L48" s="729"/>
      <c r="M48" s="597" t="s">
        <v>951</v>
      </c>
    </row>
    <row r="49" spans="1:13" s="572" customFormat="1" ht="12">
      <c r="A49" s="598"/>
      <c r="B49" s="599"/>
      <c r="C49" s="599"/>
      <c r="D49" s="599"/>
      <c r="E49" s="599"/>
      <c r="F49" s="599"/>
      <c r="G49" s="600"/>
      <c r="H49" s="573"/>
      <c r="I49" s="587"/>
      <c r="J49" s="573"/>
      <c r="K49" s="723"/>
      <c r="L49" s="724"/>
      <c r="M49" s="574"/>
    </row>
    <row r="50" spans="1:13" s="572" customFormat="1" thickBot="1">
      <c r="A50" s="601"/>
      <c r="B50" s="602"/>
      <c r="C50" s="602"/>
      <c r="D50" s="602"/>
      <c r="E50" s="602"/>
      <c r="F50" s="602"/>
      <c r="G50" s="603"/>
      <c r="H50" s="575"/>
      <c r="I50" s="585"/>
      <c r="J50" s="575"/>
      <c r="K50" s="717"/>
      <c r="L50" s="718"/>
      <c r="M50" s="576"/>
    </row>
    <row r="51" spans="1:13" s="572" customFormat="1" thickBot="1">
      <c r="A51" s="731" t="s">
        <v>953</v>
      </c>
      <c r="B51" s="732"/>
      <c r="C51" s="732"/>
      <c r="D51" s="732"/>
      <c r="E51" s="732"/>
      <c r="F51" s="732"/>
      <c r="G51" s="732"/>
      <c r="H51" s="732"/>
      <c r="I51" s="732"/>
      <c r="J51" s="732"/>
      <c r="K51" s="732"/>
      <c r="L51" s="733"/>
      <c r="M51" s="604">
        <v>0</v>
      </c>
    </row>
    <row r="52" spans="1:13" s="572" customFormat="1" ht="12">
      <c r="A52" s="591"/>
      <c r="B52" s="579"/>
      <c r="C52" s="579"/>
      <c r="D52" s="579"/>
      <c r="E52" s="579"/>
      <c r="F52" s="579"/>
      <c r="G52" s="579"/>
      <c r="H52" s="579"/>
      <c r="I52" s="579"/>
      <c r="J52" s="579"/>
      <c r="K52" s="579"/>
      <c r="L52" s="579"/>
      <c r="M52" s="580"/>
    </row>
    <row r="53" spans="1:13">
      <c r="A53" s="581" t="s">
        <v>962</v>
      </c>
      <c r="B53" s="582"/>
      <c r="C53" s="582"/>
      <c r="D53" s="582"/>
      <c r="E53" s="582"/>
      <c r="F53" s="582"/>
      <c r="G53" s="582"/>
      <c r="H53" s="582"/>
      <c r="I53" s="582"/>
      <c r="J53" s="582"/>
      <c r="K53" s="582"/>
      <c r="L53" s="582"/>
      <c r="M53" s="583"/>
    </row>
    <row r="54" spans="1:13" s="572" customFormat="1" ht="3.75" customHeight="1" thickBot="1">
      <c r="A54" s="591"/>
      <c r="B54" s="579"/>
      <c r="C54" s="579"/>
      <c r="D54" s="579"/>
      <c r="E54" s="579"/>
      <c r="F54" s="579"/>
      <c r="G54" s="579"/>
      <c r="H54" s="579"/>
      <c r="I54" s="579"/>
      <c r="J54" s="579"/>
      <c r="K54" s="579"/>
      <c r="L54" s="579"/>
      <c r="M54" s="580"/>
    </row>
    <row r="55" spans="1:13" s="572" customFormat="1" ht="25.5" customHeight="1">
      <c r="A55" s="727" t="s">
        <v>944</v>
      </c>
      <c r="B55" s="728"/>
      <c r="C55" s="728"/>
      <c r="D55" s="728"/>
      <c r="E55" s="728"/>
      <c r="F55" s="728"/>
      <c r="G55" s="729"/>
      <c r="H55" s="594" t="s">
        <v>964</v>
      </c>
      <c r="I55" s="596" t="s">
        <v>965</v>
      </c>
      <c r="J55" s="595" t="s">
        <v>966</v>
      </c>
      <c r="K55" s="734" t="s">
        <v>950</v>
      </c>
      <c r="L55" s="735"/>
      <c r="M55" s="605" t="s">
        <v>951</v>
      </c>
    </row>
    <row r="56" spans="1:13" s="572" customFormat="1" ht="12">
      <c r="A56" s="706"/>
      <c r="B56" s="707"/>
      <c r="C56" s="707"/>
      <c r="D56" s="707"/>
      <c r="E56" s="707"/>
      <c r="F56" s="707"/>
      <c r="G56" s="707"/>
      <c r="H56" s="573"/>
      <c r="I56" s="587"/>
      <c r="J56" s="573"/>
      <c r="K56" s="723"/>
      <c r="L56" s="724"/>
      <c r="M56" s="574"/>
    </row>
    <row r="57" spans="1:13" s="572" customFormat="1" thickBot="1">
      <c r="A57" s="715"/>
      <c r="B57" s="716"/>
      <c r="C57" s="716"/>
      <c r="D57" s="716"/>
      <c r="E57" s="716"/>
      <c r="F57" s="716"/>
      <c r="G57" s="716"/>
      <c r="H57" s="575"/>
      <c r="I57" s="585"/>
      <c r="J57" s="575"/>
      <c r="K57" s="717"/>
      <c r="L57" s="718"/>
      <c r="M57" s="576"/>
    </row>
    <row r="58" spans="1:13" s="572" customFormat="1" thickBot="1">
      <c r="A58" s="712" t="s">
        <v>953</v>
      </c>
      <c r="B58" s="713"/>
      <c r="C58" s="713"/>
      <c r="D58" s="713"/>
      <c r="E58" s="713"/>
      <c r="F58" s="713"/>
      <c r="G58" s="713"/>
      <c r="H58" s="713"/>
      <c r="I58" s="713"/>
      <c r="J58" s="713"/>
      <c r="K58" s="713"/>
      <c r="L58" s="714"/>
      <c r="M58" s="577">
        <v>0</v>
      </c>
    </row>
    <row r="59" spans="1:13" s="572" customFormat="1" ht="8.25" customHeight="1" thickBot="1">
      <c r="A59" s="591"/>
      <c r="B59" s="579"/>
      <c r="C59" s="579"/>
      <c r="D59" s="579"/>
      <c r="E59" s="579"/>
      <c r="F59" s="579"/>
      <c r="G59" s="579"/>
      <c r="H59" s="579"/>
      <c r="I59" s="579"/>
      <c r="J59" s="579"/>
      <c r="K59" s="579"/>
      <c r="L59" s="579"/>
      <c r="M59" s="580"/>
    </row>
    <row r="60" spans="1:13" s="572" customFormat="1" thickBot="1">
      <c r="A60" s="712" t="s">
        <v>967</v>
      </c>
      <c r="B60" s="713"/>
      <c r="C60" s="713"/>
      <c r="D60" s="713"/>
      <c r="E60" s="713"/>
      <c r="F60" s="713"/>
      <c r="G60" s="713"/>
      <c r="H60" s="713"/>
      <c r="I60" s="713"/>
      <c r="J60" s="713"/>
      <c r="K60" s="713"/>
      <c r="L60" s="714"/>
      <c r="M60" s="577">
        <v>0</v>
      </c>
    </row>
    <row r="61" spans="1:13" s="572" customFormat="1" ht="9" customHeight="1">
      <c r="A61" s="591"/>
      <c r="B61" s="579"/>
      <c r="C61" s="579"/>
      <c r="D61" s="579"/>
      <c r="E61" s="579"/>
      <c r="F61" s="579"/>
      <c r="G61" s="579"/>
      <c r="H61" s="579"/>
      <c r="I61" s="579"/>
      <c r="J61" s="579"/>
      <c r="K61" s="579"/>
      <c r="L61" s="579"/>
      <c r="M61" s="580"/>
    </row>
    <row r="62" spans="1:13">
      <c r="A62" s="581" t="s">
        <v>968</v>
      </c>
      <c r="B62" s="582"/>
      <c r="C62" s="582"/>
      <c r="D62" s="582"/>
      <c r="E62" s="582"/>
      <c r="F62" s="582"/>
      <c r="G62" s="582"/>
      <c r="H62" s="582"/>
      <c r="I62" s="582"/>
      <c r="J62" s="582"/>
      <c r="K62" s="582"/>
      <c r="L62" s="582"/>
      <c r="M62" s="583"/>
    </row>
    <row r="63" spans="1:13" s="572" customFormat="1" ht="3.75" customHeight="1" thickBot="1">
      <c r="A63" s="591"/>
      <c r="B63" s="579"/>
      <c r="C63" s="579"/>
      <c r="D63" s="579"/>
      <c r="E63" s="579"/>
      <c r="F63" s="579"/>
      <c r="G63" s="579"/>
      <c r="H63" s="579"/>
      <c r="I63" s="579"/>
      <c r="J63" s="579"/>
      <c r="K63" s="579"/>
      <c r="L63" s="579"/>
      <c r="M63" s="580"/>
    </row>
    <row r="64" spans="1:13" s="572" customFormat="1" ht="12">
      <c r="A64" s="719" t="s">
        <v>944</v>
      </c>
      <c r="B64" s="720"/>
      <c r="C64" s="720"/>
      <c r="D64" s="720"/>
      <c r="E64" s="720"/>
      <c r="F64" s="720"/>
      <c r="G64" s="720"/>
      <c r="H64" s="606"/>
      <c r="I64" s="607"/>
      <c r="J64" s="608" t="s">
        <v>970</v>
      </c>
      <c r="K64" s="721" t="s">
        <v>971</v>
      </c>
      <c r="L64" s="722"/>
      <c r="M64" s="609"/>
    </row>
    <row r="65" spans="1:13" s="572" customFormat="1" ht="12">
      <c r="A65" s="706" t="s">
        <v>2235</v>
      </c>
      <c r="B65" s="707"/>
      <c r="C65" s="707"/>
      <c r="D65" s="707"/>
      <c r="E65" s="707"/>
      <c r="F65" s="707"/>
      <c r="G65" s="707"/>
      <c r="H65" s="610"/>
      <c r="I65" s="611"/>
      <c r="J65" s="612"/>
      <c r="K65" s="708"/>
      <c r="L65" s="709"/>
      <c r="M65" s="613"/>
    </row>
    <row r="66" spans="1:13" s="572" customFormat="1" ht="12">
      <c r="A66" s="614" t="s">
        <v>973</v>
      </c>
      <c r="B66" s="615"/>
      <c r="C66" s="615"/>
      <c r="D66" s="615"/>
      <c r="E66" s="615"/>
      <c r="F66" s="615"/>
      <c r="G66" s="615"/>
      <c r="H66" s="610"/>
      <c r="I66" s="611"/>
      <c r="J66" s="612"/>
      <c r="K66" s="708"/>
      <c r="L66" s="709"/>
      <c r="M66" s="613"/>
    </row>
    <row r="67" spans="1:13" s="572" customFormat="1" thickBot="1">
      <c r="A67" s="601" t="s">
        <v>974</v>
      </c>
      <c r="B67" s="602"/>
      <c r="C67" s="602"/>
      <c r="D67" s="602"/>
      <c r="E67" s="602"/>
      <c r="F67" s="602"/>
      <c r="G67" s="602"/>
      <c r="H67" s="616"/>
      <c r="I67" s="617"/>
      <c r="J67" s="612"/>
      <c r="K67" s="710"/>
      <c r="L67" s="711"/>
      <c r="M67" s="613"/>
    </row>
    <row r="68" spans="1:13" s="572" customFormat="1" thickBot="1">
      <c r="A68" s="712" t="s">
        <v>953</v>
      </c>
      <c r="B68" s="713"/>
      <c r="C68" s="713"/>
      <c r="D68" s="713"/>
      <c r="E68" s="713"/>
      <c r="F68" s="713"/>
      <c r="G68" s="713"/>
      <c r="H68" s="713"/>
      <c r="I68" s="713"/>
      <c r="J68" s="713"/>
      <c r="K68" s="713"/>
      <c r="L68" s="714"/>
      <c r="M68" s="577">
        <v>0</v>
      </c>
    </row>
    <row r="69" spans="1:13" s="572" customFormat="1" ht="7.5" customHeight="1" thickBot="1">
      <c r="A69" s="591"/>
      <c r="B69" s="579"/>
      <c r="C69" s="579"/>
      <c r="D69" s="579"/>
      <c r="E69" s="579"/>
      <c r="F69" s="579"/>
      <c r="G69" s="579"/>
      <c r="H69" s="579"/>
      <c r="I69" s="579"/>
      <c r="J69" s="579"/>
      <c r="K69" s="579"/>
      <c r="L69" s="579"/>
      <c r="M69" s="580"/>
    </row>
    <row r="70" spans="1:13" s="572" customFormat="1" thickBot="1">
      <c r="A70" s="712" t="s">
        <v>2236</v>
      </c>
      <c r="B70" s="713"/>
      <c r="C70" s="713"/>
      <c r="D70" s="713"/>
      <c r="E70" s="713"/>
      <c r="F70" s="713"/>
      <c r="G70" s="713"/>
      <c r="H70" s="713"/>
      <c r="I70" s="713"/>
      <c r="J70" s="713"/>
      <c r="K70" s="713"/>
      <c r="L70" s="714"/>
      <c r="M70" s="577">
        <f>ROUND(M60+M68,0)</f>
        <v>0</v>
      </c>
    </row>
    <row r="71" spans="1:13">
      <c r="A71" s="522"/>
      <c r="B71" s="523"/>
      <c r="C71" s="523"/>
      <c r="D71" s="523"/>
      <c r="E71" s="523"/>
      <c r="F71" s="523"/>
      <c r="G71" s="523"/>
      <c r="H71" s="523"/>
      <c r="I71" s="523"/>
      <c r="J71" s="523"/>
      <c r="K71" s="523"/>
      <c r="L71" s="523"/>
      <c r="M71" s="524"/>
    </row>
    <row r="72" spans="1:13">
      <c r="A72" s="553"/>
      <c r="B72" s="488"/>
      <c r="C72" s="488"/>
      <c r="D72" s="488"/>
      <c r="E72" s="488"/>
      <c r="F72" s="488"/>
      <c r="G72" s="488"/>
      <c r="H72" s="488"/>
      <c r="I72" s="488"/>
      <c r="J72" s="488"/>
      <c r="K72" s="488"/>
      <c r="L72" s="488"/>
      <c r="M72" s="530"/>
    </row>
    <row r="73" spans="1:13">
      <c r="A73" s="553"/>
      <c r="B73" s="488"/>
      <c r="C73" s="488"/>
      <c r="D73" s="488"/>
      <c r="E73" s="488"/>
      <c r="F73" s="488"/>
      <c r="G73" s="488"/>
      <c r="H73" s="488"/>
      <c r="I73" s="488"/>
      <c r="J73" s="488"/>
      <c r="K73" s="488"/>
      <c r="L73" s="488"/>
      <c r="M73" s="530"/>
    </row>
    <row r="74" spans="1:13">
      <c r="A74" s="553"/>
      <c r="B74" s="488"/>
      <c r="C74" s="488"/>
      <c r="D74" s="488"/>
      <c r="E74" s="488"/>
      <c r="F74" s="488"/>
      <c r="G74" s="488"/>
      <c r="H74" s="488"/>
      <c r="I74" s="488"/>
      <c r="J74" s="488"/>
      <c r="K74" s="488"/>
      <c r="L74" s="488"/>
      <c r="M74" s="530"/>
    </row>
    <row r="75" spans="1:13" s="572" customFormat="1" ht="12">
      <c r="A75" s="618"/>
      <c r="B75" s="619"/>
      <c r="C75" s="619"/>
      <c r="D75" s="620" t="s">
        <v>976</v>
      </c>
      <c r="E75" s="620"/>
      <c r="F75" s="620"/>
      <c r="G75" s="620"/>
      <c r="H75" s="620"/>
      <c r="I75" s="620"/>
      <c r="J75" s="619"/>
      <c r="K75" s="619"/>
      <c r="L75" s="619"/>
      <c r="M75" s="621"/>
    </row>
    <row r="76" spans="1:13" s="572" customFormat="1" ht="12">
      <c r="A76" s="618"/>
      <c r="B76" s="619"/>
      <c r="C76" s="619"/>
      <c r="D76" s="619" t="s">
        <v>977</v>
      </c>
      <c r="E76" s="619"/>
      <c r="F76" s="619"/>
      <c r="G76" s="619"/>
      <c r="H76" s="619"/>
      <c r="I76" s="619"/>
      <c r="J76" s="619"/>
      <c r="K76" s="619"/>
      <c r="L76" s="619"/>
      <c r="M76" s="621"/>
    </row>
    <row r="77" spans="1:13">
      <c r="A77" s="553"/>
      <c r="B77" s="488"/>
      <c r="C77" s="488"/>
      <c r="D77" s="488" t="s">
        <v>978</v>
      </c>
      <c r="E77" s="488"/>
      <c r="F77" s="488"/>
      <c r="G77" s="488"/>
      <c r="H77" s="488"/>
      <c r="I77" s="488"/>
      <c r="J77" s="488"/>
      <c r="K77" s="488"/>
      <c r="L77" s="488"/>
      <c r="M77" s="530"/>
    </row>
    <row r="78" spans="1:13">
      <c r="A78" s="553"/>
      <c r="B78" s="488"/>
      <c r="C78" s="488"/>
      <c r="D78" s="488" t="s">
        <v>979</v>
      </c>
      <c r="E78" s="488"/>
      <c r="F78" s="488"/>
      <c r="G78" s="488"/>
      <c r="H78" s="488"/>
      <c r="I78" s="488"/>
      <c r="J78" s="488"/>
      <c r="K78" s="488"/>
      <c r="L78" s="488"/>
      <c r="M78" s="530"/>
    </row>
    <row r="79" spans="1:13" ht="13.5" thickBot="1">
      <c r="A79" s="553"/>
      <c r="B79" s="488"/>
      <c r="C79" s="488"/>
      <c r="D79" s="488"/>
      <c r="E79" s="488" t="s">
        <v>980</v>
      </c>
      <c r="F79" s="488"/>
      <c r="G79" s="488"/>
      <c r="H79" s="488"/>
      <c r="I79" s="488"/>
      <c r="J79" s="488"/>
      <c r="K79" s="488"/>
      <c r="L79" s="488"/>
      <c r="M79" s="530"/>
    </row>
    <row r="80" spans="1:13">
      <c r="A80" s="622" t="s">
        <v>2216</v>
      </c>
      <c r="B80" s="623"/>
      <c r="C80" s="623"/>
      <c r="D80" s="623"/>
      <c r="E80" s="623"/>
      <c r="F80" s="623"/>
      <c r="G80" s="623"/>
      <c r="H80" s="623"/>
      <c r="I80" s="623"/>
      <c r="J80" s="623"/>
      <c r="K80" s="623"/>
      <c r="L80" s="623"/>
      <c r="M80" s="624"/>
    </row>
    <row r="81" spans="1:13">
      <c r="A81" s="625"/>
      <c r="B81" s="626"/>
      <c r="C81" s="626"/>
      <c r="D81" s="626"/>
      <c r="E81" s="626"/>
      <c r="F81" s="626"/>
      <c r="G81" s="626"/>
      <c r="H81" s="626"/>
      <c r="I81" s="626"/>
      <c r="J81" s="626"/>
      <c r="K81" s="626"/>
      <c r="L81" s="626"/>
      <c r="M81" s="627"/>
    </row>
    <row r="82" spans="1:13">
      <c r="A82" s="625"/>
      <c r="B82" s="626"/>
      <c r="C82" s="626"/>
      <c r="D82" s="626"/>
      <c r="E82" s="626"/>
      <c r="F82" s="626"/>
      <c r="G82" s="626"/>
      <c r="H82" s="626"/>
      <c r="I82" s="626"/>
      <c r="J82" s="626"/>
      <c r="K82" s="626"/>
      <c r="L82" s="626"/>
      <c r="M82" s="627"/>
    </row>
    <row r="83" spans="1:13">
      <c r="A83" s="625"/>
      <c r="B83" s="626"/>
      <c r="C83" s="626"/>
      <c r="D83" s="626"/>
      <c r="E83" s="626"/>
      <c r="F83" s="626"/>
      <c r="G83" s="626"/>
      <c r="H83" s="626"/>
      <c r="I83" s="626"/>
      <c r="J83" s="626"/>
      <c r="K83" s="626"/>
      <c r="L83" s="626"/>
      <c r="M83" s="627"/>
    </row>
    <row r="84" spans="1:13" ht="13.5" thickBot="1">
      <c r="A84" s="628"/>
      <c r="B84" s="629"/>
      <c r="C84" s="629"/>
      <c r="D84" s="629"/>
      <c r="E84" s="629"/>
      <c r="F84" s="629"/>
      <c r="G84" s="629"/>
      <c r="H84" s="629"/>
      <c r="I84" s="629"/>
      <c r="J84" s="629"/>
      <c r="K84" s="629"/>
      <c r="L84" s="629"/>
      <c r="M84" s="630"/>
    </row>
    <row r="85" spans="1:13">
      <c r="A85" s="631"/>
      <c r="B85" s="632"/>
      <c r="C85" s="632"/>
      <c r="D85" s="632"/>
      <c r="E85" s="632"/>
      <c r="F85" s="632"/>
      <c r="G85" s="632"/>
      <c r="H85" s="632"/>
      <c r="I85" s="632"/>
      <c r="J85" s="632"/>
      <c r="K85" s="632"/>
      <c r="L85" s="632"/>
      <c r="M85" s="633"/>
    </row>
    <row r="86" spans="1:13">
      <c r="A86" s="512" t="s">
        <v>2217</v>
      </c>
      <c r="B86" s="514"/>
      <c r="C86" s="514"/>
      <c r="D86" s="514"/>
      <c r="E86" s="514"/>
      <c r="F86" s="514"/>
      <c r="G86" s="514"/>
      <c r="H86" s="514"/>
      <c r="I86" s="514"/>
      <c r="J86" s="514"/>
      <c r="K86" s="514"/>
      <c r="L86" s="514"/>
      <c r="M86" s="518"/>
    </row>
    <row r="87" spans="1:13" ht="17.25" customHeight="1">
      <c r="A87" s="696" t="s">
        <v>2218</v>
      </c>
      <c r="B87" s="697"/>
      <c r="C87" s="697"/>
      <c r="D87" s="697"/>
      <c r="E87" s="697"/>
      <c r="F87" s="697"/>
      <c r="G87" s="697"/>
      <c r="H87" s="697"/>
      <c r="I87" s="697"/>
      <c r="J87" s="697"/>
      <c r="K87" s="697"/>
      <c r="L87" s="697"/>
      <c r="M87" s="698"/>
    </row>
    <row r="88" spans="1:13" ht="17.25" customHeight="1">
      <c r="A88" s="696"/>
      <c r="B88" s="697"/>
      <c r="C88" s="697"/>
      <c r="D88" s="697"/>
      <c r="E88" s="697"/>
      <c r="F88" s="697"/>
      <c r="G88" s="697"/>
      <c r="H88" s="697"/>
      <c r="I88" s="697"/>
      <c r="J88" s="697"/>
      <c r="K88" s="697"/>
      <c r="L88" s="697"/>
      <c r="M88" s="698"/>
    </row>
    <row r="89" spans="1:13" ht="18.75" customHeight="1">
      <c r="A89" s="699" t="s">
        <v>2219</v>
      </c>
      <c r="B89" s="700"/>
      <c r="C89" s="700"/>
      <c r="D89" s="700"/>
      <c r="E89" s="700"/>
      <c r="F89" s="700"/>
      <c r="G89" s="700"/>
      <c r="H89" s="700"/>
      <c r="I89" s="700"/>
      <c r="J89" s="700"/>
      <c r="K89" s="700"/>
      <c r="L89" s="700"/>
      <c r="M89" s="701"/>
    </row>
    <row r="90" spans="1:13" ht="21.75" customHeight="1">
      <c r="A90" s="699"/>
      <c r="B90" s="700"/>
      <c r="C90" s="700"/>
      <c r="D90" s="700"/>
      <c r="E90" s="700"/>
      <c r="F90" s="700"/>
      <c r="G90" s="700"/>
      <c r="H90" s="700"/>
      <c r="I90" s="700"/>
      <c r="J90" s="700"/>
      <c r="K90" s="700"/>
      <c r="L90" s="700"/>
      <c r="M90" s="701"/>
    </row>
    <row r="91" spans="1:13">
      <c r="A91" s="634"/>
      <c r="B91" s="635"/>
      <c r="C91" s="635"/>
      <c r="D91" s="635"/>
      <c r="E91" s="635"/>
      <c r="F91" s="635"/>
      <c r="G91" s="635"/>
      <c r="H91" s="635"/>
      <c r="I91" s="635"/>
      <c r="J91" s="635"/>
      <c r="K91" s="635"/>
      <c r="L91" s="635"/>
      <c r="M91" s="636"/>
    </row>
    <row r="92" spans="1:13">
      <c r="A92" s="634"/>
      <c r="B92" s="635"/>
      <c r="C92" s="635"/>
      <c r="D92" s="635"/>
      <c r="E92" s="635"/>
      <c r="F92" s="635"/>
      <c r="G92" s="635"/>
      <c r="H92" s="635"/>
      <c r="I92" s="635"/>
      <c r="J92" s="635"/>
      <c r="K92" s="635"/>
      <c r="L92" s="635"/>
      <c r="M92" s="636"/>
    </row>
    <row r="93" spans="1:13">
      <c r="A93" s="634"/>
      <c r="B93" s="635"/>
      <c r="C93" s="635"/>
      <c r="D93" s="635"/>
      <c r="E93" s="635"/>
      <c r="F93" s="635"/>
      <c r="G93" s="635"/>
      <c r="H93" s="635"/>
      <c r="I93" s="635"/>
      <c r="J93" s="635"/>
      <c r="K93" s="635"/>
      <c r="L93" s="635"/>
      <c r="M93" s="636"/>
    </row>
    <row r="94" spans="1:13">
      <c r="A94" s="512"/>
      <c r="B94" s="514"/>
      <c r="C94" s="514"/>
      <c r="D94" s="514"/>
      <c r="E94" s="514"/>
      <c r="F94" s="514"/>
      <c r="G94" s="514"/>
      <c r="H94" s="514"/>
      <c r="I94" s="514"/>
      <c r="J94" s="514"/>
      <c r="K94" s="514"/>
      <c r="L94" s="514"/>
      <c r="M94" s="518"/>
    </row>
    <row r="95" spans="1:13" s="572" customFormat="1" ht="12">
      <c r="A95" s="618"/>
      <c r="B95" s="619"/>
      <c r="C95" s="619"/>
      <c r="D95" s="619" t="s">
        <v>976</v>
      </c>
      <c r="E95" s="620"/>
      <c r="F95" s="619"/>
      <c r="G95" s="619"/>
      <c r="H95" s="619"/>
      <c r="I95" s="619"/>
      <c r="J95" s="619"/>
      <c r="K95" s="619"/>
      <c r="L95" s="619"/>
      <c r="M95" s="621"/>
    </row>
    <row r="96" spans="1:13" s="572" customFormat="1" ht="12">
      <c r="A96" s="618"/>
      <c r="B96" s="619"/>
      <c r="C96" s="619"/>
      <c r="D96" s="637" t="s">
        <v>977</v>
      </c>
      <c r="E96" s="619"/>
      <c r="F96" s="619"/>
      <c r="G96" s="637"/>
      <c r="H96" s="637"/>
      <c r="I96" s="637"/>
      <c r="J96" s="619"/>
      <c r="K96" s="619"/>
      <c r="L96" s="619"/>
      <c r="M96" s="621"/>
    </row>
    <row r="97" spans="1:13">
      <c r="A97" s="553"/>
      <c r="B97" s="488"/>
      <c r="C97" s="488"/>
      <c r="D97" s="638" t="s">
        <v>981</v>
      </c>
      <c r="E97" s="488"/>
      <c r="F97" s="488"/>
      <c r="G97" s="638"/>
      <c r="H97" s="638"/>
      <c r="I97" s="638"/>
      <c r="J97" s="488"/>
      <c r="K97" s="488"/>
      <c r="L97" s="488"/>
      <c r="M97" s="530"/>
    </row>
    <row r="98" spans="1:13">
      <c r="A98" s="639"/>
      <c r="B98" s="514"/>
      <c r="C98" s="514"/>
      <c r="D98" s="488" t="s">
        <v>979</v>
      </c>
      <c r="E98" s="488"/>
      <c r="F98" s="488"/>
      <c r="G98" s="488"/>
      <c r="H98" s="488"/>
      <c r="I98" s="488"/>
      <c r="J98" s="514"/>
      <c r="K98" s="514"/>
      <c r="L98" s="514"/>
      <c r="M98" s="518"/>
    </row>
    <row r="99" spans="1:13" ht="13.5" customHeight="1">
      <c r="A99" s="639"/>
      <c r="B99" s="514"/>
      <c r="C99" s="514"/>
      <c r="D99" s="514"/>
      <c r="E99" s="488"/>
      <c r="F99" s="488"/>
      <c r="G99" s="488"/>
      <c r="H99" s="488"/>
      <c r="I99" s="488"/>
      <c r="J99" s="514"/>
      <c r="K99" s="514"/>
      <c r="L99" s="514"/>
      <c r="M99" s="518"/>
    </row>
    <row r="100" spans="1:13">
      <c r="A100" s="640" t="s">
        <v>2220</v>
      </c>
      <c r="B100" s="641"/>
      <c r="C100" s="641"/>
      <c r="D100" s="488"/>
      <c r="E100" s="488"/>
      <c r="F100" s="488"/>
      <c r="G100" s="488"/>
      <c r="H100" s="488"/>
      <c r="I100" s="702"/>
      <c r="J100" s="702"/>
      <c r="K100" s="702"/>
      <c r="L100" s="702"/>
      <c r="M100" s="703"/>
    </row>
    <row r="101" spans="1:13" ht="13.5" thickBot="1">
      <c r="A101" s="642" t="s">
        <v>2221</v>
      </c>
      <c r="B101" s="643"/>
      <c r="C101" s="643"/>
      <c r="D101" s="644"/>
      <c r="E101" s="644"/>
      <c r="F101" s="644"/>
      <c r="G101" s="644"/>
      <c r="H101" s="644"/>
      <c r="I101" s="704"/>
      <c r="J101" s="704"/>
      <c r="K101" s="704"/>
      <c r="L101" s="704"/>
      <c r="M101" s="705"/>
    </row>
  </sheetData>
  <mergeCells count="65">
    <mergeCell ref="C11:D11"/>
    <mergeCell ref="A10:D10"/>
    <mergeCell ref="H10:I10"/>
    <mergeCell ref="A1:A6"/>
    <mergeCell ref="B1:I1"/>
    <mergeCell ref="B4:I4"/>
    <mergeCell ref="B6:I6"/>
    <mergeCell ref="J1:J2"/>
    <mergeCell ref="B5:I5"/>
    <mergeCell ref="J5:J6"/>
    <mergeCell ref="K1:M2"/>
    <mergeCell ref="B2:I2"/>
    <mergeCell ref="B3:I3"/>
    <mergeCell ref="J3:J4"/>
    <mergeCell ref="K3:M4"/>
    <mergeCell ref="K5:K6"/>
    <mergeCell ref="L5:L6"/>
    <mergeCell ref="M5:M6"/>
    <mergeCell ref="K12:M12"/>
    <mergeCell ref="E25:G25"/>
    <mergeCell ref="A27:M27"/>
    <mergeCell ref="B29:I29"/>
    <mergeCell ref="K29:L29"/>
    <mergeCell ref="K30:L30"/>
    <mergeCell ref="A34:G34"/>
    <mergeCell ref="H34:I34"/>
    <mergeCell ref="K34:L34"/>
    <mergeCell ref="A35:G35"/>
    <mergeCell ref="H35:I35"/>
    <mergeCell ref="K35:L35"/>
    <mergeCell ref="A36:G36"/>
    <mergeCell ref="H36:I36"/>
    <mergeCell ref="K36:L36"/>
    <mergeCell ref="A37:L37"/>
    <mergeCell ref="A41:H41"/>
    <mergeCell ref="K41:L41"/>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57:G57"/>
    <mergeCell ref="K57:L57"/>
    <mergeCell ref="A58:L58"/>
    <mergeCell ref="A60:L60"/>
    <mergeCell ref="A64:G64"/>
    <mergeCell ref="K64:L64"/>
    <mergeCell ref="A87:M88"/>
    <mergeCell ref="A89:M90"/>
    <mergeCell ref="I100:M101"/>
    <mergeCell ref="A65:G65"/>
    <mergeCell ref="K65:L65"/>
    <mergeCell ref="K66:L66"/>
    <mergeCell ref="K67:L67"/>
    <mergeCell ref="A68:L68"/>
    <mergeCell ref="A70:L70"/>
  </mergeCells>
  <printOptions horizontalCentered="1"/>
  <pageMargins left="0.39370078740157483" right="0.39370078740157483" top="0.19685039370078741" bottom="0.19685039370078741" header="0" footer="0"/>
  <pageSetup scale="54"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238125</xdr:colOff>
                <xdr:row>0</xdr:row>
                <xdr:rowOff>47625</xdr:rowOff>
              </from>
              <to>
                <xdr:col>0</xdr:col>
                <xdr:colOff>1181100</xdr:colOff>
                <xdr:row>5</xdr:row>
                <xdr:rowOff>123825</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72"/>
      <c r="C1" s="887"/>
      <c r="D1" s="888"/>
      <c r="E1" s="888"/>
      <c r="F1" s="888"/>
      <c r="G1" s="888"/>
      <c r="H1" s="888"/>
      <c r="I1" s="888"/>
      <c r="J1" s="889"/>
      <c r="K1" s="890" t="s">
        <v>933</v>
      </c>
      <c r="L1" s="892" t="s">
        <v>2198</v>
      </c>
      <c r="M1" s="893"/>
      <c r="N1" s="894"/>
    </row>
    <row r="2" spans="2:14">
      <c r="B2" s="873"/>
      <c r="C2" s="884" t="s">
        <v>934</v>
      </c>
      <c r="D2" s="885"/>
      <c r="E2" s="885"/>
      <c r="F2" s="885"/>
      <c r="G2" s="885"/>
      <c r="H2" s="885"/>
      <c r="I2" s="885"/>
      <c r="J2" s="886"/>
      <c r="K2" s="891"/>
      <c r="L2" s="895"/>
      <c r="M2" s="896"/>
      <c r="N2" s="897"/>
    </row>
    <row r="3" spans="2:14">
      <c r="B3" s="873"/>
      <c r="C3" s="884" t="s">
        <v>2199</v>
      </c>
      <c r="D3" s="885"/>
      <c r="E3" s="885"/>
      <c r="F3" s="885"/>
      <c r="G3" s="885"/>
      <c r="H3" s="885"/>
      <c r="I3" s="885"/>
      <c r="J3" s="886"/>
      <c r="K3" s="875" t="s">
        <v>935</v>
      </c>
      <c r="L3" s="900">
        <v>1</v>
      </c>
      <c r="M3" s="901"/>
      <c r="N3" s="902"/>
    </row>
    <row r="4" spans="2:14">
      <c r="B4" s="873"/>
      <c r="C4" s="884" t="s">
        <v>2200</v>
      </c>
      <c r="D4" s="885"/>
      <c r="E4" s="885"/>
      <c r="F4" s="885"/>
      <c r="G4" s="885"/>
      <c r="H4" s="885"/>
      <c r="I4" s="885"/>
      <c r="J4" s="886"/>
      <c r="K4" s="898"/>
      <c r="L4" s="903"/>
      <c r="M4" s="904"/>
      <c r="N4" s="905"/>
    </row>
    <row r="5" spans="2:14">
      <c r="B5" s="873"/>
      <c r="C5" s="884" t="s">
        <v>2201</v>
      </c>
      <c r="D5" s="885"/>
      <c r="E5" s="885"/>
      <c r="F5" s="885"/>
      <c r="G5" s="885"/>
      <c r="H5" s="885"/>
      <c r="I5" s="885"/>
      <c r="J5" s="886"/>
      <c r="K5" s="875" t="s">
        <v>936</v>
      </c>
      <c r="L5" s="877"/>
      <c r="M5" s="877" t="s">
        <v>937</v>
      </c>
      <c r="N5" s="879"/>
    </row>
    <row r="6" spans="2:14" ht="15.75" thickBot="1">
      <c r="B6" s="874"/>
      <c r="C6" s="881"/>
      <c r="D6" s="882"/>
      <c r="E6" s="882"/>
      <c r="F6" s="882"/>
      <c r="G6" s="882"/>
      <c r="H6" s="882"/>
      <c r="I6" s="882"/>
      <c r="J6" s="883"/>
      <c r="K6" s="876"/>
      <c r="L6" s="878"/>
      <c r="M6" s="878"/>
      <c r="N6" s="880"/>
    </row>
    <row r="7" spans="2:14" ht="15.75" thickBot="1">
      <c r="B7" s="345"/>
      <c r="C7" s="346"/>
      <c r="D7" s="346"/>
      <c r="E7" s="346"/>
      <c r="F7" s="346"/>
      <c r="G7" s="346"/>
      <c r="H7" s="346"/>
      <c r="I7" s="346"/>
      <c r="J7" s="346"/>
      <c r="K7" s="346"/>
      <c r="L7" s="347"/>
      <c r="M7" s="347"/>
      <c r="N7" s="348"/>
    </row>
    <row r="8" spans="2:14" ht="17.2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5.25">
      <c r="B10" s="906" t="s">
        <v>2205</v>
      </c>
      <c r="C10" s="907"/>
      <c r="D10" s="907"/>
      <c r="E10" s="907"/>
      <c r="F10" s="358" t="s">
        <v>2206</v>
      </c>
      <c r="G10" s="79"/>
      <c r="H10" s="359"/>
      <c r="I10" s="908" t="s">
        <v>2207</v>
      </c>
      <c r="J10" s="908"/>
      <c r="K10" s="360" t="s">
        <v>2206</v>
      </c>
      <c r="L10" s="356"/>
      <c r="M10" s="356"/>
      <c r="N10" s="357"/>
    </row>
    <row r="11" spans="2:14">
      <c r="B11" s="361" t="s">
        <v>939</v>
      </c>
      <c r="C11" s="362"/>
      <c r="D11" s="899"/>
      <c r="E11" s="899"/>
      <c r="F11" s="363"/>
      <c r="G11" s="364"/>
      <c r="H11" s="362"/>
      <c r="I11" s="359"/>
      <c r="J11" s="365" t="s">
        <v>940</v>
      </c>
      <c r="K11" s="366"/>
      <c r="L11" s="363"/>
      <c r="M11" s="363"/>
      <c r="N11" s="367"/>
    </row>
    <row r="12" spans="2:14" ht="15.75" thickBot="1">
      <c r="B12" s="368"/>
      <c r="C12" s="369"/>
      <c r="D12" s="370"/>
      <c r="E12" s="370"/>
      <c r="F12" s="370"/>
      <c r="G12" s="370"/>
      <c r="H12" s="369"/>
      <c r="I12" s="370"/>
      <c r="J12" s="369"/>
      <c r="K12" s="370"/>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26"/>
      <c r="E25" s="326"/>
      <c r="F25" s="909" t="s">
        <v>2222</v>
      </c>
      <c r="G25" s="910"/>
      <c r="H25" s="910"/>
      <c r="I25" s="326" t="s">
        <v>2203</v>
      </c>
      <c r="J25" s="326" t="s">
        <v>2204</v>
      </c>
      <c r="K25" s="264"/>
      <c r="L25" s="326"/>
      <c r="M25" s="326"/>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176" t="s">
        <v>983</v>
      </c>
      <c r="C31" s="81" t="s">
        <v>1220</v>
      </c>
      <c r="D31" s="82"/>
      <c r="E31" s="82"/>
      <c r="F31" s="82"/>
      <c r="G31" s="82"/>
      <c r="H31" s="82"/>
      <c r="I31" s="82"/>
      <c r="J31" s="83"/>
      <c r="K31" s="308"/>
      <c r="L31" s="306" t="s">
        <v>984</v>
      </c>
      <c r="M31" s="203"/>
      <c r="N31" s="84"/>
    </row>
    <row r="32" spans="1:14" ht="5.25" customHeight="1">
      <c r="B32" s="17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t="s">
        <v>129</v>
      </c>
      <c r="B36" s="841" t="str">
        <f>VLOOKUP(A36,EQUIPOS!A6:D154,3,FALSE)</f>
        <v xml:space="preserve">Buldozer, Potencia al volante de 140 HP, motor de 2200 RPM, longitud de hoja 4,80m. </v>
      </c>
      <c r="C36" s="842"/>
      <c r="D36" s="842"/>
      <c r="E36" s="842"/>
      <c r="F36" s="842"/>
      <c r="G36" s="842"/>
      <c r="H36" s="843"/>
      <c r="I36" s="267"/>
      <c r="J36" s="268"/>
      <c r="K36" s="269">
        <f>VLOOKUP(A36,EQUIPOS!A6:D161,4,FALSE)</f>
        <v>162664.56996534782</v>
      </c>
      <c r="L36" s="270"/>
      <c r="M36" s="271">
        <v>0.15</v>
      </c>
      <c r="N36" s="272">
        <f>K36/M36</f>
        <v>1084430.4664356522</v>
      </c>
    </row>
    <row r="37" spans="1:14">
      <c r="A37" t="s">
        <v>150</v>
      </c>
      <c r="B37" s="841" t="str">
        <f>VLOOKUP(A37,EQUIPOS!A7:D154,3,FALSE)</f>
        <v>Cargador : Potencia en el volante 125 hp, Clasificación de RPM del motor 2300.</v>
      </c>
      <c r="C37" s="842"/>
      <c r="D37" s="842"/>
      <c r="E37" s="842"/>
      <c r="F37" s="842"/>
      <c r="G37" s="842"/>
      <c r="H37" s="843"/>
      <c r="I37" s="267"/>
      <c r="J37" s="268"/>
      <c r="K37" s="269">
        <f>VLOOKUP(A37,EQUIPOS!A7:D162,4,FALSE)</f>
        <v>187168.11709472007</v>
      </c>
      <c r="L37" s="270"/>
      <c r="M37" s="271">
        <v>0.15</v>
      </c>
      <c r="N37" s="272">
        <f>K37/M37</f>
        <v>1247787.447298134</v>
      </c>
    </row>
    <row r="38" spans="1:14">
      <c r="A38" t="s">
        <v>273</v>
      </c>
      <c r="B38" s="841" t="str">
        <f>VLOOKUP(A38,EQUIPOS!A8:D154,3,FALSE)</f>
        <v>Motosierra, 93.6 cm3 - 7.1 HP, 45-90 cm - 7.9 kg</v>
      </c>
      <c r="C38" s="842"/>
      <c r="D38" s="842"/>
      <c r="E38" s="842"/>
      <c r="F38" s="842"/>
      <c r="G38" s="842"/>
      <c r="H38" s="843"/>
      <c r="I38" s="267"/>
      <c r="J38" s="268"/>
      <c r="K38" s="269">
        <f>VLOOKUP(A38,EQUIPOS!A8:D163,4,FALSE)</f>
        <v>9994.112806210971</v>
      </c>
      <c r="L38" s="270"/>
      <c r="M38" s="271">
        <v>0.15</v>
      </c>
      <c r="N38" s="273">
        <f>K38/M38</f>
        <v>66627.41870807315</v>
      </c>
    </row>
    <row r="39" spans="1:14">
      <c r="B39" s="841"/>
      <c r="C39" s="842"/>
      <c r="D39" s="842"/>
      <c r="E39" s="842"/>
      <c r="F39" s="842"/>
      <c r="G39" s="842"/>
      <c r="H39" s="843"/>
      <c r="I39" s="844"/>
      <c r="J39" s="825"/>
      <c r="K39" s="274"/>
      <c r="L39" s="845"/>
      <c r="M39" s="846"/>
      <c r="N39" s="275"/>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277"/>
      <c r="N41" s="344"/>
    </row>
    <row r="42" spans="1:14" ht="15.75" thickBot="1">
      <c r="B42" s="841" t="s">
        <v>952</v>
      </c>
      <c r="C42" s="842"/>
      <c r="D42" s="842"/>
      <c r="E42" s="842"/>
      <c r="F42" s="842"/>
      <c r="G42" s="842"/>
      <c r="H42" s="843"/>
      <c r="I42" s="850"/>
      <c r="J42" s="851"/>
      <c r="K42" s="41"/>
      <c r="L42" s="852">
        <v>0.05</v>
      </c>
      <c r="M42" s="853"/>
      <c r="N42" s="105">
        <f>N76*L42</f>
        <v>9021.8333333333339</v>
      </c>
    </row>
    <row r="43" spans="1:14" ht="15.75" thickBot="1">
      <c r="B43" s="828" t="s">
        <v>953</v>
      </c>
      <c r="C43" s="829"/>
      <c r="D43" s="829"/>
      <c r="E43" s="829"/>
      <c r="F43" s="829"/>
      <c r="G43" s="829"/>
      <c r="H43" s="829"/>
      <c r="I43" s="829"/>
      <c r="J43" s="829"/>
      <c r="K43" s="829"/>
      <c r="L43" s="829"/>
      <c r="M43" s="830"/>
      <c r="N43" s="99">
        <f>SUM(N36:N42)</f>
        <v>2407867.1657751924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802" t="s">
        <v>957</v>
      </c>
      <c r="C58" s="803"/>
      <c r="D58" s="803"/>
      <c r="E58" s="803"/>
      <c r="F58" s="803"/>
      <c r="G58" s="804"/>
      <c r="H58" s="73" t="s">
        <v>945</v>
      </c>
      <c r="I58" s="74" t="s">
        <v>958</v>
      </c>
      <c r="J58" s="75" t="s">
        <v>959</v>
      </c>
      <c r="K58" s="73" t="s">
        <v>960</v>
      </c>
      <c r="L58" s="831" t="s">
        <v>961</v>
      </c>
      <c r="M58" s="804"/>
      <c r="N58" s="76" t="s">
        <v>951</v>
      </c>
    </row>
    <row r="59" spans="1:14">
      <c r="A59" t="s">
        <v>1221</v>
      </c>
      <c r="B59" s="46" t="str">
        <f>VLOOKUP(A59,TRANSPORTE!A5:D94,3,FALSE)</f>
        <v>Transporte de material desmontado</v>
      </c>
      <c r="C59" s="317"/>
      <c r="D59" s="317"/>
      <c r="E59" s="317"/>
      <c r="F59" s="317"/>
      <c r="G59" s="317"/>
      <c r="H59" s="311" t="str">
        <f>VLOOKUP(A59,TRANSPORTE!A6:D120,2,FALSE)</f>
        <v>tkm</v>
      </c>
      <c r="I59" s="279">
        <v>35</v>
      </c>
      <c r="J59" s="286">
        <v>1</v>
      </c>
      <c r="K59" s="279">
        <f>I59*J59</f>
        <v>35</v>
      </c>
      <c r="L59" s="832">
        <v>983.54</v>
      </c>
      <c r="M59" s="833"/>
      <c r="N59" s="287">
        <f>K59*L59</f>
        <v>34423.9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48"/>
      <c r="J64" s="48"/>
      <c r="K64" s="48"/>
      <c r="L64" s="817"/>
      <c r="M64" s="818"/>
      <c r="N64" s="296"/>
    </row>
    <row r="65" spans="1:15" ht="15.75" thickBot="1">
      <c r="B65" s="834" t="s">
        <v>953</v>
      </c>
      <c r="C65" s="835"/>
      <c r="D65" s="835"/>
      <c r="E65" s="835"/>
      <c r="F65" s="835"/>
      <c r="G65" s="835"/>
      <c r="H65" s="835"/>
      <c r="I65" s="835"/>
      <c r="J65" s="835"/>
      <c r="K65" s="835"/>
      <c r="L65" s="835"/>
      <c r="M65" s="836"/>
      <c r="N65" s="301">
        <f>N59+N60+N61+N62+N63</f>
        <v>34423.9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1.2</v>
      </c>
      <c r="N70" s="296">
        <f>K70/M70</f>
        <v>180436.66666666669</v>
      </c>
      <c r="O70" s="106"/>
    </row>
    <row r="71" spans="1:15">
      <c r="B71" s="49"/>
      <c r="C71" s="47"/>
      <c r="D71" s="47"/>
      <c r="E71" s="47"/>
      <c r="F71" s="47"/>
      <c r="G71" s="47"/>
      <c r="H71" s="47"/>
      <c r="I71" s="279"/>
      <c r="J71" s="297"/>
      <c r="K71" s="298"/>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48"/>
      <c r="J75" s="48"/>
      <c r="K75" s="48"/>
      <c r="L75" s="817"/>
      <c r="M75" s="818"/>
      <c r="N75" s="296"/>
    </row>
    <row r="76" spans="1:15" ht="15.75" thickBot="1">
      <c r="B76" s="828" t="s">
        <v>953</v>
      </c>
      <c r="C76" s="829"/>
      <c r="D76" s="829"/>
      <c r="E76" s="829"/>
      <c r="F76" s="829"/>
      <c r="G76" s="829"/>
      <c r="H76" s="829"/>
      <c r="I76" s="835"/>
      <c r="J76" s="835"/>
      <c r="K76" s="835"/>
      <c r="L76" s="835"/>
      <c r="M76" s="836"/>
      <c r="N76" s="301">
        <f>N70+N71+N72+N73+N74</f>
        <v>180436.66666666669</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2622727.7324418589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524545.54648837179</v>
      </c>
      <c r="M83" s="863"/>
      <c r="N83" s="51"/>
    </row>
    <row r="84" spans="1:14">
      <c r="B84" s="89" t="s">
        <v>973</v>
      </c>
      <c r="C84" s="90"/>
      <c r="D84" s="90"/>
      <c r="E84" s="90"/>
      <c r="F84" s="90"/>
      <c r="G84" s="90"/>
      <c r="H84" s="90"/>
      <c r="I84" s="87"/>
      <c r="J84" s="88"/>
      <c r="K84" s="304">
        <v>0.05</v>
      </c>
      <c r="L84" s="862">
        <f>N78*K84</f>
        <v>131136.38662209295</v>
      </c>
      <c r="M84" s="863"/>
      <c r="N84" s="51"/>
    </row>
    <row r="85" spans="1:14" ht="15.75" thickBot="1">
      <c r="B85" s="91" t="s">
        <v>974</v>
      </c>
      <c r="C85" s="92"/>
      <c r="D85" s="92"/>
      <c r="E85" s="92"/>
      <c r="F85" s="92"/>
      <c r="G85" s="92"/>
      <c r="H85" s="92"/>
      <c r="I85" s="93"/>
      <c r="J85" s="94"/>
      <c r="K85" s="305">
        <v>0.05</v>
      </c>
      <c r="L85" s="864">
        <f>N78*K85</f>
        <v>131136.38662209295</v>
      </c>
      <c r="M85" s="865"/>
      <c r="N85" s="51"/>
    </row>
    <row r="86" spans="1:14" ht="15.75" thickBot="1">
      <c r="B86" s="828" t="s">
        <v>953</v>
      </c>
      <c r="C86" s="829"/>
      <c r="D86" s="829"/>
      <c r="E86" s="829"/>
      <c r="F86" s="829"/>
      <c r="G86" s="829"/>
      <c r="H86" s="829"/>
      <c r="I86" s="829"/>
      <c r="J86" s="829"/>
      <c r="K86" s="829"/>
      <c r="L86" s="829"/>
      <c r="M86" s="830"/>
      <c r="N86" s="52">
        <f>L83+L84+L85</f>
        <v>786818.31973255763</v>
      </c>
    </row>
    <row r="87" spans="1:14" ht="15.75" thickBot="1">
      <c r="B87" s="33"/>
      <c r="C87" s="34"/>
      <c r="D87" s="34"/>
      <c r="E87" s="34"/>
      <c r="F87" s="34"/>
      <c r="G87" s="34"/>
      <c r="H87" s="34"/>
      <c r="I87" s="34"/>
      <c r="J87" s="34"/>
      <c r="K87" s="34"/>
      <c r="L87" s="34"/>
      <c r="M87" s="34"/>
      <c r="N87" s="35"/>
    </row>
    <row r="88" spans="1:14" ht="15.75" thickBot="1">
      <c r="A88" t="s">
        <v>2015</v>
      </c>
      <c r="B88" s="828" t="s">
        <v>975</v>
      </c>
      <c r="C88" s="829"/>
      <c r="D88" s="829"/>
      <c r="E88" s="829"/>
      <c r="F88" s="829"/>
      <c r="G88" s="829"/>
      <c r="H88" s="829"/>
      <c r="I88" s="829"/>
      <c r="J88" s="829"/>
      <c r="K88" s="829"/>
      <c r="L88" s="829"/>
      <c r="M88" s="830"/>
      <c r="N88" s="188">
        <f>N78+N86</f>
        <v>3409546.0521744164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24"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7">
    <mergeCell ref="L29:M29"/>
    <mergeCell ref="D11:E11"/>
    <mergeCell ref="C29:I29"/>
    <mergeCell ref="L3:N4"/>
    <mergeCell ref="C4:J4"/>
    <mergeCell ref="B10:E10"/>
    <mergeCell ref="I10:J10"/>
    <mergeCell ref="F25:H25"/>
    <mergeCell ref="L12:N12"/>
    <mergeCell ref="B27:N27"/>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B83:H83"/>
    <mergeCell ref="L83:M83"/>
    <mergeCell ref="L84:M84"/>
    <mergeCell ref="L85:M85"/>
    <mergeCell ref="B86:M86"/>
    <mergeCell ref="B69:H69"/>
    <mergeCell ref="L69:M69"/>
    <mergeCell ref="B76:M76"/>
    <mergeCell ref="B78:M78"/>
    <mergeCell ref="B82:H82"/>
    <mergeCell ref="L82:M8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171450</xdr:colOff>
                <xdr:row>1</xdr:row>
                <xdr:rowOff>57150</xdr:rowOff>
              </from>
              <to>
                <xdr:col>1</xdr:col>
                <xdr:colOff>952500</xdr:colOff>
                <xdr:row>4</xdr:row>
                <xdr:rowOff>180975</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72"/>
      <c r="C1" s="887"/>
      <c r="D1" s="888"/>
      <c r="E1" s="888"/>
      <c r="F1" s="888"/>
      <c r="G1" s="888"/>
      <c r="H1" s="888"/>
      <c r="I1" s="888"/>
      <c r="J1" s="889"/>
      <c r="K1" s="890" t="s">
        <v>933</v>
      </c>
      <c r="L1" s="892" t="s">
        <v>2198</v>
      </c>
      <c r="M1" s="893"/>
      <c r="N1" s="894"/>
    </row>
    <row r="2" spans="2:14">
      <c r="B2" s="873"/>
      <c r="C2" s="884" t="s">
        <v>934</v>
      </c>
      <c r="D2" s="885"/>
      <c r="E2" s="885"/>
      <c r="F2" s="885"/>
      <c r="G2" s="885"/>
      <c r="H2" s="885"/>
      <c r="I2" s="885"/>
      <c r="J2" s="886"/>
      <c r="K2" s="891"/>
      <c r="L2" s="895"/>
      <c r="M2" s="896"/>
      <c r="N2" s="897"/>
    </row>
    <row r="3" spans="2:14">
      <c r="B3" s="873"/>
      <c r="C3" s="884" t="s">
        <v>2199</v>
      </c>
      <c r="D3" s="885"/>
      <c r="E3" s="885"/>
      <c r="F3" s="885"/>
      <c r="G3" s="885"/>
      <c r="H3" s="885"/>
      <c r="I3" s="885"/>
      <c r="J3" s="886"/>
      <c r="K3" s="875" t="s">
        <v>935</v>
      </c>
      <c r="L3" s="900">
        <v>1</v>
      </c>
      <c r="M3" s="901"/>
      <c r="N3" s="902"/>
    </row>
    <row r="4" spans="2:14">
      <c r="B4" s="873"/>
      <c r="C4" s="884" t="s">
        <v>2200</v>
      </c>
      <c r="D4" s="885"/>
      <c r="E4" s="885"/>
      <c r="F4" s="885"/>
      <c r="G4" s="885"/>
      <c r="H4" s="885"/>
      <c r="I4" s="885"/>
      <c r="J4" s="886"/>
      <c r="K4" s="898"/>
      <c r="L4" s="903"/>
      <c r="M4" s="904"/>
      <c r="N4" s="905"/>
    </row>
    <row r="5" spans="2:14">
      <c r="B5" s="873"/>
      <c r="C5" s="884" t="s">
        <v>2201</v>
      </c>
      <c r="D5" s="885"/>
      <c r="E5" s="885"/>
      <c r="F5" s="885"/>
      <c r="G5" s="885"/>
      <c r="H5" s="885"/>
      <c r="I5" s="885"/>
      <c r="J5" s="886"/>
      <c r="K5" s="875" t="s">
        <v>936</v>
      </c>
      <c r="L5" s="877"/>
      <c r="M5" s="877" t="s">
        <v>937</v>
      </c>
      <c r="N5" s="879"/>
    </row>
    <row r="6" spans="2:14" ht="15.75" thickBot="1">
      <c r="B6" s="874"/>
      <c r="C6" s="881"/>
      <c r="D6" s="882"/>
      <c r="E6" s="882"/>
      <c r="F6" s="882"/>
      <c r="G6" s="882"/>
      <c r="H6" s="882"/>
      <c r="I6" s="882"/>
      <c r="J6" s="883"/>
      <c r="K6" s="876"/>
      <c r="L6" s="878"/>
      <c r="M6" s="878"/>
      <c r="N6" s="880"/>
    </row>
    <row r="7" spans="2:14" ht="15.75" thickBot="1">
      <c r="B7" s="345"/>
      <c r="C7" s="346"/>
      <c r="D7" s="346"/>
      <c r="E7" s="346"/>
      <c r="F7" s="346"/>
      <c r="G7" s="346"/>
      <c r="H7" s="346"/>
      <c r="I7" s="346"/>
      <c r="J7" s="346"/>
      <c r="K7" s="346"/>
      <c r="L7" s="347"/>
      <c r="M7" s="347"/>
      <c r="N7" s="348"/>
    </row>
    <row r="8" spans="2:14" ht="18.7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906" t="s">
        <v>2205</v>
      </c>
      <c r="C10" s="907"/>
      <c r="D10" s="907"/>
      <c r="E10" s="907"/>
      <c r="F10" s="391" t="s">
        <v>2206</v>
      </c>
      <c r="G10" s="79"/>
      <c r="H10" s="359"/>
      <c r="I10" s="908" t="s">
        <v>2207</v>
      </c>
      <c r="J10" s="908"/>
      <c r="K10" s="392" t="s">
        <v>2206</v>
      </c>
      <c r="L10" s="356"/>
      <c r="M10" s="356"/>
      <c r="N10" s="35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985</v>
      </c>
      <c r="C31" s="81" t="s">
        <v>1169</v>
      </c>
      <c r="D31" s="82"/>
      <c r="E31" s="82"/>
      <c r="F31" s="82"/>
      <c r="G31" s="82"/>
      <c r="H31" s="82"/>
      <c r="I31" s="82"/>
      <c r="J31" s="83"/>
      <c r="K31" s="308"/>
      <c r="L31" s="306" t="s">
        <v>984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t="s">
        <v>249</v>
      </c>
      <c r="B36" s="841" t="str">
        <f>VLOOKUP(A36,EQUIPOS!A6:D154,3,FALSE)</f>
        <v>Guadañadora, Cilindraje 41.5 cm3, Longitud del mango 1450 mm, Peso 7.4 kg</v>
      </c>
      <c r="C36" s="842"/>
      <c r="D36" s="842"/>
      <c r="E36" s="842"/>
      <c r="F36" s="842"/>
      <c r="G36" s="842"/>
      <c r="H36" s="843"/>
      <c r="I36" s="267"/>
      <c r="J36" s="268"/>
      <c r="K36" s="269">
        <f>VLOOKUP(A36,EQUIPOS!A6:D161,4,FALSE)</f>
        <v>10942.493926447512</v>
      </c>
      <c r="L36" s="270"/>
      <c r="M36" s="271">
        <v>0.36</v>
      </c>
      <c r="N36" s="272">
        <f>K36/M36</f>
        <v>30395.816462354203</v>
      </c>
    </row>
    <row r="37" spans="1:14">
      <c r="A37" t="s">
        <v>273</v>
      </c>
      <c r="B37" s="841" t="str">
        <f>VLOOKUP(A37,EQUIPOS!A7:D154,3,FALSE)</f>
        <v>Motosierra, 93.6 cm3 - 7.1 HP, 45-90 cm - 7.9 kg</v>
      </c>
      <c r="C37" s="842"/>
      <c r="D37" s="842"/>
      <c r="E37" s="842"/>
      <c r="F37" s="842"/>
      <c r="G37" s="842"/>
      <c r="H37" s="843"/>
      <c r="I37" s="267"/>
      <c r="J37" s="268"/>
      <c r="K37" s="269">
        <f>VLOOKUP(A37,EQUIPOS!A7:D162,4,FALSE)</f>
        <v>9994.112806210971</v>
      </c>
      <c r="L37" s="270"/>
      <c r="M37" s="271">
        <v>0.10299999999999999</v>
      </c>
      <c r="N37" s="272">
        <f>K37/M37</f>
        <v>97030.221419523994</v>
      </c>
    </row>
    <row r="38" spans="1:14">
      <c r="B38" s="841"/>
      <c r="C38" s="842"/>
      <c r="D38" s="842"/>
      <c r="E38" s="842"/>
      <c r="F38" s="842"/>
      <c r="G38" s="842"/>
      <c r="H38" s="843"/>
      <c r="I38" s="267"/>
      <c r="J38" s="268"/>
      <c r="K38" s="269"/>
      <c r="L38" s="270"/>
      <c r="M38" s="271"/>
      <c r="N38" s="273"/>
    </row>
    <row r="39" spans="1:14">
      <c r="B39" s="841"/>
      <c r="C39" s="842"/>
      <c r="D39" s="842"/>
      <c r="E39" s="842"/>
      <c r="F39" s="842"/>
      <c r="G39" s="842"/>
      <c r="H39" s="843"/>
      <c r="I39" s="844"/>
      <c r="J39" s="825"/>
      <c r="K39" s="274"/>
      <c r="L39" s="845"/>
      <c r="M39" s="846"/>
      <c r="N39" s="275"/>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277"/>
      <c r="N41" s="344"/>
    </row>
    <row r="42" spans="1:14" ht="15.75" thickBot="1">
      <c r="B42" s="841" t="s">
        <v>952</v>
      </c>
      <c r="C42" s="842"/>
      <c r="D42" s="842"/>
      <c r="E42" s="842"/>
      <c r="F42" s="842"/>
      <c r="G42" s="842"/>
      <c r="H42" s="843"/>
      <c r="I42" s="850"/>
      <c r="J42" s="851"/>
      <c r="K42" s="41"/>
      <c r="L42" s="852">
        <v>0.05</v>
      </c>
      <c r="M42" s="853"/>
      <c r="N42" s="105">
        <f>N76*L42</f>
        <v>1879.5486111111113</v>
      </c>
    </row>
    <row r="43" spans="1:14" ht="15.75" thickBot="1">
      <c r="B43" s="828" t="s">
        <v>953</v>
      </c>
      <c r="C43" s="829"/>
      <c r="D43" s="829"/>
      <c r="E43" s="829"/>
      <c r="F43" s="829"/>
      <c r="G43" s="829"/>
      <c r="H43" s="829"/>
      <c r="I43" s="829"/>
      <c r="J43" s="829"/>
      <c r="K43" s="829"/>
      <c r="L43" s="829"/>
      <c r="M43" s="830"/>
      <c r="N43" s="99">
        <f>SUM(N36:N42)</f>
        <v>129305.58649298931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1221</v>
      </c>
      <c r="B59" s="46" t="str">
        <f>VLOOKUP(A59,TRANSPORTE!A5:D94,3,FALSE)</f>
        <v>Transporte de material desmontado</v>
      </c>
      <c r="C59" s="317"/>
      <c r="D59" s="317"/>
      <c r="E59" s="317"/>
      <c r="F59" s="317"/>
      <c r="G59" s="317"/>
      <c r="H59" s="311" t="str">
        <f>VLOOKUP(A59,TRANSPORTE!A6:D120,2,FALSE)</f>
        <v>tkm</v>
      </c>
      <c r="I59" s="279">
        <v>50</v>
      </c>
      <c r="J59" s="286">
        <v>1</v>
      </c>
      <c r="K59" s="279">
        <f>I59*J59</f>
        <v>50</v>
      </c>
      <c r="L59" s="832">
        <f>'900.2'!N78</f>
        <v>1270.813079708518</v>
      </c>
      <c r="M59" s="833"/>
      <c r="N59" s="287">
        <f>K59*L59</f>
        <v>63540.653985425903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45"/>
    </row>
    <row r="65" spans="1:15" ht="15.75" thickBot="1">
      <c r="B65" s="834" t="s">
        <v>953</v>
      </c>
      <c r="C65" s="835"/>
      <c r="D65" s="835"/>
      <c r="E65" s="835"/>
      <c r="F65" s="835"/>
      <c r="G65" s="835"/>
      <c r="H65" s="835"/>
      <c r="I65" s="835"/>
      <c r="J65" s="835"/>
      <c r="K65" s="835"/>
      <c r="L65" s="835"/>
      <c r="M65" s="836"/>
      <c r="N65" s="104">
        <f>N59+N60+N61+N62+N63</f>
        <v>63540.653985425903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2.88</v>
      </c>
      <c r="N70" s="296">
        <f>K70/M70</f>
        <v>37590.972222222226</v>
      </c>
      <c r="O70" s="106"/>
    </row>
    <row r="71" spans="1:15">
      <c r="B71" s="49"/>
      <c r="C71" s="47"/>
      <c r="D71" s="47"/>
      <c r="E71" s="47"/>
      <c r="F71" s="47"/>
      <c r="G71" s="47"/>
      <c r="H71" s="47"/>
      <c r="I71" s="279"/>
      <c r="J71" s="297"/>
      <c r="K71" s="298"/>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34" t="s">
        <v>953</v>
      </c>
      <c r="C76" s="835"/>
      <c r="D76" s="835"/>
      <c r="E76" s="835"/>
      <c r="F76" s="835"/>
      <c r="G76" s="835"/>
      <c r="H76" s="835"/>
      <c r="I76" s="835"/>
      <c r="J76" s="835"/>
      <c r="K76" s="835"/>
      <c r="L76" s="835"/>
      <c r="M76" s="836"/>
      <c r="N76" s="301">
        <f>N70+N71+N72+N73+N74</f>
        <v>37590.972222222226</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230437.21270063744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46087.442540127493</v>
      </c>
      <c r="M83" s="863"/>
      <c r="N83" s="51"/>
    </row>
    <row r="84" spans="1:14">
      <c r="B84" s="89" t="s">
        <v>973</v>
      </c>
      <c r="C84" s="90"/>
      <c r="D84" s="90"/>
      <c r="E84" s="90"/>
      <c r="F84" s="90"/>
      <c r="G84" s="90"/>
      <c r="H84" s="90"/>
      <c r="I84" s="87"/>
      <c r="J84" s="88"/>
      <c r="K84" s="304">
        <v>0.05</v>
      </c>
      <c r="L84" s="862">
        <f>N78*K84</f>
        <v>11521.860635031873</v>
      </c>
      <c r="M84" s="863"/>
      <c r="N84" s="51"/>
    </row>
    <row r="85" spans="1:14" ht="15.75" thickBot="1">
      <c r="B85" s="91" t="s">
        <v>974</v>
      </c>
      <c r="C85" s="92"/>
      <c r="D85" s="92"/>
      <c r="E85" s="92"/>
      <c r="F85" s="92"/>
      <c r="G85" s="92"/>
      <c r="H85" s="92"/>
      <c r="I85" s="93"/>
      <c r="J85" s="94"/>
      <c r="K85" s="305">
        <v>0.05</v>
      </c>
      <c r="L85" s="864">
        <f>N78*K85</f>
        <v>11521.860635031873</v>
      </c>
      <c r="M85" s="865"/>
      <c r="N85" s="51"/>
    </row>
    <row r="86" spans="1:14" ht="15.75" thickBot="1">
      <c r="B86" s="828" t="s">
        <v>953</v>
      </c>
      <c r="C86" s="829"/>
      <c r="D86" s="829"/>
      <c r="E86" s="829"/>
      <c r="F86" s="829"/>
      <c r="G86" s="829"/>
      <c r="H86" s="829"/>
      <c r="I86" s="829"/>
      <c r="J86" s="829"/>
      <c r="K86" s="829"/>
      <c r="L86" s="829"/>
      <c r="M86" s="830"/>
      <c r="N86" s="52">
        <f>L83+L84+L85</f>
        <v>69131.163810191239</v>
      </c>
    </row>
    <row r="87" spans="1:14" ht="15.75" thickBot="1">
      <c r="B87" s="33"/>
      <c r="C87" s="34"/>
      <c r="D87" s="34"/>
      <c r="E87" s="34"/>
      <c r="F87" s="34"/>
      <c r="G87" s="34"/>
      <c r="H87" s="34"/>
      <c r="I87" s="34"/>
      <c r="J87" s="34"/>
      <c r="K87" s="34"/>
      <c r="L87" s="34"/>
      <c r="M87" s="34"/>
      <c r="N87" s="35"/>
    </row>
    <row r="88" spans="1:14" ht="15.75" thickBot="1">
      <c r="A88" t="s">
        <v>2015</v>
      </c>
      <c r="B88" s="828" t="s">
        <v>975</v>
      </c>
      <c r="C88" s="829"/>
      <c r="D88" s="829"/>
      <c r="E88" s="829"/>
      <c r="F88" s="829"/>
      <c r="G88" s="829"/>
      <c r="H88" s="829"/>
      <c r="I88" s="829"/>
      <c r="J88" s="829"/>
      <c r="K88" s="829"/>
      <c r="L88" s="829"/>
      <c r="M88" s="830"/>
      <c r="N88" s="188">
        <f>N78+N86</f>
        <v>299568.37651082868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28.5"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9.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986</v>
      </c>
      <c r="C31" s="81" t="s">
        <v>1170</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t="s">
        <v>150</v>
      </c>
      <c r="B36" s="841" t="str">
        <f>VLOOKUP(A36,EQUIPOS!A6:D154,3,FALSE)</f>
        <v>Cargador : Potencia en el volante 125 hp, Clasificación de RPM del motor 2300.</v>
      </c>
      <c r="C36" s="842"/>
      <c r="D36" s="842"/>
      <c r="E36" s="842"/>
      <c r="F36" s="842"/>
      <c r="G36" s="842"/>
      <c r="H36" s="843"/>
      <c r="I36" s="267"/>
      <c r="J36" s="268"/>
      <c r="K36" s="269">
        <f>VLOOKUP(A36,EQUIPOS!A6:D161,4,FALSE)</f>
        <v>187168.11709472007</v>
      </c>
      <c r="L36" s="270"/>
      <c r="M36" s="271">
        <v>2.375</v>
      </c>
      <c r="N36" s="272">
        <f>K36/M36</f>
        <v>78807.628250408452</v>
      </c>
    </row>
    <row r="37" spans="1:14">
      <c r="A37" t="s">
        <v>180</v>
      </c>
      <c r="B37" s="841" t="str">
        <f>VLOOKUP(A37,EQUIPOS!A7:D154,3,FALSE)</f>
        <v>Compresor 120 HP, con martillo.</v>
      </c>
      <c r="C37" s="842"/>
      <c r="D37" s="842"/>
      <c r="E37" s="842"/>
      <c r="F37" s="842"/>
      <c r="G37" s="842"/>
      <c r="H37" s="843"/>
      <c r="I37" s="267"/>
      <c r="J37" s="268"/>
      <c r="K37" s="269">
        <f>VLOOKUP(A37,EQUIPOS!A7:D162,4,FALSE)</f>
        <v>92243.711544036807</v>
      </c>
      <c r="L37" s="270"/>
      <c r="M37" s="271">
        <v>2.375</v>
      </c>
      <c r="N37" s="272">
        <f>K37/M37</f>
        <v>38839.457492226022</v>
      </c>
    </row>
    <row r="38" spans="1:14">
      <c r="A38" t="s">
        <v>195</v>
      </c>
      <c r="B38" s="841" t="str">
        <f>VLOOKUP(A38,EQUIPOS!A7:D154,3,FALSE)</f>
        <v xml:space="preserve">Equipo de oxicorte, Capacidad de corte: hasta 6´´ (152mm) </v>
      </c>
      <c r="C38" s="842"/>
      <c r="D38" s="842"/>
      <c r="E38" s="842"/>
      <c r="F38" s="842"/>
      <c r="G38" s="842"/>
      <c r="H38" s="843"/>
      <c r="I38" s="267"/>
      <c r="J38" s="268"/>
      <c r="K38" s="269">
        <f>VLOOKUP(A38,EQUIPOS!A7:D162,4,FALSE)</f>
        <v>18462.067792548976</v>
      </c>
      <c r="L38" s="270"/>
      <c r="M38" s="271">
        <v>2.375</v>
      </c>
      <c r="N38" s="273">
        <f>K38/M38</f>
        <v>7773.5022284416746</v>
      </c>
    </row>
    <row r="39" spans="1:14">
      <c r="B39" s="841"/>
      <c r="C39" s="842"/>
      <c r="D39" s="842"/>
      <c r="E39" s="842"/>
      <c r="F39" s="842"/>
      <c r="G39" s="842"/>
      <c r="H39" s="843"/>
      <c r="I39" s="844"/>
      <c r="J39" s="825"/>
      <c r="K39" s="274"/>
      <c r="L39" s="845"/>
      <c r="M39" s="846"/>
      <c r="N39" s="275"/>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277"/>
      <c r="N41" s="344"/>
    </row>
    <row r="42" spans="1:14" ht="15.75" thickBot="1">
      <c r="B42" s="841" t="s">
        <v>952</v>
      </c>
      <c r="C42" s="842"/>
      <c r="D42" s="842"/>
      <c r="E42" s="842"/>
      <c r="F42" s="842"/>
      <c r="G42" s="842"/>
      <c r="H42" s="843"/>
      <c r="I42" s="850"/>
      <c r="J42" s="851"/>
      <c r="K42" s="41"/>
      <c r="L42" s="852">
        <v>0.1</v>
      </c>
      <c r="M42" s="853"/>
      <c r="N42" s="105">
        <f>N76*L42</f>
        <v>1416.2065453389896</v>
      </c>
    </row>
    <row r="43" spans="1:14" ht="15.75" thickBot="1">
      <c r="B43" s="828" t="s">
        <v>953</v>
      </c>
      <c r="C43" s="829"/>
      <c r="D43" s="829"/>
      <c r="E43" s="829"/>
      <c r="F43" s="829"/>
      <c r="G43" s="829"/>
      <c r="H43" s="829"/>
      <c r="I43" s="829"/>
      <c r="J43" s="829"/>
      <c r="K43" s="829"/>
      <c r="L43" s="829"/>
      <c r="M43" s="830"/>
      <c r="N43" s="99">
        <f>SUM(N36:N42)</f>
        <v>126836.79451641515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32">
        <f>'900.2'!N78</f>
        <v>1270.813079708518</v>
      </c>
      <c r="M59" s="833"/>
      <c r="N59" s="287">
        <f>K59*L59</f>
        <v>1270.813079708518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45"/>
    </row>
    <row r="65" spans="1:15" ht="15.75" thickBot="1">
      <c r="B65" s="834" t="s">
        <v>953</v>
      </c>
      <c r="C65" s="835"/>
      <c r="D65" s="835"/>
      <c r="E65" s="835"/>
      <c r="F65" s="835"/>
      <c r="G65" s="835"/>
      <c r="H65" s="835"/>
      <c r="I65" s="835"/>
      <c r="J65" s="835"/>
      <c r="K65" s="835"/>
      <c r="L65" s="835"/>
      <c r="M65" s="836"/>
      <c r="N65" s="104">
        <f>N59+N60+N61+N62+N63</f>
        <v>1270.813079708518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19</v>
      </c>
      <c r="N70" s="296">
        <f>K70/M70</f>
        <v>8547</v>
      </c>
      <c r="O70" s="106"/>
    </row>
    <row r="71" spans="1:15">
      <c r="A71" t="s">
        <v>30</v>
      </c>
      <c r="B71" s="49" t="str">
        <f>VLOOKUP(A71,'MANO DE OBRA'!A8:D68,3,FALSE)</f>
        <v>Oficial</v>
      </c>
      <c r="C71" s="47"/>
      <c r="D71" s="47"/>
      <c r="E71" s="47"/>
      <c r="F71" s="47"/>
      <c r="G71" s="47"/>
      <c r="H71" s="47"/>
      <c r="I71" s="292">
        <f>K71/J71*100</f>
        <v>57668.23979157189</v>
      </c>
      <c r="J71" s="293">
        <v>185</v>
      </c>
      <c r="K71" s="298">
        <f>VLOOKUP(A71,'MANO DE OBRA'!A8:D99,4,FALSE)</f>
        <v>106686.24361440798</v>
      </c>
      <c r="L71" s="50"/>
      <c r="M71" s="295">
        <v>19</v>
      </c>
      <c r="N71" s="296">
        <f>K71/M71</f>
        <v>5615.0654533898942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34" t="s">
        <v>953</v>
      </c>
      <c r="C76" s="835"/>
      <c r="D76" s="835"/>
      <c r="E76" s="835"/>
      <c r="F76" s="835"/>
      <c r="G76" s="835"/>
      <c r="H76" s="835"/>
      <c r="I76" s="835"/>
      <c r="J76" s="835"/>
      <c r="K76" s="835"/>
      <c r="L76" s="835"/>
      <c r="M76" s="836"/>
      <c r="N76" s="301">
        <f>N70+N71+N72+N73+N74</f>
        <v>14162.065453389894</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182">
        <f>N43+N54+N65+N76</f>
        <v>142269.67304951357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28453.934609902717</v>
      </c>
      <c r="M83" s="863"/>
      <c r="N83" s="51"/>
    </row>
    <row r="84" spans="1:14">
      <c r="B84" s="89" t="s">
        <v>973</v>
      </c>
      <c r="C84" s="90"/>
      <c r="D84" s="90"/>
      <c r="E84" s="90"/>
      <c r="F84" s="90"/>
      <c r="G84" s="90"/>
      <c r="H84" s="90"/>
      <c r="I84" s="87"/>
      <c r="J84" s="88"/>
      <c r="K84" s="304">
        <v>0.05</v>
      </c>
      <c r="L84" s="862">
        <f>N78*K84</f>
        <v>7113.4836524756793</v>
      </c>
      <c r="M84" s="863"/>
      <c r="N84" s="51"/>
    </row>
    <row r="85" spans="1:14" ht="15.75" thickBot="1">
      <c r="B85" s="91" t="s">
        <v>974</v>
      </c>
      <c r="C85" s="92"/>
      <c r="D85" s="92"/>
      <c r="E85" s="92"/>
      <c r="F85" s="92"/>
      <c r="G85" s="92"/>
      <c r="H85" s="92"/>
      <c r="I85" s="93"/>
      <c r="J85" s="94"/>
      <c r="K85" s="305">
        <v>0.05</v>
      </c>
      <c r="L85" s="864">
        <f>N78*K85</f>
        <v>7113.4836524756793</v>
      </c>
      <c r="M85" s="865"/>
      <c r="N85" s="51"/>
    </row>
    <row r="86" spans="1:14" ht="15.75" thickBot="1">
      <c r="B86" s="828" t="s">
        <v>953</v>
      </c>
      <c r="C86" s="829"/>
      <c r="D86" s="829"/>
      <c r="E86" s="829"/>
      <c r="F86" s="829"/>
      <c r="G86" s="829"/>
      <c r="H86" s="829"/>
      <c r="I86" s="829"/>
      <c r="J86" s="829"/>
      <c r="K86" s="829"/>
      <c r="L86" s="829"/>
      <c r="M86" s="830"/>
      <c r="N86" s="52">
        <f>L83+L84+L85</f>
        <v>42680.901914854083</v>
      </c>
    </row>
    <row r="87" spans="1:14" ht="15.75" thickBot="1">
      <c r="B87" s="33"/>
      <c r="C87" s="34"/>
      <c r="D87" s="34"/>
      <c r="E87" s="34"/>
      <c r="F87" s="34"/>
      <c r="G87" s="34"/>
      <c r="H87" s="34"/>
      <c r="I87" s="34"/>
      <c r="J87" s="34"/>
      <c r="K87" s="34"/>
      <c r="L87" s="34"/>
      <c r="M87" s="34"/>
      <c r="N87" s="35"/>
    </row>
    <row r="88" spans="1:14" ht="15.75" thickBot="1">
      <c r="A88" t="s">
        <v>2015</v>
      </c>
      <c r="B88" s="828" t="s">
        <v>975</v>
      </c>
      <c r="C88" s="829"/>
      <c r="D88" s="829"/>
      <c r="E88" s="829"/>
      <c r="F88" s="829"/>
      <c r="G88" s="829"/>
      <c r="H88" s="829"/>
      <c r="I88" s="829"/>
      <c r="J88" s="829"/>
      <c r="K88" s="829"/>
      <c r="L88" s="829"/>
      <c r="M88" s="830"/>
      <c r="N88" s="52">
        <f>N78+N86</f>
        <v>184950.57496436767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c r="B106" s="866"/>
      <c r="C106" s="867"/>
      <c r="D106" s="867"/>
      <c r="E106" s="867"/>
      <c r="F106" s="867"/>
      <c r="G106" s="867"/>
      <c r="H106" s="867"/>
      <c r="I106" s="867"/>
      <c r="J106" s="867"/>
      <c r="K106" s="867"/>
      <c r="L106" s="867"/>
      <c r="M106" s="867"/>
      <c r="N106" s="868"/>
    </row>
    <row r="107" spans="2:14" ht="27.75"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72"/>
      <c r="C1" s="887"/>
      <c r="D1" s="888"/>
      <c r="E1" s="888"/>
      <c r="F1" s="888"/>
      <c r="G1" s="888"/>
      <c r="H1" s="888"/>
      <c r="I1" s="888"/>
      <c r="J1" s="889"/>
      <c r="K1" s="890" t="s">
        <v>933</v>
      </c>
      <c r="L1" s="892" t="s">
        <v>2198</v>
      </c>
      <c r="M1" s="893"/>
      <c r="N1" s="894"/>
    </row>
    <row r="2" spans="2:14">
      <c r="B2" s="873"/>
      <c r="C2" s="884" t="s">
        <v>934</v>
      </c>
      <c r="D2" s="885"/>
      <c r="E2" s="885"/>
      <c r="F2" s="885"/>
      <c r="G2" s="885"/>
      <c r="H2" s="885"/>
      <c r="I2" s="885"/>
      <c r="J2" s="886"/>
      <c r="K2" s="891"/>
      <c r="L2" s="895"/>
      <c r="M2" s="896"/>
      <c r="N2" s="897"/>
    </row>
    <row r="3" spans="2:14">
      <c r="B3" s="873"/>
      <c r="C3" s="884" t="s">
        <v>2199</v>
      </c>
      <c r="D3" s="885"/>
      <c r="E3" s="885"/>
      <c r="F3" s="885"/>
      <c r="G3" s="885"/>
      <c r="H3" s="885"/>
      <c r="I3" s="885"/>
      <c r="J3" s="886"/>
      <c r="K3" s="875" t="s">
        <v>935</v>
      </c>
      <c r="L3" s="900">
        <v>1</v>
      </c>
      <c r="M3" s="901"/>
      <c r="N3" s="902"/>
    </row>
    <row r="4" spans="2:14">
      <c r="B4" s="873"/>
      <c r="C4" s="884" t="s">
        <v>2200</v>
      </c>
      <c r="D4" s="885"/>
      <c r="E4" s="885"/>
      <c r="F4" s="885"/>
      <c r="G4" s="885"/>
      <c r="H4" s="885"/>
      <c r="I4" s="885"/>
      <c r="J4" s="886"/>
      <c r="K4" s="898"/>
      <c r="L4" s="903"/>
      <c r="M4" s="904"/>
      <c r="N4" s="905"/>
    </row>
    <row r="5" spans="2:14">
      <c r="B5" s="873"/>
      <c r="C5" s="884" t="s">
        <v>2201</v>
      </c>
      <c r="D5" s="885"/>
      <c r="E5" s="885"/>
      <c r="F5" s="885"/>
      <c r="G5" s="885"/>
      <c r="H5" s="885"/>
      <c r="I5" s="885"/>
      <c r="J5" s="886"/>
      <c r="K5" s="875" t="s">
        <v>936</v>
      </c>
      <c r="L5" s="877"/>
      <c r="M5" s="877" t="s">
        <v>937</v>
      </c>
      <c r="N5" s="879"/>
    </row>
    <row r="6" spans="2:14" ht="15.75" thickBot="1">
      <c r="B6" s="874"/>
      <c r="C6" s="881"/>
      <c r="D6" s="882"/>
      <c r="E6" s="882"/>
      <c r="F6" s="882"/>
      <c r="G6" s="882"/>
      <c r="H6" s="882"/>
      <c r="I6" s="882"/>
      <c r="J6" s="883"/>
      <c r="K6" s="876"/>
      <c r="L6" s="878"/>
      <c r="M6" s="878"/>
      <c r="N6" s="880"/>
    </row>
    <row r="7" spans="2:14" ht="15.75" thickBot="1">
      <c r="B7" s="345"/>
      <c r="C7" s="346"/>
      <c r="D7" s="346"/>
      <c r="E7" s="346"/>
      <c r="F7" s="346"/>
      <c r="G7" s="346"/>
      <c r="H7" s="346"/>
      <c r="I7" s="346"/>
      <c r="J7" s="346"/>
      <c r="K7" s="346"/>
      <c r="L7" s="347"/>
      <c r="M7" s="347"/>
      <c r="N7" s="348"/>
    </row>
    <row r="8" spans="2:14" ht="19.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906" t="s">
        <v>2205</v>
      </c>
      <c r="C10" s="907"/>
      <c r="D10" s="907"/>
      <c r="E10" s="907"/>
      <c r="F10" s="391" t="s">
        <v>2206</v>
      </c>
      <c r="G10" s="79"/>
      <c r="H10" s="359"/>
      <c r="I10" s="908" t="s">
        <v>2207</v>
      </c>
      <c r="J10" s="908"/>
      <c r="K10" s="392" t="s">
        <v>2206</v>
      </c>
      <c r="L10" s="356"/>
      <c r="M10" s="356"/>
      <c r="N10" s="35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988</v>
      </c>
      <c r="C31" s="81" t="s">
        <v>1171</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t="s">
        <v>312</v>
      </c>
      <c r="B36" s="841" t="str">
        <f>VLOOKUP(A36,EQUIPOS!A6:D154,3,FALSE)</f>
        <v>Retroexcavadora sobre oruga, potencia 138 HP, balde de 1,5 m3.</v>
      </c>
      <c r="C36" s="842"/>
      <c r="D36" s="842"/>
      <c r="E36" s="842"/>
      <c r="F36" s="842"/>
      <c r="G36" s="842"/>
      <c r="H36" s="843"/>
      <c r="I36" s="267"/>
      <c r="J36" s="268"/>
      <c r="K36" s="269">
        <f>VLOOKUP(A36,EQUIPOS!A6:D161,4,FALSE)</f>
        <v>223344.09288653883</v>
      </c>
      <c r="L36" s="270"/>
      <c r="M36" s="271">
        <v>2.5</v>
      </c>
      <c r="N36" s="272">
        <f>K36/M36</f>
        <v>89337.637154615528</v>
      </c>
    </row>
    <row r="37" spans="1:14">
      <c r="A37" t="s">
        <v>180</v>
      </c>
      <c r="B37" s="841" t="str">
        <f>VLOOKUP(A37,EQUIPOS!A7:D154,3,FALSE)</f>
        <v>Compresor 120 HP, con martillo.</v>
      </c>
      <c r="C37" s="842"/>
      <c r="D37" s="842"/>
      <c r="E37" s="842"/>
      <c r="F37" s="842"/>
      <c r="G37" s="842"/>
      <c r="H37" s="843"/>
      <c r="I37" s="267"/>
      <c r="J37" s="268"/>
      <c r="K37" s="269">
        <f>VLOOKUP(A37,EQUIPOS!A7:D162,4,FALSE)</f>
        <v>92243.711544036807</v>
      </c>
      <c r="L37" s="270"/>
      <c r="M37" s="271">
        <v>2.5</v>
      </c>
      <c r="N37" s="272">
        <f>K37/M37</f>
        <v>36897.484617614726</v>
      </c>
    </row>
    <row r="38" spans="1:14">
      <c r="A38" t="s">
        <v>195</v>
      </c>
      <c r="B38" s="841" t="str">
        <f>VLOOKUP(A38,EQUIPOS!A8:D154,3,FALSE)</f>
        <v xml:space="preserve">Equipo de oxicorte, Capacidad de corte: hasta 6´´ (152mm) </v>
      </c>
      <c r="C38" s="842"/>
      <c r="D38" s="842"/>
      <c r="E38" s="842"/>
      <c r="F38" s="842"/>
      <c r="G38" s="842"/>
      <c r="H38" s="843"/>
      <c r="I38" s="267"/>
      <c r="J38" s="268"/>
      <c r="K38" s="269">
        <f>VLOOKUP(A38,EQUIPOS!A8:D163,4,FALSE)</f>
        <v>18462.067792548976</v>
      </c>
      <c r="L38" s="270"/>
      <c r="M38" s="271">
        <v>2.5</v>
      </c>
      <c r="N38" s="272">
        <f>K38/M38</f>
        <v>7384.8271170195903</v>
      </c>
    </row>
    <row r="39" spans="1:14">
      <c r="B39" s="841"/>
      <c r="C39" s="842"/>
      <c r="D39" s="842"/>
      <c r="E39" s="842"/>
      <c r="F39" s="842"/>
      <c r="G39" s="842"/>
      <c r="H39" s="843"/>
      <c r="I39" s="844"/>
      <c r="J39" s="825"/>
      <c r="K39" s="274"/>
      <c r="L39" s="845"/>
      <c r="M39" s="846"/>
      <c r="N39" s="275"/>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277"/>
      <c r="N41" s="344"/>
    </row>
    <row r="42" spans="1:14" ht="15.75" thickBot="1">
      <c r="B42" s="841" t="s">
        <v>952</v>
      </c>
      <c r="C42" s="842"/>
      <c r="D42" s="842"/>
      <c r="E42" s="842"/>
      <c r="F42" s="842"/>
      <c r="G42" s="842"/>
      <c r="H42" s="843"/>
      <c r="I42" s="850"/>
      <c r="J42" s="851"/>
      <c r="K42" s="41"/>
      <c r="L42" s="852">
        <v>0.02</v>
      </c>
      <c r="M42" s="853"/>
      <c r="N42" s="105">
        <f>N76*L42</f>
        <v>269.07924361440797</v>
      </c>
    </row>
    <row r="43" spans="1:14" ht="15.75" thickBot="1">
      <c r="B43" s="828" t="s">
        <v>953</v>
      </c>
      <c r="C43" s="829"/>
      <c r="D43" s="829"/>
      <c r="E43" s="829"/>
      <c r="F43" s="829"/>
      <c r="G43" s="829"/>
      <c r="H43" s="829"/>
      <c r="I43" s="829"/>
      <c r="J43" s="829"/>
      <c r="K43" s="829"/>
      <c r="L43" s="829"/>
      <c r="M43" s="830"/>
      <c r="N43" s="99">
        <f>SUM(N36:N42)</f>
        <v>133889.02813286424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32">
        <f>'900.2'!N78</f>
        <v>1270.813079708518</v>
      </c>
      <c r="M59" s="833"/>
      <c r="N59" s="287">
        <f>K59*L59</f>
        <v>1270.813079708518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45"/>
    </row>
    <row r="65" spans="1:15" ht="15.75" thickBot="1">
      <c r="B65" s="834" t="s">
        <v>953</v>
      </c>
      <c r="C65" s="835"/>
      <c r="D65" s="835"/>
      <c r="E65" s="835"/>
      <c r="F65" s="835"/>
      <c r="G65" s="835"/>
      <c r="H65" s="835"/>
      <c r="I65" s="835"/>
      <c r="J65" s="835"/>
      <c r="K65" s="835"/>
      <c r="L65" s="835"/>
      <c r="M65" s="836"/>
      <c r="N65" s="104">
        <f>N59+N60+N61+N62+N63</f>
        <v>1270.813079708518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20</v>
      </c>
      <c r="N70" s="296">
        <f>K70/M70</f>
        <v>8119.65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34" t="s">
        <v>953</v>
      </c>
      <c r="C76" s="835"/>
      <c r="D76" s="835"/>
      <c r="E76" s="835"/>
      <c r="F76" s="835"/>
      <c r="G76" s="835"/>
      <c r="H76" s="835"/>
      <c r="I76" s="835"/>
      <c r="J76" s="835"/>
      <c r="K76" s="835"/>
      <c r="L76" s="835"/>
      <c r="M76" s="836"/>
      <c r="N76" s="301">
        <f>N70+N71+N72+N73+N74</f>
        <v>13453.962180720398</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148613.80339329317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29722.760678658637</v>
      </c>
      <c r="M83" s="863"/>
      <c r="N83" s="51"/>
    </row>
    <row r="84" spans="1:14">
      <c r="B84" s="89" t="s">
        <v>973</v>
      </c>
      <c r="C84" s="90"/>
      <c r="D84" s="90"/>
      <c r="E84" s="90"/>
      <c r="F84" s="90"/>
      <c r="G84" s="90"/>
      <c r="H84" s="90"/>
      <c r="I84" s="87"/>
      <c r="J84" s="88"/>
      <c r="K84" s="304">
        <v>0.05</v>
      </c>
      <c r="L84" s="862">
        <f>N78*K84</f>
        <v>7430.6901696646592</v>
      </c>
      <c r="M84" s="863"/>
      <c r="N84" s="51"/>
    </row>
    <row r="85" spans="1:14" ht="15.75" thickBot="1">
      <c r="B85" s="91" t="s">
        <v>974</v>
      </c>
      <c r="C85" s="92"/>
      <c r="D85" s="92"/>
      <c r="E85" s="92"/>
      <c r="F85" s="92"/>
      <c r="G85" s="92"/>
      <c r="H85" s="92"/>
      <c r="I85" s="93"/>
      <c r="J85" s="94"/>
      <c r="K85" s="305">
        <v>0.05</v>
      </c>
      <c r="L85" s="864">
        <f>N78*K85</f>
        <v>7430.6901696646592</v>
      </c>
      <c r="M85" s="865"/>
      <c r="N85" s="51"/>
    </row>
    <row r="86" spans="1:14" ht="15.75" thickBot="1">
      <c r="B86" s="828" t="s">
        <v>953</v>
      </c>
      <c r="C86" s="829"/>
      <c r="D86" s="829"/>
      <c r="E86" s="829"/>
      <c r="F86" s="829"/>
      <c r="G86" s="829"/>
      <c r="H86" s="829"/>
      <c r="I86" s="829"/>
      <c r="J86" s="829"/>
      <c r="K86" s="829"/>
      <c r="L86" s="829"/>
      <c r="M86" s="830"/>
      <c r="N86" s="52">
        <f>L83+L84+L85</f>
        <v>44584.141017987953</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193197.94441128112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28.5"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72"/>
      <c r="C1" s="887"/>
      <c r="D1" s="888"/>
      <c r="E1" s="888"/>
      <c r="F1" s="888"/>
      <c r="G1" s="888"/>
      <c r="H1" s="888"/>
      <c r="I1" s="888"/>
      <c r="J1" s="889"/>
      <c r="K1" s="890" t="s">
        <v>933</v>
      </c>
      <c r="L1" s="892" t="s">
        <v>2198</v>
      </c>
      <c r="M1" s="893"/>
      <c r="N1" s="894"/>
    </row>
    <row r="2" spans="2:14">
      <c r="B2" s="873"/>
      <c r="C2" s="884" t="s">
        <v>934</v>
      </c>
      <c r="D2" s="885"/>
      <c r="E2" s="885"/>
      <c r="F2" s="885"/>
      <c r="G2" s="885"/>
      <c r="H2" s="885"/>
      <c r="I2" s="885"/>
      <c r="J2" s="886"/>
      <c r="K2" s="891"/>
      <c r="L2" s="895"/>
      <c r="M2" s="896"/>
      <c r="N2" s="897"/>
    </row>
    <row r="3" spans="2:14">
      <c r="B3" s="873"/>
      <c r="C3" s="884" t="s">
        <v>2199</v>
      </c>
      <c r="D3" s="885"/>
      <c r="E3" s="885"/>
      <c r="F3" s="885"/>
      <c r="G3" s="885"/>
      <c r="H3" s="885"/>
      <c r="I3" s="885"/>
      <c r="J3" s="886"/>
      <c r="K3" s="875" t="s">
        <v>935</v>
      </c>
      <c r="L3" s="900">
        <v>1</v>
      </c>
      <c r="M3" s="901"/>
      <c r="N3" s="902"/>
    </row>
    <row r="4" spans="2:14">
      <c r="B4" s="873"/>
      <c r="C4" s="884" t="s">
        <v>2200</v>
      </c>
      <c r="D4" s="885"/>
      <c r="E4" s="885"/>
      <c r="F4" s="885"/>
      <c r="G4" s="885"/>
      <c r="H4" s="885"/>
      <c r="I4" s="885"/>
      <c r="J4" s="886"/>
      <c r="K4" s="898"/>
      <c r="L4" s="903"/>
      <c r="M4" s="904"/>
      <c r="N4" s="905"/>
    </row>
    <row r="5" spans="2:14">
      <c r="B5" s="873"/>
      <c r="C5" s="884" t="s">
        <v>2201</v>
      </c>
      <c r="D5" s="885"/>
      <c r="E5" s="885"/>
      <c r="F5" s="885"/>
      <c r="G5" s="885"/>
      <c r="H5" s="885"/>
      <c r="I5" s="885"/>
      <c r="J5" s="886"/>
      <c r="K5" s="875" t="s">
        <v>936</v>
      </c>
      <c r="L5" s="877"/>
      <c r="M5" s="877" t="s">
        <v>937</v>
      </c>
      <c r="N5" s="879"/>
    </row>
    <row r="6" spans="2:14" ht="15.75" thickBot="1">
      <c r="B6" s="874"/>
      <c r="C6" s="881"/>
      <c r="D6" s="882"/>
      <c r="E6" s="882"/>
      <c r="F6" s="882"/>
      <c r="G6" s="882"/>
      <c r="H6" s="882"/>
      <c r="I6" s="882"/>
      <c r="J6" s="883"/>
      <c r="K6" s="876"/>
      <c r="L6" s="878"/>
      <c r="M6" s="878"/>
      <c r="N6" s="880"/>
    </row>
    <row r="7" spans="2:14" ht="15.75" thickBot="1">
      <c r="B7" s="345"/>
      <c r="C7" s="346"/>
      <c r="D7" s="346"/>
      <c r="E7" s="346"/>
      <c r="F7" s="346"/>
      <c r="G7" s="346"/>
      <c r="H7" s="346"/>
      <c r="I7" s="346"/>
      <c r="J7" s="346"/>
      <c r="K7" s="346"/>
      <c r="L7" s="347"/>
      <c r="M7" s="347"/>
      <c r="N7" s="348"/>
    </row>
    <row r="8" spans="2:14" ht="18.7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906" t="s">
        <v>2205</v>
      </c>
      <c r="C10" s="907"/>
      <c r="D10" s="907"/>
      <c r="E10" s="907"/>
      <c r="F10" s="391" t="s">
        <v>2206</v>
      </c>
      <c r="G10" s="79"/>
      <c r="H10" s="359"/>
      <c r="I10" s="908" t="s">
        <v>2207</v>
      </c>
      <c r="J10" s="908"/>
      <c r="K10" s="392" t="s">
        <v>2206</v>
      </c>
      <c r="L10" s="356"/>
      <c r="M10" s="356"/>
      <c r="N10" s="35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989</v>
      </c>
      <c r="C31" s="81" t="s">
        <v>1172</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t="s">
        <v>150</v>
      </c>
      <c r="B36" s="841" t="str">
        <f>VLOOKUP(A36,EQUIPOS!A6:D154,3,FALSE)</f>
        <v>Cargador : Potencia en el volante 125 hp, Clasificación de RPM del motor 2300.</v>
      </c>
      <c r="C36" s="842"/>
      <c r="D36" s="842"/>
      <c r="E36" s="842"/>
      <c r="F36" s="842"/>
      <c r="G36" s="842"/>
      <c r="H36" s="843"/>
      <c r="I36" s="267"/>
      <c r="J36" s="268"/>
      <c r="K36" s="269">
        <f>VLOOKUP(A36,EQUIPOS!A6:D161,4,FALSE)</f>
        <v>187168.11709472007</v>
      </c>
      <c r="L36" s="270"/>
      <c r="M36" s="271">
        <v>9.25</v>
      </c>
      <c r="N36" s="272">
        <f>K36/M36</f>
        <v>20234.391037267036</v>
      </c>
    </row>
    <row r="37" spans="1:14">
      <c r="A37" t="s">
        <v>180</v>
      </c>
      <c r="B37" s="841" t="str">
        <f>VLOOKUP(A37,EQUIPOS!A7:D154,3,FALSE)</f>
        <v>Compresor 120 HP, con martillo.</v>
      </c>
      <c r="C37" s="842"/>
      <c r="D37" s="842"/>
      <c r="E37" s="842"/>
      <c r="F37" s="842"/>
      <c r="G37" s="842"/>
      <c r="H37" s="843"/>
      <c r="I37" s="267"/>
      <c r="J37" s="268"/>
      <c r="K37" s="269">
        <f>VLOOKUP(A37,EQUIPOS!A7:D162,4,FALSE)</f>
        <v>92243.711544036807</v>
      </c>
      <c r="L37" s="270"/>
      <c r="M37" s="271">
        <v>9.25</v>
      </c>
      <c r="N37" s="272">
        <f>K37/M37</f>
        <v>9972.2931398958717</v>
      </c>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74"/>
      <c r="L39" s="845"/>
      <c r="M39" s="846"/>
      <c r="N39" s="275"/>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277"/>
      <c r="N41" s="344"/>
    </row>
    <row r="42" spans="1:14" ht="15.75" thickBot="1">
      <c r="B42" s="841" t="s">
        <v>952</v>
      </c>
      <c r="C42" s="842"/>
      <c r="D42" s="842"/>
      <c r="E42" s="842"/>
      <c r="F42" s="842"/>
      <c r="G42" s="842"/>
      <c r="H42" s="843"/>
      <c r="I42" s="850"/>
      <c r="J42" s="851"/>
      <c r="K42" s="41"/>
      <c r="L42" s="852">
        <v>0.02</v>
      </c>
      <c r="M42" s="853"/>
      <c r="N42" s="105">
        <f>N76*L42</f>
        <v>58.094119895785944</v>
      </c>
    </row>
    <row r="43" spans="1:14" ht="15.75" thickBot="1">
      <c r="B43" s="828" t="s">
        <v>953</v>
      </c>
      <c r="C43" s="829"/>
      <c r="D43" s="829"/>
      <c r="E43" s="829"/>
      <c r="F43" s="829"/>
      <c r="G43" s="829"/>
      <c r="H43" s="829"/>
      <c r="I43" s="829"/>
      <c r="J43" s="829"/>
      <c r="K43" s="829"/>
      <c r="L43" s="829"/>
      <c r="M43" s="830"/>
      <c r="N43" s="99">
        <f>SUM(N36:N42)</f>
        <v>30264.778297058692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32">
        <f>'900.2'!N78</f>
        <v>1270.813079708518</v>
      </c>
      <c r="M59" s="833"/>
      <c r="N59" s="287">
        <f>K59*L59</f>
        <v>1270.813079708518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45"/>
    </row>
    <row r="65" spans="1:15" ht="15.75" thickBot="1">
      <c r="B65" s="834" t="s">
        <v>953</v>
      </c>
      <c r="C65" s="835"/>
      <c r="D65" s="835"/>
      <c r="E65" s="835"/>
      <c r="F65" s="835"/>
      <c r="G65" s="835"/>
      <c r="H65" s="835"/>
      <c r="I65" s="835"/>
      <c r="J65" s="835"/>
      <c r="K65" s="835"/>
      <c r="L65" s="835"/>
      <c r="M65" s="836"/>
      <c r="N65" s="104">
        <f>N59+N60+N61+N62+N63</f>
        <v>1270.813079708518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74</v>
      </c>
      <c r="N70" s="296">
        <f>K70/M70</f>
        <v>1463</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74</v>
      </c>
      <c r="N71" s="296">
        <f>K71/M71</f>
        <v>1441.7059947892972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34" t="s">
        <v>953</v>
      </c>
      <c r="C76" s="835"/>
      <c r="D76" s="835"/>
      <c r="E76" s="835"/>
      <c r="F76" s="835"/>
      <c r="G76" s="835"/>
      <c r="H76" s="835"/>
      <c r="I76" s="835"/>
      <c r="J76" s="835"/>
      <c r="K76" s="835"/>
      <c r="L76" s="835"/>
      <c r="M76" s="836"/>
      <c r="N76" s="301">
        <f>N70+N71+N72+N73+N74</f>
        <v>2904.7059947892972</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34440.297371556509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6888.0594743113024</v>
      </c>
      <c r="M83" s="863"/>
      <c r="N83" s="51"/>
    </row>
    <row r="84" spans="1:14">
      <c r="B84" s="89" t="s">
        <v>973</v>
      </c>
      <c r="C84" s="90"/>
      <c r="D84" s="90"/>
      <c r="E84" s="90"/>
      <c r="F84" s="90"/>
      <c r="G84" s="90"/>
      <c r="H84" s="90"/>
      <c r="I84" s="87"/>
      <c r="J84" s="88"/>
      <c r="K84" s="304">
        <v>0.05</v>
      </c>
      <c r="L84" s="862">
        <f>N78*K84</f>
        <v>1722.0148685778256</v>
      </c>
      <c r="M84" s="863"/>
      <c r="N84" s="51"/>
    </row>
    <row r="85" spans="1:14" ht="15.75" thickBot="1">
      <c r="B85" s="91" t="s">
        <v>974</v>
      </c>
      <c r="C85" s="92"/>
      <c r="D85" s="92"/>
      <c r="E85" s="92"/>
      <c r="F85" s="92"/>
      <c r="G85" s="92"/>
      <c r="H85" s="92"/>
      <c r="I85" s="93"/>
      <c r="J85" s="94"/>
      <c r="K85" s="305">
        <v>0.05</v>
      </c>
      <c r="L85" s="864">
        <f>N78*K85</f>
        <v>1722.0148685778256</v>
      </c>
      <c r="M85" s="865"/>
      <c r="N85" s="51"/>
    </row>
    <row r="86" spans="1:14" ht="15.75" thickBot="1">
      <c r="B86" s="828" t="s">
        <v>953</v>
      </c>
      <c r="C86" s="829"/>
      <c r="D86" s="829"/>
      <c r="E86" s="829"/>
      <c r="F86" s="829"/>
      <c r="G86" s="829"/>
      <c r="H86" s="829"/>
      <c r="I86" s="829"/>
      <c r="J86" s="829"/>
      <c r="K86" s="829"/>
      <c r="L86" s="829"/>
      <c r="M86" s="830"/>
      <c r="N86" s="52">
        <f>L83+L84+L85</f>
        <v>10332.089211466953</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44772.386583023464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22.5"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990</v>
      </c>
      <c r="C31" s="81" t="s">
        <v>1173</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t="s">
        <v>180</v>
      </c>
      <c r="B36" s="841" t="str">
        <f>VLOOKUP(A36,EQUIPOS!A6:D154,3,FALSE)</f>
        <v>Compresor 120 HP, con martillo.</v>
      </c>
      <c r="C36" s="842"/>
      <c r="D36" s="842"/>
      <c r="E36" s="842"/>
      <c r="F36" s="842"/>
      <c r="G36" s="842"/>
      <c r="H36" s="843"/>
      <c r="I36" s="267"/>
      <c r="J36" s="268"/>
      <c r="K36" s="269">
        <f>VLOOKUP(A36,EQUIPOS!A6:D161,4,FALSE)</f>
        <v>92243.711544036807</v>
      </c>
      <c r="L36" s="270"/>
      <c r="M36" s="271">
        <v>2.5</v>
      </c>
      <c r="N36" s="272">
        <f>K36/M36</f>
        <v>36897.484617614726</v>
      </c>
    </row>
    <row r="37" spans="1:14">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74"/>
      <c r="L39" s="845"/>
      <c r="M39" s="846"/>
      <c r="N39" s="275"/>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277"/>
      <c r="N41" s="344"/>
    </row>
    <row r="42" spans="1:14" ht="15.75" thickBot="1">
      <c r="B42" s="841" t="s">
        <v>952</v>
      </c>
      <c r="C42" s="842"/>
      <c r="D42" s="842"/>
      <c r="E42" s="842"/>
      <c r="F42" s="842"/>
      <c r="G42" s="842"/>
      <c r="H42" s="843"/>
      <c r="I42" s="850"/>
      <c r="J42" s="851"/>
      <c r="K42" s="41"/>
      <c r="L42" s="852">
        <v>0.1</v>
      </c>
      <c r="M42" s="853"/>
      <c r="N42" s="105">
        <f>N76*L42</f>
        <v>1082.6200000000001</v>
      </c>
    </row>
    <row r="43" spans="1:14" ht="15.75" thickBot="1">
      <c r="B43" s="828" t="s">
        <v>953</v>
      </c>
      <c r="C43" s="829"/>
      <c r="D43" s="829"/>
      <c r="E43" s="829"/>
      <c r="F43" s="829"/>
      <c r="G43" s="829"/>
      <c r="H43" s="829"/>
      <c r="I43" s="829"/>
      <c r="J43" s="829"/>
      <c r="K43" s="829"/>
      <c r="L43" s="829"/>
      <c r="M43" s="830"/>
      <c r="N43" s="99">
        <f>SUM(N36:N42)</f>
        <v>37980.104617614728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32">
        <f>'900.2'!N78</f>
        <v>1270.813079708518</v>
      </c>
      <c r="M59" s="833"/>
      <c r="N59" s="287">
        <f>K59*L59</f>
        <v>1270.813079708518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7"/>
      <c r="M64" s="818"/>
      <c r="N64" s="45"/>
    </row>
    <row r="65" spans="1:15" ht="15.75" thickBot="1">
      <c r="B65" s="834" t="s">
        <v>953</v>
      </c>
      <c r="C65" s="835"/>
      <c r="D65" s="835"/>
      <c r="E65" s="835"/>
      <c r="F65" s="835"/>
      <c r="G65" s="835"/>
      <c r="H65" s="835"/>
      <c r="I65" s="835"/>
      <c r="J65" s="835"/>
      <c r="K65" s="835"/>
      <c r="L65" s="835"/>
      <c r="M65" s="836"/>
      <c r="N65" s="104">
        <f>N59+N60+N61+N62+N63</f>
        <v>1270.813079708518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20</v>
      </c>
      <c r="N70" s="296">
        <f>K70/M70</f>
        <v>10826.2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34" t="s">
        <v>953</v>
      </c>
      <c r="C76" s="835"/>
      <c r="D76" s="835"/>
      <c r="E76" s="835"/>
      <c r="F76" s="835"/>
      <c r="G76" s="835"/>
      <c r="H76" s="835"/>
      <c r="I76" s="835"/>
      <c r="J76" s="835"/>
      <c r="K76" s="835"/>
      <c r="L76" s="835"/>
      <c r="M76" s="836"/>
      <c r="N76" s="301">
        <f>N70+N71+N72+N73+N74</f>
        <v>10826.2</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50077.11769732325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10015.423539464651</v>
      </c>
      <c r="M83" s="863"/>
      <c r="N83" s="51"/>
    </row>
    <row r="84" spans="1:14">
      <c r="B84" s="89" t="s">
        <v>973</v>
      </c>
      <c r="C84" s="90"/>
      <c r="D84" s="90"/>
      <c r="E84" s="90"/>
      <c r="F84" s="90"/>
      <c r="G84" s="90"/>
      <c r="H84" s="90"/>
      <c r="I84" s="87"/>
      <c r="J84" s="88"/>
      <c r="K84" s="304">
        <v>0.05</v>
      </c>
      <c r="L84" s="862">
        <f>N78*K84</f>
        <v>2503.8558848661628</v>
      </c>
      <c r="M84" s="863"/>
      <c r="N84" s="51"/>
    </row>
    <row r="85" spans="1:14" ht="15.75" thickBot="1">
      <c r="B85" s="91" t="s">
        <v>974</v>
      </c>
      <c r="C85" s="92"/>
      <c r="D85" s="92"/>
      <c r="E85" s="92"/>
      <c r="F85" s="92"/>
      <c r="G85" s="92"/>
      <c r="H85" s="92"/>
      <c r="I85" s="93"/>
      <c r="J85" s="94"/>
      <c r="K85" s="305">
        <v>0.05</v>
      </c>
      <c r="L85" s="864">
        <f>N78*K85</f>
        <v>2503.8558848661628</v>
      </c>
      <c r="M85" s="865"/>
      <c r="N85" s="51"/>
    </row>
    <row r="86" spans="1:14" ht="15.75" thickBot="1">
      <c r="B86" s="828" t="s">
        <v>953</v>
      </c>
      <c r="C86" s="829"/>
      <c r="D86" s="829"/>
      <c r="E86" s="829"/>
      <c r="F86" s="829"/>
      <c r="G86" s="829"/>
      <c r="H86" s="829"/>
      <c r="I86" s="829"/>
      <c r="J86" s="829"/>
      <c r="K86" s="829"/>
      <c r="L86" s="829"/>
      <c r="M86" s="830"/>
      <c r="N86" s="52">
        <f>L83+L84+L85</f>
        <v>15023.135309196978</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65100.25300652023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991</v>
      </c>
      <c r="C31" s="81" t="s">
        <v>1170</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t="s">
        <v>150</v>
      </c>
      <c r="B36" s="841" t="str">
        <f>VLOOKUP(A36,EQUIPOS!A6:D154,3,FALSE)</f>
        <v>Cargador : Potencia en el volante 125 hp, Clasificación de RPM del motor 2300.</v>
      </c>
      <c r="C36" s="842"/>
      <c r="D36" s="842"/>
      <c r="E36" s="842"/>
      <c r="F36" s="842"/>
      <c r="G36" s="842"/>
      <c r="H36" s="843"/>
      <c r="I36" s="267"/>
      <c r="J36" s="268"/>
      <c r="K36" s="269">
        <f>VLOOKUP(A36,EQUIPOS!A6:D161,4,FALSE)</f>
        <v>187168.11709472007</v>
      </c>
      <c r="L36" s="270"/>
      <c r="M36" s="271">
        <v>2.375</v>
      </c>
      <c r="N36" s="272">
        <f>K36/M36</f>
        <v>78807.628250408452</v>
      </c>
    </row>
    <row r="37" spans="1:14">
      <c r="A37" t="s">
        <v>180</v>
      </c>
      <c r="B37" s="841" t="str">
        <f>VLOOKUP(A37,EQUIPOS!A7:D154,3,FALSE)</f>
        <v>Compresor 120 HP, con martillo.</v>
      </c>
      <c r="C37" s="842"/>
      <c r="D37" s="842"/>
      <c r="E37" s="842"/>
      <c r="F37" s="842"/>
      <c r="G37" s="842"/>
      <c r="H37" s="843"/>
      <c r="I37" s="267"/>
      <c r="J37" s="268"/>
      <c r="K37" s="269">
        <f>VLOOKUP(A37,EQUIPOS!A7:D162,4,FALSE)</f>
        <v>92243.711544036807</v>
      </c>
      <c r="L37" s="270"/>
      <c r="M37" s="271">
        <v>2.375</v>
      </c>
      <c r="N37" s="272">
        <f>K37/M37</f>
        <v>38839.457492226022</v>
      </c>
    </row>
    <row r="38" spans="1:14">
      <c r="A38" t="s">
        <v>195</v>
      </c>
      <c r="B38" s="841" t="str">
        <f>VLOOKUP(A38,EQUIPOS!A8:D154,3,FALSE)</f>
        <v xml:space="preserve">Equipo de oxicorte, Capacidad de corte: hasta 6´´ (152mm) </v>
      </c>
      <c r="C38" s="842"/>
      <c r="D38" s="842"/>
      <c r="E38" s="842"/>
      <c r="F38" s="842"/>
      <c r="G38" s="842"/>
      <c r="H38" s="843"/>
      <c r="I38" s="267"/>
      <c r="J38" s="268"/>
      <c r="K38" s="269">
        <f>VLOOKUP(A38,EQUIPOS!A8:D163,4,FALSE)</f>
        <v>18462.067792548976</v>
      </c>
      <c r="L38" s="270"/>
      <c r="M38" s="271">
        <v>2.375</v>
      </c>
      <c r="N38" s="272">
        <f>K38/M38</f>
        <v>7773.5022284416746</v>
      </c>
    </row>
    <row r="39" spans="1:14">
      <c r="B39" s="841"/>
      <c r="C39" s="842"/>
      <c r="D39" s="842"/>
      <c r="E39" s="842"/>
      <c r="F39" s="842"/>
      <c r="G39" s="842"/>
      <c r="H39" s="843"/>
      <c r="I39" s="844"/>
      <c r="J39" s="825"/>
      <c r="K39" s="274"/>
      <c r="L39" s="845"/>
      <c r="M39" s="846"/>
      <c r="N39" s="275"/>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277"/>
      <c r="N41" s="344"/>
    </row>
    <row r="42" spans="1:14" ht="15.75" thickBot="1">
      <c r="B42" s="841" t="s">
        <v>952</v>
      </c>
      <c r="C42" s="842"/>
      <c r="D42" s="842"/>
      <c r="E42" s="842"/>
      <c r="F42" s="842"/>
      <c r="G42" s="842"/>
      <c r="H42" s="843"/>
      <c r="I42" s="850"/>
      <c r="J42" s="851"/>
      <c r="K42" s="41"/>
      <c r="L42" s="852">
        <v>0.1</v>
      </c>
      <c r="M42" s="853"/>
      <c r="N42" s="105">
        <f>N76*L42</f>
        <v>1416.2065453389896</v>
      </c>
    </row>
    <row r="43" spans="1:14" ht="15.75" thickBot="1">
      <c r="B43" s="828" t="s">
        <v>953</v>
      </c>
      <c r="C43" s="829"/>
      <c r="D43" s="829"/>
      <c r="E43" s="829"/>
      <c r="F43" s="829"/>
      <c r="G43" s="829"/>
      <c r="H43" s="829"/>
      <c r="I43" s="829"/>
      <c r="J43" s="829"/>
      <c r="K43" s="829"/>
      <c r="L43" s="829"/>
      <c r="M43" s="830"/>
      <c r="N43" s="99">
        <f>SUM(N36:N42)</f>
        <v>126836.79451641515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32">
        <f>'900.2'!N78</f>
        <v>1270.813079708518</v>
      </c>
      <c r="M59" s="833"/>
      <c r="N59" s="287">
        <f>K59*L59</f>
        <v>1270.813079708518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45"/>
    </row>
    <row r="65" spans="1:15" ht="15.75" thickBot="1">
      <c r="B65" s="834" t="s">
        <v>953</v>
      </c>
      <c r="C65" s="835"/>
      <c r="D65" s="835"/>
      <c r="E65" s="835"/>
      <c r="F65" s="835"/>
      <c r="G65" s="835"/>
      <c r="H65" s="835"/>
      <c r="I65" s="835"/>
      <c r="J65" s="835"/>
      <c r="K65" s="835"/>
      <c r="L65" s="835"/>
      <c r="M65" s="836"/>
      <c r="N65" s="104">
        <f>N59+N60+N61+N62+N63</f>
        <v>1270.813079708518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19</v>
      </c>
      <c r="N70" s="296">
        <f>K70/M70</f>
        <v>8547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19</v>
      </c>
      <c r="N71" s="296">
        <f>K71/M71</f>
        <v>5615.0654533898942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28" t="s">
        <v>953</v>
      </c>
      <c r="C76" s="829"/>
      <c r="D76" s="829"/>
      <c r="E76" s="829"/>
      <c r="F76" s="829"/>
      <c r="G76" s="829"/>
      <c r="H76" s="829"/>
      <c r="I76" s="835"/>
      <c r="J76" s="835"/>
      <c r="K76" s="835"/>
      <c r="L76" s="835"/>
      <c r="M76" s="836"/>
      <c r="N76" s="301">
        <f>N70+N71+N72+N73+N74</f>
        <v>14162.065453389894</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142269.67304951357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28453.934609902717</v>
      </c>
      <c r="M83" s="863"/>
      <c r="N83" s="51"/>
    </row>
    <row r="84" spans="1:14">
      <c r="B84" s="89" t="s">
        <v>973</v>
      </c>
      <c r="C84" s="90"/>
      <c r="D84" s="90"/>
      <c r="E84" s="90"/>
      <c r="F84" s="90"/>
      <c r="G84" s="90"/>
      <c r="H84" s="90"/>
      <c r="I84" s="87"/>
      <c r="J84" s="88"/>
      <c r="K84" s="304">
        <v>0.05</v>
      </c>
      <c r="L84" s="862">
        <f>N78*K84</f>
        <v>7113.4836524756793</v>
      </c>
      <c r="M84" s="863"/>
      <c r="N84" s="51"/>
    </row>
    <row r="85" spans="1:14" ht="15.75" thickBot="1">
      <c r="B85" s="91" t="s">
        <v>974</v>
      </c>
      <c r="C85" s="92"/>
      <c r="D85" s="92"/>
      <c r="E85" s="92"/>
      <c r="F85" s="92"/>
      <c r="G85" s="92"/>
      <c r="H85" s="92"/>
      <c r="I85" s="93"/>
      <c r="J85" s="94"/>
      <c r="K85" s="305">
        <v>0.05</v>
      </c>
      <c r="L85" s="864">
        <f>N78*K85</f>
        <v>7113.4836524756793</v>
      </c>
      <c r="M85" s="865"/>
      <c r="N85" s="51"/>
    </row>
    <row r="86" spans="1:14" ht="15.75" thickBot="1">
      <c r="B86" s="828" t="s">
        <v>953</v>
      </c>
      <c r="C86" s="829"/>
      <c r="D86" s="829"/>
      <c r="E86" s="829"/>
      <c r="F86" s="829"/>
      <c r="G86" s="829"/>
      <c r="H86" s="829"/>
      <c r="I86" s="829"/>
      <c r="J86" s="829"/>
      <c r="K86" s="829"/>
      <c r="L86" s="829"/>
      <c r="M86" s="830"/>
      <c r="N86" s="52">
        <f>L83+L84+L85</f>
        <v>42680.901914854083</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184950.57496436767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992</v>
      </c>
      <c r="C31" s="81" t="s">
        <v>1171</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t="s">
        <v>312</v>
      </c>
      <c r="B36" s="841" t="str">
        <f>VLOOKUP(A36,EQUIPOS!A6:D154,3,FALSE)</f>
        <v>Retroexcavadora sobre oruga, potencia 138 HP, balde de 1,5 m3.</v>
      </c>
      <c r="C36" s="842"/>
      <c r="D36" s="842"/>
      <c r="E36" s="842"/>
      <c r="F36" s="842"/>
      <c r="G36" s="842"/>
      <c r="H36" s="843"/>
      <c r="I36" s="267"/>
      <c r="J36" s="268"/>
      <c r="K36" s="269">
        <f>VLOOKUP(A36,EQUIPOS!A6:D161,4,FALSE)</f>
        <v>223344.09288653883</v>
      </c>
      <c r="L36" s="270"/>
      <c r="M36" s="271">
        <v>2.5</v>
      </c>
      <c r="N36" s="272">
        <f>K36/M36</f>
        <v>89337.637154615528</v>
      </c>
    </row>
    <row r="37" spans="1:14">
      <c r="A37" t="s">
        <v>180</v>
      </c>
      <c r="B37" s="841" t="str">
        <f>VLOOKUP(A37,EQUIPOS!A7:D154,3,FALSE)</f>
        <v>Compresor 120 HP, con martillo.</v>
      </c>
      <c r="C37" s="842"/>
      <c r="D37" s="842"/>
      <c r="E37" s="842"/>
      <c r="F37" s="842"/>
      <c r="G37" s="842"/>
      <c r="H37" s="843"/>
      <c r="I37" s="267"/>
      <c r="J37" s="268"/>
      <c r="K37" s="269">
        <f>VLOOKUP(A37,EQUIPOS!A7:D162,4,FALSE)</f>
        <v>92243.711544036807</v>
      </c>
      <c r="L37" s="270"/>
      <c r="M37" s="271">
        <v>2.5</v>
      </c>
      <c r="N37" s="272">
        <f>K37/M37</f>
        <v>36897.484617614726</v>
      </c>
    </row>
    <row r="38" spans="1:14">
      <c r="A38" t="s">
        <v>195</v>
      </c>
      <c r="B38" s="841" t="str">
        <f>VLOOKUP(A38,EQUIPOS!A8:D154,3,FALSE)</f>
        <v xml:space="preserve">Equipo de oxicorte, Capacidad de corte: hasta 6´´ (152mm) </v>
      </c>
      <c r="C38" s="842"/>
      <c r="D38" s="842"/>
      <c r="E38" s="842"/>
      <c r="F38" s="842"/>
      <c r="G38" s="842"/>
      <c r="H38" s="843"/>
      <c r="I38" s="267"/>
      <c r="J38" s="268"/>
      <c r="K38" s="269">
        <f>VLOOKUP(A38,EQUIPOS!A8:D163,4,FALSE)</f>
        <v>18462.067792548976</v>
      </c>
      <c r="L38" s="270"/>
      <c r="M38" s="271">
        <v>2.5</v>
      </c>
      <c r="N38" s="272">
        <f>K38/M38</f>
        <v>7384.8271170195903</v>
      </c>
    </row>
    <row r="39" spans="1:14">
      <c r="B39" s="841"/>
      <c r="C39" s="842"/>
      <c r="D39" s="842"/>
      <c r="E39" s="842"/>
      <c r="F39" s="842"/>
      <c r="G39" s="842"/>
      <c r="H39" s="843"/>
      <c r="I39" s="844"/>
      <c r="J39" s="825"/>
      <c r="K39" s="274"/>
      <c r="L39" s="845"/>
      <c r="M39" s="846"/>
      <c r="N39" s="273"/>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277"/>
      <c r="N41" s="344"/>
    </row>
    <row r="42" spans="1:14" ht="15.75" thickBot="1">
      <c r="B42" s="841" t="s">
        <v>952</v>
      </c>
      <c r="C42" s="842"/>
      <c r="D42" s="842"/>
      <c r="E42" s="842"/>
      <c r="F42" s="842"/>
      <c r="G42" s="842"/>
      <c r="H42" s="843"/>
      <c r="I42" s="850"/>
      <c r="J42" s="851"/>
      <c r="K42" s="41"/>
      <c r="L42" s="852">
        <v>0.02</v>
      </c>
      <c r="M42" s="853"/>
      <c r="N42" s="105">
        <f>N76*L42</f>
        <v>269.07924361440797</v>
      </c>
    </row>
    <row r="43" spans="1:14" ht="15.75" thickBot="1">
      <c r="B43" s="828" t="s">
        <v>953</v>
      </c>
      <c r="C43" s="829"/>
      <c r="D43" s="829"/>
      <c r="E43" s="829"/>
      <c r="F43" s="829"/>
      <c r="G43" s="829"/>
      <c r="H43" s="829"/>
      <c r="I43" s="829"/>
      <c r="J43" s="829"/>
      <c r="K43" s="829"/>
      <c r="L43" s="829"/>
      <c r="M43" s="830"/>
      <c r="N43" s="99">
        <f>SUM(N36:N42)</f>
        <v>133889.02813286424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32">
        <f>'900.2'!N78</f>
        <v>1270.813079708518</v>
      </c>
      <c r="M59" s="833"/>
      <c r="N59" s="287">
        <f>K59*L59</f>
        <v>1270.813079708518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45"/>
    </row>
    <row r="65" spans="1:15" ht="15.75" thickBot="1">
      <c r="B65" s="834" t="s">
        <v>953</v>
      </c>
      <c r="C65" s="835"/>
      <c r="D65" s="835"/>
      <c r="E65" s="835"/>
      <c r="F65" s="835"/>
      <c r="G65" s="835"/>
      <c r="H65" s="835"/>
      <c r="I65" s="835"/>
      <c r="J65" s="835"/>
      <c r="K65" s="835"/>
      <c r="L65" s="835"/>
      <c r="M65" s="836"/>
      <c r="N65" s="104">
        <f>N59+N60+N61+N62+N63</f>
        <v>1270.813079708518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20</v>
      </c>
      <c r="N70" s="296">
        <f>K70/M70</f>
        <v>8119.65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127"/>
    </row>
    <row r="76" spans="1:15" ht="15.75" thickBot="1">
      <c r="B76" s="834" t="s">
        <v>953</v>
      </c>
      <c r="C76" s="835"/>
      <c r="D76" s="835"/>
      <c r="E76" s="835"/>
      <c r="F76" s="835"/>
      <c r="G76" s="835"/>
      <c r="H76" s="835"/>
      <c r="I76" s="835"/>
      <c r="J76" s="835"/>
      <c r="K76" s="835"/>
      <c r="L76" s="835"/>
      <c r="M76" s="836"/>
      <c r="N76" s="460">
        <f>SUM(N70:N75)</f>
        <v>13453.962180720398</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148613.80339329317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29722.760678658637</v>
      </c>
      <c r="M83" s="863"/>
      <c r="N83" s="51"/>
    </row>
    <row r="84" spans="1:14">
      <c r="B84" s="89" t="s">
        <v>973</v>
      </c>
      <c r="C84" s="90"/>
      <c r="D84" s="90"/>
      <c r="E84" s="90"/>
      <c r="F84" s="90"/>
      <c r="G84" s="90"/>
      <c r="H84" s="90"/>
      <c r="I84" s="87"/>
      <c r="J84" s="88"/>
      <c r="K84" s="304">
        <v>0.05</v>
      </c>
      <c r="L84" s="862">
        <f>N78*K84</f>
        <v>7430.6901696646592</v>
      </c>
      <c r="M84" s="863"/>
      <c r="N84" s="51"/>
    </row>
    <row r="85" spans="1:14" ht="15.75" thickBot="1">
      <c r="B85" s="91" t="s">
        <v>974</v>
      </c>
      <c r="C85" s="92"/>
      <c r="D85" s="92"/>
      <c r="E85" s="92"/>
      <c r="F85" s="92"/>
      <c r="G85" s="92"/>
      <c r="H85" s="92"/>
      <c r="I85" s="93"/>
      <c r="J85" s="94"/>
      <c r="K85" s="305">
        <v>0.05</v>
      </c>
      <c r="L85" s="864">
        <f>N78*K85</f>
        <v>7430.6901696646592</v>
      </c>
      <c r="M85" s="865"/>
      <c r="N85" s="51"/>
    </row>
    <row r="86" spans="1:14" ht="15.75" thickBot="1">
      <c r="B86" s="828" t="s">
        <v>953</v>
      </c>
      <c r="C86" s="829"/>
      <c r="D86" s="829"/>
      <c r="E86" s="829"/>
      <c r="F86" s="829"/>
      <c r="G86" s="829"/>
      <c r="H86" s="829"/>
      <c r="I86" s="829"/>
      <c r="J86" s="829"/>
      <c r="K86" s="829"/>
      <c r="L86" s="829"/>
      <c r="M86" s="830"/>
      <c r="N86" s="52">
        <f>L83+L84+L85</f>
        <v>44584.141017987953</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193197.94441128112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993</v>
      </c>
      <c r="C31" s="81" t="s">
        <v>1171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t="s">
        <v>312</v>
      </c>
      <c r="B36" s="841" t="str">
        <f>VLOOKUP(A36,EQUIPOS!A6:D154,3,FALSE)</f>
        <v>Retroexcavadora sobre oruga, potencia 138 HP, balde de 1,5 m3.</v>
      </c>
      <c r="C36" s="842"/>
      <c r="D36" s="842"/>
      <c r="E36" s="842"/>
      <c r="F36" s="842"/>
      <c r="G36" s="842"/>
      <c r="H36" s="843"/>
      <c r="I36" s="267"/>
      <c r="J36" s="268"/>
      <c r="K36" s="269">
        <f>VLOOKUP(A36,EQUIPOS!A6:D161,4,FALSE)</f>
        <v>223344.09288653883</v>
      </c>
      <c r="L36" s="270"/>
      <c r="M36" s="271">
        <v>2.5</v>
      </c>
      <c r="N36" s="272">
        <f>K36/M36</f>
        <v>89337.637154615528</v>
      </c>
    </row>
    <row r="37" spans="1:14">
      <c r="A37" t="s">
        <v>180</v>
      </c>
      <c r="B37" s="841" t="str">
        <f>VLOOKUP(A37,EQUIPOS!A7:D154,3,FALSE)</f>
        <v>Compresor 120 HP, con martillo.</v>
      </c>
      <c r="C37" s="842"/>
      <c r="D37" s="842"/>
      <c r="E37" s="842"/>
      <c r="F37" s="842"/>
      <c r="G37" s="842"/>
      <c r="H37" s="843"/>
      <c r="I37" s="267"/>
      <c r="J37" s="268"/>
      <c r="K37" s="269">
        <f>VLOOKUP(A37,EQUIPOS!A7:D162,4,FALSE)</f>
        <v>92243.711544036807</v>
      </c>
      <c r="L37" s="270"/>
      <c r="M37" s="271">
        <v>2.5</v>
      </c>
      <c r="N37" s="272">
        <f>K37/M37</f>
        <v>36897.484617614726</v>
      </c>
    </row>
    <row r="38" spans="1:14">
      <c r="A38" t="s">
        <v>195</v>
      </c>
      <c r="B38" s="841" t="str">
        <f>VLOOKUP(A38,EQUIPOS!A8:D154,3,FALSE)</f>
        <v xml:space="preserve">Equipo de oxicorte, Capacidad de corte: hasta 6´´ (152mm) </v>
      </c>
      <c r="C38" s="842"/>
      <c r="D38" s="842"/>
      <c r="E38" s="842"/>
      <c r="F38" s="842"/>
      <c r="G38" s="842"/>
      <c r="H38" s="843"/>
      <c r="I38" s="267"/>
      <c r="J38" s="268"/>
      <c r="K38" s="269">
        <f>VLOOKUP(A38,EQUIPOS!A8:D163,4,FALSE)</f>
        <v>18462.067792548976</v>
      </c>
      <c r="L38" s="270"/>
      <c r="M38" s="271">
        <v>2.5</v>
      </c>
      <c r="N38" s="272">
        <f>K38/M38</f>
        <v>7384.8271170195903</v>
      </c>
    </row>
    <row r="39" spans="1:14">
      <c r="B39" s="841"/>
      <c r="C39" s="842"/>
      <c r="D39" s="842"/>
      <c r="E39" s="842"/>
      <c r="F39" s="842"/>
      <c r="G39" s="842"/>
      <c r="H39" s="843"/>
      <c r="I39" s="844"/>
      <c r="J39" s="825"/>
      <c r="K39" s="274"/>
      <c r="L39" s="845"/>
      <c r="M39" s="846"/>
      <c r="N39" s="273"/>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277"/>
      <c r="N41" s="344"/>
    </row>
    <row r="42" spans="1:14" ht="15.75" thickBot="1">
      <c r="B42" s="841" t="s">
        <v>952</v>
      </c>
      <c r="C42" s="842"/>
      <c r="D42" s="842"/>
      <c r="E42" s="842"/>
      <c r="F42" s="842"/>
      <c r="G42" s="842"/>
      <c r="H42" s="843"/>
      <c r="I42" s="850"/>
      <c r="J42" s="851"/>
      <c r="K42" s="41"/>
      <c r="L42" s="852">
        <v>0.02</v>
      </c>
      <c r="M42" s="853"/>
      <c r="N42" s="105">
        <f>N76*L42</f>
        <v>214.948243614408</v>
      </c>
    </row>
    <row r="43" spans="1:14" ht="15.75" thickBot="1">
      <c r="B43" s="828" t="s">
        <v>953</v>
      </c>
      <c r="C43" s="829"/>
      <c r="D43" s="829"/>
      <c r="E43" s="829"/>
      <c r="F43" s="829"/>
      <c r="G43" s="829"/>
      <c r="H43" s="829"/>
      <c r="I43" s="829"/>
      <c r="J43" s="829"/>
      <c r="K43" s="829"/>
      <c r="L43" s="829"/>
      <c r="M43" s="830"/>
      <c r="N43" s="99">
        <f>SUM(N36:N42)</f>
        <v>133834.89713286425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1.4</v>
      </c>
      <c r="J59" s="286">
        <v>1</v>
      </c>
      <c r="K59" s="279">
        <f>I59*J59</f>
        <v>1.4</v>
      </c>
      <c r="L59" s="832">
        <f>'900.2'!N78</f>
        <v>1270.813079708518</v>
      </c>
      <c r="M59" s="833"/>
      <c r="N59" s="287">
        <f>K59*L59</f>
        <v>1779.138311591925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45"/>
    </row>
    <row r="65" spans="1:15" ht="15.75" thickBot="1">
      <c r="B65" s="834" t="s">
        <v>953</v>
      </c>
      <c r="C65" s="835"/>
      <c r="D65" s="835"/>
      <c r="E65" s="835"/>
      <c r="F65" s="835"/>
      <c r="G65" s="835"/>
      <c r="H65" s="835"/>
      <c r="I65" s="835"/>
      <c r="J65" s="835"/>
      <c r="K65" s="835"/>
      <c r="L65" s="835"/>
      <c r="M65" s="836"/>
      <c r="N65" s="104">
        <f>N59+N60+N61+N62+N63</f>
        <v>1779.138311591925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20</v>
      </c>
      <c r="N70" s="296">
        <f>K70/M70</f>
        <v>5413.1</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127"/>
    </row>
    <row r="76" spans="1:15" ht="15.75" thickBot="1">
      <c r="B76" s="828" t="s">
        <v>953</v>
      </c>
      <c r="C76" s="829"/>
      <c r="D76" s="829"/>
      <c r="E76" s="829"/>
      <c r="F76" s="829"/>
      <c r="G76" s="829"/>
      <c r="H76" s="829"/>
      <c r="I76" s="835"/>
      <c r="J76" s="835"/>
      <c r="K76" s="835"/>
      <c r="L76" s="835"/>
      <c r="M76" s="836"/>
      <c r="N76" s="460">
        <f>SUM(N70:N75)</f>
        <v>10747.412180720399</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146361.44762517657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29272.289525035318</v>
      </c>
      <c r="M83" s="863"/>
      <c r="N83" s="51"/>
    </row>
    <row r="84" spans="1:14">
      <c r="B84" s="89" t="s">
        <v>973</v>
      </c>
      <c r="C84" s="90"/>
      <c r="D84" s="90"/>
      <c r="E84" s="90"/>
      <c r="F84" s="90"/>
      <c r="G84" s="90"/>
      <c r="H84" s="90"/>
      <c r="I84" s="87"/>
      <c r="J84" s="88"/>
      <c r="K84" s="304">
        <v>0.05</v>
      </c>
      <c r="L84" s="862">
        <f>N78*K84</f>
        <v>7318.0723812588294</v>
      </c>
      <c r="M84" s="863"/>
      <c r="N84" s="51"/>
    </row>
    <row r="85" spans="1:14" ht="15.75" thickBot="1">
      <c r="B85" s="91" t="s">
        <v>974</v>
      </c>
      <c r="C85" s="92"/>
      <c r="D85" s="92"/>
      <c r="E85" s="92"/>
      <c r="F85" s="92"/>
      <c r="G85" s="92"/>
      <c r="H85" s="92"/>
      <c r="I85" s="93"/>
      <c r="J85" s="94"/>
      <c r="K85" s="305">
        <v>0.05</v>
      </c>
      <c r="L85" s="864">
        <f>N78*K85</f>
        <v>7318.0723812588294</v>
      </c>
      <c r="M85" s="865"/>
      <c r="N85" s="51"/>
    </row>
    <row r="86" spans="1:14" ht="15.75" thickBot="1">
      <c r="B86" s="828" t="s">
        <v>953</v>
      </c>
      <c r="C86" s="829"/>
      <c r="D86" s="829"/>
      <c r="E86" s="829"/>
      <c r="F86" s="829"/>
      <c r="G86" s="829"/>
      <c r="H86" s="829"/>
      <c r="I86" s="829"/>
      <c r="J86" s="829"/>
      <c r="K86" s="829"/>
      <c r="L86" s="829"/>
      <c r="M86" s="830"/>
      <c r="N86" s="52">
        <f>L83+L84+L85</f>
        <v>43908.434287552969</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190269.88191272953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994</v>
      </c>
      <c r="C31" s="81" t="s">
        <v>1174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t="s">
        <v>150</v>
      </c>
      <c r="B36" s="841" t="str">
        <f>VLOOKUP(A36,EQUIPOS!A6:D154,3,FALSE)</f>
        <v>Cargador : Potencia en el volante 125 hp, Clasificación de RPM del motor 2300.</v>
      </c>
      <c r="C36" s="842"/>
      <c r="D36" s="842"/>
      <c r="E36" s="842"/>
      <c r="F36" s="842"/>
      <c r="G36" s="842"/>
      <c r="H36" s="843"/>
      <c r="I36" s="267"/>
      <c r="J36" s="268"/>
      <c r="K36" s="269">
        <f>VLOOKUP(A36,EQUIPOS!A6:D161,4,FALSE)</f>
        <v>187168.11709472007</v>
      </c>
      <c r="L36" s="270"/>
      <c r="M36" s="271">
        <v>22</v>
      </c>
      <c r="N36" s="272">
        <f>K36/M36</f>
        <v>8507.6416861236394</v>
      </c>
    </row>
    <row r="37" spans="1:14">
      <c r="A37" t="s">
        <v>180</v>
      </c>
      <c r="B37" s="841" t="str">
        <f>VLOOKUP(A37,EQUIPOS!A7:D154,3,FALSE)</f>
        <v>Compresor 120 HP, con martillo.</v>
      </c>
      <c r="C37" s="842"/>
      <c r="D37" s="842"/>
      <c r="E37" s="842"/>
      <c r="F37" s="842"/>
      <c r="G37" s="842"/>
      <c r="H37" s="843"/>
      <c r="I37" s="267"/>
      <c r="J37" s="268"/>
      <c r="K37" s="269">
        <f>VLOOKUP(A37,EQUIPOS!A7:D162,4,FALSE)</f>
        <v>92243.711544036807</v>
      </c>
      <c r="L37" s="270"/>
      <c r="M37" s="271">
        <v>22</v>
      </c>
      <c r="N37" s="272">
        <f>K37/M37</f>
        <v>4192.8959792743999</v>
      </c>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74"/>
      <c r="L39" s="845"/>
      <c r="M39" s="846"/>
      <c r="N39" s="273"/>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277"/>
      <c r="N41" s="344"/>
    </row>
    <row r="42" spans="1:14" ht="15.75" thickBot="1">
      <c r="B42" s="841" t="s">
        <v>952</v>
      </c>
      <c r="C42" s="842"/>
      <c r="D42" s="842"/>
      <c r="E42" s="842"/>
      <c r="F42" s="842"/>
      <c r="G42" s="842"/>
      <c r="H42" s="843"/>
      <c r="I42" s="850"/>
      <c r="J42" s="851"/>
      <c r="K42" s="41"/>
      <c r="L42" s="852">
        <v>0.02</v>
      </c>
      <c r="M42" s="853"/>
      <c r="N42" s="105">
        <f>N76*L42</f>
        <v>24.425936774364544</v>
      </c>
    </row>
    <row r="43" spans="1:14" ht="15.75" thickBot="1">
      <c r="B43" s="828" t="s">
        <v>953</v>
      </c>
      <c r="C43" s="829"/>
      <c r="D43" s="829"/>
      <c r="E43" s="829"/>
      <c r="F43" s="829"/>
      <c r="G43" s="829"/>
      <c r="H43" s="829"/>
      <c r="I43" s="829"/>
      <c r="J43" s="829"/>
      <c r="K43" s="829"/>
      <c r="L43" s="829"/>
      <c r="M43" s="830"/>
      <c r="N43" s="99">
        <f>SUM(N36:N42)</f>
        <v>12724.963602172404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0.42</v>
      </c>
      <c r="J59" s="286">
        <v>1</v>
      </c>
      <c r="K59" s="279">
        <f>I59*J59</f>
        <v>0.42</v>
      </c>
      <c r="L59" s="832">
        <f>'900.2'!N78</f>
        <v>1270.813079708518</v>
      </c>
      <c r="M59" s="833"/>
      <c r="N59" s="287">
        <f>K59*L59</f>
        <v>533.74149347757759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45"/>
    </row>
    <row r="65" spans="1:15" ht="15.75" thickBot="1">
      <c r="B65" s="834" t="s">
        <v>953</v>
      </c>
      <c r="C65" s="835"/>
      <c r="D65" s="835"/>
      <c r="E65" s="835"/>
      <c r="F65" s="835"/>
      <c r="G65" s="835"/>
      <c r="H65" s="835"/>
      <c r="I65" s="835"/>
      <c r="J65" s="835"/>
      <c r="K65" s="835"/>
      <c r="L65" s="835"/>
      <c r="M65" s="836"/>
      <c r="N65" s="104">
        <f>N59+N60+N61+N62+N63</f>
        <v>533.74149347757759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176</v>
      </c>
      <c r="N70" s="296">
        <f>K70/M70</f>
        <v>615.125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176</v>
      </c>
      <c r="N71" s="296">
        <f>K71/M71</f>
        <v>606.17183871822715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127"/>
    </row>
    <row r="76" spans="1:15" ht="15.75" thickBot="1">
      <c r="B76" s="828" t="s">
        <v>953</v>
      </c>
      <c r="C76" s="829"/>
      <c r="D76" s="829"/>
      <c r="E76" s="829"/>
      <c r="F76" s="829"/>
      <c r="G76" s="829"/>
      <c r="H76" s="829"/>
      <c r="I76" s="835"/>
      <c r="J76" s="835"/>
      <c r="K76" s="835"/>
      <c r="L76" s="835"/>
      <c r="M76" s="836"/>
      <c r="N76" s="460">
        <f>SUM(N70:N75)</f>
        <v>1221.2968387182273</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14480.001934368207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2896.0003868736417</v>
      </c>
      <c r="M83" s="863"/>
      <c r="N83" s="51"/>
    </row>
    <row r="84" spans="1:14">
      <c r="B84" s="89" t="s">
        <v>973</v>
      </c>
      <c r="C84" s="90"/>
      <c r="D84" s="90"/>
      <c r="E84" s="90"/>
      <c r="F84" s="90"/>
      <c r="G84" s="90"/>
      <c r="H84" s="90"/>
      <c r="I84" s="87"/>
      <c r="J84" s="88"/>
      <c r="K84" s="304">
        <v>0.05</v>
      </c>
      <c r="L84" s="862">
        <f>N78*K84</f>
        <v>724.00009671841042</v>
      </c>
      <c r="M84" s="863"/>
      <c r="N84" s="51"/>
    </row>
    <row r="85" spans="1:14" ht="15.75" thickBot="1">
      <c r="B85" s="91" t="s">
        <v>974</v>
      </c>
      <c r="C85" s="92"/>
      <c r="D85" s="92"/>
      <c r="E85" s="92"/>
      <c r="F85" s="92"/>
      <c r="G85" s="92"/>
      <c r="H85" s="92"/>
      <c r="I85" s="93"/>
      <c r="J85" s="94"/>
      <c r="K85" s="305">
        <v>0.05</v>
      </c>
      <c r="L85" s="864">
        <f>N78*K85</f>
        <v>724.00009671841042</v>
      </c>
      <c r="M85" s="865"/>
      <c r="N85" s="51"/>
    </row>
    <row r="86" spans="1:14" ht="15.75" thickBot="1">
      <c r="B86" s="828" t="s">
        <v>953</v>
      </c>
      <c r="C86" s="829"/>
      <c r="D86" s="829"/>
      <c r="E86" s="829"/>
      <c r="F86" s="829"/>
      <c r="G86" s="829"/>
      <c r="H86" s="829"/>
      <c r="I86" s="829"/>
      <c r="J86" s="829"/>
      <c r="K86" s="829"/>
      <c r="L86" s="829"/>
      <c r="M86" s="830"/>
      <c r="N86" s="52">
        <f>L83+L84+L85</f>
        <v>4344.0005803104623</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18824.002514678668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995</v>
      </c>
      <c r="C31" s="81" t="s">
        <v>1175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t="s">
        <v>150</v>
      </c>
      <c r="B36" s="841" t="str">
        <f>VLOOKUP(A36,EQUIPOS!A6:D154,3,FALSE)</f>
        <v>Cargador : Potencia en el volante 125 hp, Clasificación de RPM del motor 2300.</v>
      </c>
      <c r="C36" s="842"/>
      <c r="D36" s="842"/>
      <c r="E36" s="842"/>
      <c r="F36" s="842"/>
      <c r="G36" s="842"/>
      <c r="H36" s="843"/>
      <c r="I36" s="267"/>
      <c r="J36" s="268"/>
      <c r="K36" s="269">
        <f>VLOOKUP(A36,EQUIPOS!A6:D161,4,FALSE)</f>
        <v>187168.11709472007</v>
      </c>
      <c r="L36" s="270"/>
      <c r="M36" s="271">
        <v>22</v>
      </c>
      <c r="N36" s="272">
        <f>K36/M36</f>
        <v>8507.6416861236394</v>
      </c>
    </row>
    <row r="37" spans="1:14">
      <c r="A37" t="s">
        <v>180</v>
      </c>
      <c r="B37" s="841" t="str">
        <f>VLOOKUP(A37,EQUIPOS!A7:D154,3,FALSE)</f>
        <v>Compresor 120 HP, con martillo.</v>
      </c>
      <c r="C37" s="842"/>
      <c r="D37" s="842"/>
      <c r="E37" s="842"/>
      <c r="F37" s="842"/>
      <c r="G37" s="842"/>
      <c r="H37" s="843"/>
      <c r="I37" s="267"/>
      <c r="J37" s="268"/>
      <c r="K37" s="269">
        <f>VLOOKUP(A37,EQUIPOS!A7:D162,4,FALSE)</f>
        <v>92243.711544036807</v>
      </c>
      <c r="L37" s="270"/>
      <c r="M37" s="271">
        <v>22</v>
      </c>
      <c r="N37" s="272">
        <f>K37/M37</f>
        <v>4192.8959792743999</v>
      </c>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74"/>
      <c r="L39" s="845"/>
      <c r="M39" s="846"/>
      <c r="N39" s="273"/>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277"/>
      <c r="N41" s="344"/>
    </row>
    <row r="42" spans="1:14" ht="15.75" thickBot="1">
      <c r="B42" s="841" t="s">
        <v>952</v>
      </c>
      <c r="C42" s="842"/>
      <c r="D42" s="842"/>
      <c r="E42" s="842"/>
      <c r="F42" s="842"/>
      <c r="G42" s="842"/>
      <c r="H42" s="843"/>
      <c r="I42" s="850"/>
      <c r="J42" s="851"/>
      <c r="K42" s="41"/>
      <c r="L42" s="852">
        <v>0.02</v>
      </c>
      <c r="M42" s="853"/>
      <c r="N42" s="105">
        <f>N76*L42</f>
        <v>24.425936774364544</v>
      </c>
    </row>
    <row r="43" spans="1:14" ht="15.75" thickBot="1">
      <c r="B43" s="828" t="s">
        <v>953</v>
      </c>
      <c r="C43" s="829"/>
      <c r="D43" s="829"/>
      <c r="E43" s="829"/>
      <c r="F43" s="829"/>
      <c r="G43" s="829"/>
      <c r="H43" s="829"/>
      <c r="I43" s="829"/>
      <c r="J43" s="829"/>
      <c r="K43" s="829"/>
      <c r="L43" s="829"/>
      <c r="M43" s="830"/>
      <c r="N43" s="99">
        <f>SUM(N36:N42)</f>
        <v>12724.963602172404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0.21</v>
      </c>
      <c r="J59" s="286">
        <v>1</v>
      </c>
      <c r="K59" s="279">
        <f>I59*J59</f>
        <v>0.21</v>
      </c>
      <c r="L59" s="832">
        <f>'900.2'!N78</f>
        <v>1270.813079708518</v>
      </c>
      <c r="M59" s="833"/>
      <c r="N59" s="287">
        <f>K59*L59</f>
        <v>266.8707467387888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45"/>
    </row>
    <row r="65" spans="1:15" ht="15.75" thickBot="1">
      <c r="B65" s="834" t="s">
        <v>953</v>
      </c>
      <c r="C65" s="835"/>
      <c r="D65" s="835"/>
      <c r="E65" s="835"/>
      <c r="F65" s="835"/>
      <c r="G65" s="835"/>
      <c r="H65" s="835"/>
      <c r="I65" s="835"/>
      <c r="J65" s="835"/>
      <c r="K65" s="835"/>
      <c r="L65" s="835"/>
      <c r="M65" s="836"/>
      <c r="N65" s="104">
        <f>N59+N60+N61+N62+N63</f>
        <v>266.8707467387888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176</v>
      </c>
      <c r="N70" s="296">
        <f>K70/M70</f>
        <v>615.125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176</v>
      </c>
      <c r="N71" s="296">
        <f>K71/M71</f>
        <v>606.17183871822715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28" t="s">
        <v>953</v>
      </c>
      <c r="C76" s="829"/>
      <c r="D76" s="829"/>
      <c r="E76" s="829"/>
      <c r="F76" s="829"/>
      <c r="G76" s="829"/>
      <c r="H76" s="829"/>
      <c r="I76" s="835"/>
      <c r="J76" s="835"/>
      <c r="K76" s="835"/>
      <c r="L76" s="835"/>
      <c r="M76" s="836"/>
      <c r="N76" s="301">
        <f>SUM(N70:N75)</f>
        <v>1221.2968387182273</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14213.13118762942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2842.6262375258843</v>
      </c>
      <c r="M83" s="863"/>
      <c r="N83" s="51"/>
    </row>
    <row r="84" spans="1:14">
      <c r="B84" s="89" t="s">
        <v>973</v>
      </c>
      <c r="C84" s="90"/>
      <c r="D84" s="90"/>
      <c r="E84" s="90"/>
      <c r="F84" s="90"/>
      <c r="G84" s="90"/>
      <c r="H84" s="90"/>
      <c r="I84" s="87"/>
      <c r="J84" s="88"/>
      <c r="K84" s="304">
        <v>0.05</v>
      </c>
      <c r="L84" s="862">
        <f>N78*K84</f>
        <v>710.65655938147108</v>
      </c>
      <c r="M84" s="863"/>
      <c r="N84" s="51"/>
    </row>
    <row r="85" spans="1:14" ht="15.75" thickBot="1">
      <c r="B85" s="91" t="s">
        <v>974</v>
      </c>
      <c r="C85" s="92"/>
      <c r="D85" s="92"/>
      <c r="E85" s="92"/>
      <c r="F85" s="92"/>
      <c r="G85" s="92"/>
      <c r="H85" s="92"/>
      <c r="I85" s="93"/>
      <c r="J85" s="94"/>
      <c r="K85" s="305">
        <v>0.05</v>
      </c>
      <c r="L85" s="864">
        <f>N78*K85</f>
        <v>710.65655938147108</v>
      </c>
      <c r="M85" s="865"/>
      <c r="N85" s="51"/>
    </row>
    <row r="86" spans="1:14" ht="15.75" thickBot="1">
      <c r="B86" s="828" t="s">
        <v>953</v>
      </c>
      <c r="C86" s="829"/>
      <c r="D86" s="829"/>
      <c r="E86" s="829"/>
      <c r="F86" s="829"/>
      <c r="G86" s="829"/>
      <c r="H86" s="829"/>
      <c r="I86" s="829"/>
      <c r="J86" s="829"/>
      <c r="K86" s="829"/>
      <c r="L86" s="829"/>
      <c r="M86" s="830"/>
      <c r="N86" s="52">
        <f>L83+L84+L85</f>
        <v>4263.9393562888263</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18477.070543918246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996</v>
      </c>
      <c r="C31" s="81" t="s">
        <v>1176</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t="s">
        <v>180</v>
      </c>
      <c r="B36" s="841" t="str">
        <f>VLOOKUP(A36,EQUIPOS!A6:D154,3,FALSE)</f>
        <v>Compresor 120 HP, con martillo.</v>
      </c>
      <c r="C36" s="842"/>
      <c r="D36" s="842"/>
      <c r="E36" s="842"/>
      <c r="F36" s="842"/>
      <c r="G36" s="842"/>
      <c r="H36" s="843"/>
      <c r="I36" s="267"/>
      <c r="J36" s="268"/>
      <c r="K36" s="269">
        <f>VLOOKUP(A36,EQUIPOS!A6:D161,4,FALSE)</f>
        <v>92243.711544036807</v>
      </c>
      <c r="L36" s="270"/>
      <c r="M36" s="271">
        <v>20</v>
      </c>
      <c r="N36" s="272">
        <f>K36/M36</f>
        <v>4612.1855772018407</v>
      </c>
    </row>
    <row r="37" spans="1:14">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74"/>
      <c r="L39" s="845"/>
      <c r="M39" s="846"/>
      <c r="N39" s="273"/>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277"/>
      <c r="N41" s="344"/>
    </row>
    <row r="42" spans="1:14" ht="15.75" thickBot="1">
      <c r="B42" s="841" t="s">
        <v>952</v>
      </c>
      <c r="C42" s="842"/>
      <c r="D42" s="842"/>
      <c r="E42" s="842"/>
      <c r="F42" s="842"/>
      <c r="G42" s="842"/>
      <c r="H42" s="843"/>
      <c r="I42" s="850"/>
      <c r="J42" s="851"/>
      <c r="K42" s="41"/>
      <c r="L42" s="852">
        <v>0.1</v>
      </c>
      <c r="M42" s="853"/>
      <c r="N42" s="105">
        <f>N76*L42</f>
        <v>67.663750000000007</v>
      </c>
    </row>
    <row r="43" spans="1:14" ht="15.75" thickBot="1">
      <c r="B43" s="828" t="s">
        <v>953</v>
      </c>
      <c r="C43" s="829"/>
      <c r="D43" s="829"/>
      <c r="E43" s="829"/>
      <c r="F43" s="829"/>
      <c r="G43" s="829"/>
      <c r="H43" s="829"/>
      <c r="I43" s="829"/>
      <c r="J43" s="829"/>
      <c r="K43" s="829"/>
      <c r="L43" s="829"/>
      <c r="M43" s="830"/>
      <c r="N43" s="99">
        <f>SUM(N36:N42)</f>
        <v>4679.8493272018404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0.08</v>
      </c>
      <c r="J59" s="286">
        <v>1</v>
      </c>
      <c r="K59" s="279">
        <f>I59*J59</f>
        <v>0.08</v>
      </c>
      <c r="L59" s="832">
        <f>'900.2'!N78</f>
        <v>1270.813079708518</v>
      </c>
      <c r="M59" s="833"/>
      <c r="N59" s="287">
        <f>K59*L59</f>
        <v>101.66504637668145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f>N59+N60+N61+N62+N63</f>
        <v>101.66504637668145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160</v>
      </c>
      <c r="N70" s="296">
        <f>K70/M70</f>
        <v>676.63750000000005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127"/>
    </row>
    <row r="76" spans="1:15" ht="15.75" thickBot="1">
      <c r="B76" s="828" t="s">
        <v>953</v>
      </c>
      <c r="C76" s="829"/>
      <c r="D76" s="829"/>
      <c r="E76" s="829"/>
      <c r="F76" s="829"/>
      <c r="G76" s="829"/>
      <c r="H76" s="829"/>
      <c r="I76" s="835"/>
      <c r="J76" s="835"/>
      <c r="K76" s="835"/>
      <c r="L76" s="835"/>
      <c r="M76" s="836"/>
      <c r="N76" s="460">
        <f>SUM(N70:N75)</f>
        <v>676.63750000000005</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5458.1518735785221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1091.6303747157044</v>
      </c>
      <c r="M83" s="863"/>
      <c r="N83" s="51"/>
    </row>
    <row r="84" spans="1:14">
      <c r="B84" s="89" t="s">
        <v>973</v>
      </c>
      <c r="C84" s="90"/>
      <c r="D84" s="90"/>
      <c r="E84" s="90"/>
      <c r="F84" s="90"/>
      <c r="G84" s="90"/>
      <c r="H84" s="90"/>
      <c r="I84" s="87"/>
      <c r="J84" s="88"/>
      <c r="K84" s="304">
        <v>0.05</v>
      </c>
      <c r="L84" s="862">
        <f>N78*K84</f>
        <v>272.9075936789261</v>
      </c>
      <c r="M84" s="863"/>
      <c r="N84" s="51"/>
    </row>
    <row r="85" spans="1:14" ht="15.75" thickBot="1">
      <c r="B85" s="91" t="s">
        <v>974</v>
      </c>
      <c r="C85" s="92"/>
      <c r="D85" s="92"/>
      <c r="E85" s="92"/>
      <c r="F85" s="92"/>
      <c r="G85" s="92"/>
      <c r="H85" s="92"/>
      <c r="I85" s="93"/>
      <c r="J85" s="94"/>
      <c r="K85" s="305">
        <v>0.05</v>
      </c>
      <c r="L85" s="864">
        <f>N78*K85</f>
        <v>272.9075936789261</v>
      </c>
      <c r="M85" s="865"/>
      <c r="N85" s="51"/>
    </row>
    <row r="86" spans="1:14" ht="15.75" thickBot="1">
      <c r="B86" s="828" t="s">
        <v>953</v>
      </c>
      <c r="C86" s="829"/>
      <c r="D86" s="829"/>
      <c r="E86" s="829"/>
      <c r="F86" s="829"/>
      <c r="G86" s="829"/>
      <c r="H86" s="829"/>
      <c r="I86" s="829"/>
      <c r="J86" s="829"/>
      <c r="K86" s="829"/>
      <c r="L86" s="829"/>
      <c r="M86" s="830"/>
      <c r="N86" s="52">
        <f>L83+L84+L85</f>
        <v>1637.4455620735566</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7095.5974356520783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3.285156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997</v>
      </c>
      <c r="C31" s="81" t="s">
        <v>1177</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t="s">
        <v>195</v>
      </c>
      <c r="B36" s="841" t="str">
        <f>VLOOKUP(A36,EQUIPOS!A6:D154,3,FALSE)</f>
        <v xml:space="preserve">Equipo de oxicorte, Capacidad de corte: hasta 6´´ (152mm) </v>
      </c>
      <c r="C36" s="842"/>
      <c r="D36" s="842"/>
      <c r="E36" s="842"/>
      <c r="F36" s="842"/>
      <c r="G36" s="842"/>
      <c r="H36" s="843"/>
      <c r="I36" s="267"/>
      <c r="J36" s="268"/>
      <c r="K36" s="269">
        <f>VLOOKUP(A36,EQUIPOS!A6:D161,4,FALSE)</f>
        <v>18462.067792548976</v>
      </c>
      <c r="L36" s="270"/>
      <c r="M36" s="271">
        <v>321</v>
      </c>
      <c r="N36" s="272">
        <f>K36/M36</f>
        <v>57.514229883330145</v>
      </c>
    </row>
    <row r="37" spans="1:14">
      <c r="A37" t="s">
        <v>248</v>
      </c>
      <c r="B37" s="841" t="str">
        <f>VLOOKUP(A37,EQUIPOS!A7:D154,3,FALSE)</f>
        <v>Grúa telescópica de 50 Ton.</v>
      </c>
      <c r="C37" s="842"/>
      <c r="D37" s="842"/>
      <c r="E37" s="842"/>
      <c r="F37" s="842"/>
      <c r="G37" s="842"/>
      <c r="H37" s="843"/>
      <c r="I37" s="267"/>
      <c r="J37" s="268"/>
      <c r="K37" s="269">
        <f>VLOOKUP(A37,EQUIPOS!A7:D162,4,FALSE)</f>
        <v>281961.5565361107</v>
      </c>
      <c r="L37" s="270"/>
      <c r="M37" s="271">
        <v>321</v>
      </c>
      <c r="N37" s="272">
        <f>K37/M37</f>
        <v>878.38491132744764</v>
      </c>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74"/>
      <c r="L39" s="845"/>
      <c r="M39" s="846"/>
      <c r="N39" s="273"/>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277"/>
      <c r="N41" s="344"/>
    </row>
    <row r="42" spans="1:14" ht="15.75" thickBot="1">
      <c r="B42" s="841" t="s">
        <v>952</v>
      </c>
      <c r="C42" s="842"/>
      <c r="D42" s="842"/>
      <c r="E42" s="842"/>
      <c r="F42" s="842"/>
      <c r="G42" s="842"/>
      <c r="H42" s="843"/>
      <c r="I42" s="850"/>
      <c r="J42" s="851"/>
      <c r="K42" s="41"/>
      <c r="L42" s="852">
        <v>0.1</v>
      </c>
      <c r="M42" s="853"/>
      <c r="N42" s="105">
        <f>N76*L42</f>
        <v>16.863239875389407</v>
      </c>
    </row>
    <row r="43" spans="1:14" ht="15.75" thickBot="1">
      <c r="B43" s="828" t="s">
        <v>953</v>
      </c>
      <c r="C43" s="829"/>
      <c r="D43" s="829"/>
      <c r="E43" s="829"/>
      <c r="F43" s="829"/>
      <c r="G43" s="829"/>
      <c r="H43" s="829"/>
      <c r="I43" s="829"/>
      <c r="J43" s="829"/>
      <c r="K43" s="829"/>
      <c r="L43" s="829"/>
      <c r="M43" s="830"/>
      <c r="N43" s="99">
        <f>SUM(N36:N42)</f>
        <v>952.76238108616712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1222</v>
      </c>
      <c r="B59" s="46" t="str">
        <f>VLOOKUP(A59,TRANSPORTE!A5:D117,3,FALSE)</f>
        <v>Transporte de acero</v>
      </c>
      <c r="C59" s="317"/>
      <c r="D59" s="317"/>
      <c r="E59" s="317"/>
      <c r="F59" s="317"/>
      <c r="G59" s="317"/>
      <c r="H59" s="311" t="str">
        <f>VLOOKUP(A59,TRANSPORTE!A6:D120,2,FALSE)</f>
        <v>tkm</v>
      </c>
      <c r="I59" s="279">
        <v>1</v>
      </c>
      <c r="J59" s="286">
        <v>1</v>
      </c>
      <c r="K59" s="279">
        <f>I59*J59</f>
        <v>1</v>
      </c>
      <c r="L59" s="832">
        <f>VLOOKUP(A59,TRANSPORTE!A5:D120,4,FALSE)</f>
        <v>0.85503353388787207</v>
      </c>
      <c r="M59" s="833"/>
      <c r="N59" s="287">
        <f>K59*L59</f>
        <v>0.85503353388787207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f>N59+N60+N61+N62+N63</f>
        <v>0.85503353388787207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19</v>
      </c>
      <c r="B70" s="49" t="str">
        <f>VLOOKUP(A70,'MANO DE OBRA'!A8:D68,3,FALSE)</f>
        <v>Obrero (8)</v>
      </c>
      <c r="C70" s="47"/>
      <c r="D70" s="47"/>
      <c r="E70" s="47"/>
      <c r="F70" s="47"/>
      <c r="G70" s="47"/>
      <c r="H70" s="47"/>
      <c r="I70" s="292">
        <f>K70/J70*100</f>
        <v>234080.00000000003</v>
      </c>
      <c r="J70" s="293">
        <v>185</v>
      </c>
      <c r="K70" s="294">
        <f>VLOOKUP(A70,'MANO DE OBRA'!A8:D99,4,FALSE)</f>
        <v>433048</v>
      </c>
      <c r="L70" s="50"/>
      <c r="M70" s="295">
        <v>2568</v>
      </c>
      <c r="N70" s="296">
        <f>K70/M70</f>
        <v>168.63239875389408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127"/>
    </row>
    <row r="76" spans="1:15" ht="15.75" thickBot="1">
      <c r="B76" s="828" t="s">
        <v>953</v>
      </c>
      <c r="C76" s="829"/>
      <c r="D76" s="829"/>
      <c r="E76" s="829"/>
      <c r="F76" s="829"/>
      <c r="G76" s="829"/>
      <c r="H76" s="829"/>
      <c r="I76" s="835"/>
      <c r="J76" s="835"/>
      <c r="K76" s="835"/>
      <c r="L76" s="835"/>
      <c r="M76" s="836"/>
      <c r="N76" s="460">
        <f>SUM(N70:N75)</f>
        <v>168.63239875389408</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1122.2498133739491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224.44996267478984</v>
      </c>
      <c r="M83" s="863"/>
      <c r="N83" s="51"/>
    </row>
    <row r="84" spans="1:14">
      <c r="B84" s="89" t="s">
        <v>973</v>
      </c>
      <c r="C84" s="90"/>
      <c r="D84" s="90"/>
      <c r="E84" s="90"/>
      <c r="F84" s="90"/>
      <c r="G84" s="90"/>
      <c r="H84" s="90"/>
      <c r="I84" s="87"/>
      <c r="J84" s="88"/>
      <c r="K84" s="304">
        <v>0.05</v>
      </c>
      <c r="L84" s="862">
        <f>N78*K84</f>
        <v>56.112490668697461</v>
      </c>
      <c r="M84" s="863"/>
      <c r="N84" s="51"/>
    </row>
    <row r="85" spans="1:14" ht="15.75" thickBot="1">
      <c r="B85" s="91" t="s">
        <v>974</v>
      </c>
      <c r="C85" s="92"/>
      <c r="D85" s="92"/>
      <c r="E85" s="92"/>
      <c r="F85" s="92"/>
      <c r="G85" s="92"/>
      <c r="H85" s="92"/>
      <c r="I85" s="93"/>
      <c r="J85" s="94"/>
      <c r="K85" s="305">
        <v>0.05</v>
      </c>
      <c r="L85" s="864">
        <f>N78*K85</f>
        <v>56.112490668697461</v>
      </c>
      <c r="M85" s="865"/>
      <c r="N85" s="51"/>
    </row>
    <row r="86" spans="1:14" ht="15.75" thickBot="1">
      <c r="B86" s="828" t="s">
        <v>953</v>
      </c>
      <c r="C86" s="829"/>
      <c r="D86" s="829"/>
      <c r="E86" s="829"/>
      <c r="F86" s="829"/>
      <c r="G86" s="829"/>
      <c r="H86" s="829"/>
      <c r="I86" s="829"/>
      <c r="J86" s="829"/>
      <c r="K86" s="829"/>
      <c r="L86" s="829"/>
      <c r="M86" s="830"/>
      <c r="N86" s="52">
        <f>L83+L84+L85</f>
        <v>336.67494401218471</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1458.9247573861339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999</v>
      </c>
      <c r="C31" s="81" t="s">
        <v>1178</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08" t="s">
        <v>273</v>
      </c>
      <c r="B36" s="841" t="str">
        <f>VLOOKUP(A36,EQUIPOS!A6:D154,3,FALSE)</f>
        <v>Motosierra, 93.6 cm3 - 7.1 HP, 45-90 cm - 7.9 kg</v>
      </c>
      <c r="C36" s="842"/>
      <c r="D36" s="842"/>
      <c r="E36" s="842"/>
      <c r="F36" s="842"/>
      <c r="G36" s="842"/>
      <c r="H36" s="843"/>
      <c r="I36" s="267"/>
      <c r="J36" s="268"/>
      <c r="K36" s="269">
        <f>VLOOKUP(A36,EQUIPOS!A6:D161,4,FALSE)</f>
        <v>9994.112806210971</v>
      </c>
      <c r="L36" s="270"/>
      <c r="M36" s="271">
        <v>3</v>
      </c>
      <c r="N36" s="272">
        <f>K36/M36</f>
        <v>3331.3709354036569</v>
      </c>
    </row>
    <row r="37" spans="1:14">
      <c r="A37" s="205" t="s">
        <v>312</v>
      </c>
      <c r="B37" s="841" t="str">
        <f>VLOOKUP(A37,EQUIPOS!A7:D154,3,FALSE)</f>
        <v>Retroexcavadora sobre oruga, potencia 138 HP, balde de 1,5 m3.</v>
      </c>
      <c r="C37" s="842"/>
      <c r="D37" s="842"/>
      <c r="E37" s="842"/>
      <c r="F37" s="842"/>
      <c r="G37" s="842"/>
      <c r="H37" s="843"/>
      <c r="I37" s="267"/>
      <c r="J37" s="268"/>
      <c r="K37" s="269">
        <f>VLOOKUP(A37,EQUIPOS!A7:D162,4,FALSE)</f>
        <v>223344.09288653883</v>
      </c>
      <c r="L37" s="270"/>
      <c r="M37" s="271">
        <v>3</v>
      </c>
      <c r="N37" s="272">
        <f>K37/M37</f>
        <v>74448.030962179604</v>
      </c>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74"/>
      <c r="L39" s="845"/>
      <c r="M39" s="846"/>
      <c r="N39" s="273"/>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277"/>
      <c r="N41" s="344"/>
    </row>
    <row r="42" spans="1:14" ht="15.75" thickBot="1">
      <c r="B42" s="841" t="s">
        <v>952</v>
      </c>
      <c r="C42" s="842"/>
      <c r="D42" s="842"/>
      <c r="E42" s="842"/>
      <c r="F42" s="842"/>
      <c r="G42" s="842"/>
      <c r="H42" s="843"/>
      <c r="I42" s="850"/>
      <c r="J42" s="851"/>
      <c r="K42" s="41"/>
      <c r="L42" s="852">
        <v>0.05</v>
      </c>
      <c r="M42" s="853"/>
      <c r="N42" s="105">
        <f>N76*L42</f>
        <v>673.35467419668339</v>
      </c>
    </row>
    <row r="43" spans="1:14" ht="15.75" thickBot="1">
      <c r="B43" s="828" t="s">
        <v>953</v>
      </c>
      <c r="C43" s="829"/>
      <c r="D43" s="829"/>
      <c r="E43" s="829"/>
      <c r="F43" s="829"/>
      <c r="G43" s="829"/>
      <c r="H43" s="829"/>
      <c r="I43" s="829"/>
      <c r="J43" s="829"/>
      <c r="K43" s="829"/>
      <c r="L43" s="829"/>
      <c r="M43" s="830"/>
      <c r="N43" s="99">
        <f>SUM(N36:N42)</f>
        <v>78452.756571779944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6</v>
      </c>
      <c r="J59" s="286">
        <v>1</v>
      </c>
      <c r="K59" s="279">
        <f>I59*J59</f>
        <v>6</v>
      </c>
      <c r="L59" s="832">
        <f>VLOOKUP(A59,TRANSPORTE!A5:D94,4,FALSE)</f>
        <v>1232.9363069637777</v>
      </c>
      <c r="M59" s="833"/>
      <c r="N59" s="287">
        <f>K59*L59</f>
        <v>7397.6178417826668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f>N59+N60+N61+N62+N63</f>
        <v>7397.6178417826668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v>
      </c>
      <c r="N70" s="296">
        <f>K70/M70</f>
        <v>4445.260150600333</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24</v>
      </c>
      <c r="N71" s="296">
        <f>K71/M71</f>
        <v>9021.8333333333339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127"/>
    </row>
    <row r="76" spans="1:15" ht="15.75" thickBot="1">
      <c r="B76" s="828" t="s">
        <v>953</v>
      </c>
      <c r="C76" s="829"/>
      <c r="D76" s="829"/>
      <c r="E76" s="829"/>
      <c r="F76" s="829"/>
      <c r="G76" s="829"/>
      <c r="H76" s="829"/>
      <c r="I76" s="835"/>
      <c r="J76" s="835"/>
      <c r="K76" s="835"/>
      <c r="L76" s="835"/>
      <c r="M76" s="836"/>
      <c r="N76" s="460">
        <f>SUM(N70:N75)</f>
        <v>13467.093483933666</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99317.467897496288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19863.49357949926</v>
      </c>
      <c r="M83" s="863"/>
      <c r="N83" s="51"/>
    </row>
    <row r="84" spans="1:14">
      <c r="B84" s="89" t="s">
        <v>973</v>
      </c>
      <c r="C84" s="90"/>
      <c r="D84" s="90"/>
      <c r="E84" s="90"/>
      <c r="F84" s="90"/>
      <c r="G84" s="90"/>
      <c r="H84" s="90"/>
      <c r="I84" s="87"/>
      <c r="J84" s="88"/>
      <c r="K84" s="304">
        <v>0.05</v>
      </c>
      <c r="L84" s="862">
        <f>N78*K84</f>
        <v>4965.8733948748149</v>
      </c>
      <c r="M84" s="863"/>
      <c r="N84" s="51"/>
    </row>
    <row r="85" spans="1:14" ht="15.75" thickBot="1">
      <c r="B85" s="91" t="s">
        <v>974</v>
      </c>
      <c r="C85" s="92"/>
      <c r="D85" s="92"/>
      <c r="E85" s="92"/>
      <c r="F85" s="92"/>
      <c r="G85" s="92"/>
      <c r="H85" s="92"/>
      <c r="I85" s="93"/>
      <c r="J85" s="94"/>
      <c r="K85" s="305">
        <v>0.05</v>
      </c>
      <c r="L85" s="864">
        <f>N78*K85</f>
        <v>4965.8733948748149</v>
      </c>
      <c r="M85" s="865"/>
      <c r="N85" s="51"/>
    </row>
    <row r="86" spans="1:14" ht="15.75" thickBot="1">
      <c r="B86" s="828" t="s">
        <v>953</v>
      </c>
      <c r="C86" s="829"/>
      <c r="D86" s="829"/>
      <c r="E86" s="829"/>
      <c r="F86" s="829"/>
      <c r="G86" s="829"/>
      <c r="H86" s="829"/>
      <c r="I86" s="829"/>
      <c r="J86" s="829"/>
      <c r="K86" s="829"/>
      <c r="L86" s="829"/>
      <c r="M86" s="830"/>
      <c r="N86" s="52">
        <f>L83+L84+L85</f>
        <v>29795.240369248892</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129112.70826674518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27.75"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1000</v>
      </c>
      <c r="C31" s="81" t="s">
        <v>2229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08" t="s">
        <v>195</v>
      </c>
      <c r="B36" s="841" t="str">
        <f>VLOOKUP(A36,EQUIPOS!A6:D154,3,FALSE)</f>
        <v xml:space="preserve">Equipo de oxicorte, Capacidad de corte: hasta 6´´ (152mm) </v>
      </c>
      <c r="C36" s="842"/>
      <c r="D36" s="842"/>
      <c r="E36" s="842"/>
      <c r="F36" s="842"/>
      <c r="G36" s="842"/>
      <c r="H36" s="843"/>
      <c r="I36" s="267"/>
      <c r="J36" s="268"/>
      <c r="K36" s="269">
        <f>VLOOKUP(A36,EQUIPOS!A6:D161,4,FALSE)</f>
        <v>18462.067792548976</v>
      </c>
      <c r="L36" s="270"/>
      <c r="M36" s="271">
        <v>4</v>
      </c>
      <c r="N36" s="272">
        <f>K36/M36</f>
        <v>4615.5169481372441</v>
      </c>
    </row>
    <row r="37" spans="1:14">
      <c r="A37" s="108" t="s">
        <v>248</v>
      </c>
      <c r="B37" s="841" t="str">
        <f>VLOOKUP(A37,EQUIPOS!A7:D154,3,FALSE)</f>
        <v>Grúa telescópica de 50 Ton.</v>
      </c>
      <c r="C37" s="842"/>
      <c r="D37" s="842"/>
      <c r="E37" s="842"/>
      <c r="F37" s="842"/>
      <c r="G37" s="842"/>
      <c r="H37" s="843"/>
      <c r="I37" s="267"/>
      <c r="J37" s="268"/>
      <c r="K37" s="269">
        <f>VLOOKUP(A37,EQUIPOS!A7:D162,4,FALSE)</f>
        <v>281961.5565361107</v>
      </c>
      <c r="L37" s="270"/>
      <c r="M37" s="271">
        <v>4</v>
      </c>
      <c r="N37" s="272">
        <f>K37/M37</f>
        <v>70490.389134027675</v>
      </c>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74"/>
      <c r="L39" s="845"/>
      <c r="M39" s="846"/>
      <c r="N39" s="273"/>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277"/>
      <c r="N41" s="344"/>
    </row>
    <row r="42" spans="1:14" ht="15.75" thickBot="1">
      <c r="B42" s="841" t="s">
        <v>952</v>
      </c>
      <c r="C42" s="842"/>
      <c r="D42" s="842"/>
      <c r="E42" s="842"/>
      <c r="F42" s="842"/>
      <c r="G42" s="842"/>
      <c r="H42" s="843"/>
      <c r="I42" s="850"/>
      <c r="J42" s="851"/>
      <c r="K42" s="41"/>
      <c r="L42" s="852">
        <v>0.1</v>
      </c>
      <c r="M42" s="853"/>
      <c r="N42" s="105">
        <f>N76*L42</f>
        <v>1010.0320112950249</v>
      </c>
    </row>
    <row r="43" spans="1:14" ht="15.75" thickBot="1">
      <c r="B43" s="828" t="s">
        <v>953</v>
      </c>
      <c r="C43" s="829"/>
      <c r="D43" s="829"/>
      <c r="E43" s="829"/>
      <c r="F43" s="829"/>
      <c r="G43" s="829"/>
      <c r="H43" s="829"/>
      <c r="I43" s="829"/>
      <c r="J43" s="829"/>
      <c r="K43" s="829"/>
      <c r="L43" s="829"/>
      <c r="M43" s="830"/>
      <c r="N43" s="99">
        <f>SUM(N36:N42)</f>
        <v>76115.938093459947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s="205" t="s">
        <v>1325</v>
      </c>
      <c r="B59" s="46" t="str">
        <f>VLOOKUP(A59,TRANSPORTE!A5:D117,3,FALSE)</f>
        <v xml:space="preserve">Transporte de estructuras metálicas </v>
      </c>
      <c r="C59" s="317"/>
      <c r="D59" s="317"/>
      <c r="E59" s="317"/>
      <c r="F59" s="317"/>
      <c r="G59" s="317"/>
      <c r="H59" s="311" t="str">
        <f>VLOOKUP(A59,TRANSPORTE!A6:D120,2,FALSE)</f>
        <v>kgk</v>
      </c>
      <c r="I59" s="279">
        <v>1</v>
      </c>
      <c r="J59" s="286">
        <v>1</v>
      </c>
      <c r="K59" s="279">
        <f>I59*J59</f>
        <v>1</v>
      </c>
      <c r="L59" s="832">
        <f>VLOOKUP(A59,TRANSPORTE!A5:D117,4,FALSE)</f>
        <v>0.86787419221238016</v>
      </c>
      <c r="M59" s="833"/>
      <c r="N59" s="287">
        <f>K59*L59</f>
        <v>0.86787419221238016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f>N59+N60+N61+N62+N63</f>
        <v>0.86787419221238016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v>
      </c>
      <c r="N70" s="296">
        <f>K70/M70</f>
        <v>3333.9451129502495</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32</v>
      </c>
      <c r="N71" s="296">
        <f>K71/M71</f>
        <v>6766.375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127"/>
    </row>
    <row r="76" spans="1:15" ht="15.75" thickBot="1">
      <c r="B76" s="834" t="s">
        <v>953</v>
      </c>
      <c r="C76" s="835"/>
      <c r="D76" s="835"/>
      <c r="E76" s="835"/>
      <c r="F76" s="835"/>
      <c r="G76" s="835"/>
      <c r="H76" s="835"/>
      <c r="I76" s="835"/>
      <c r="J76" s="835"/>
      <c r="K76" s="835"/>
      <c r="L76" s="835"/>
      <c r="M76" s="836"/>
      <c r="N76" s="460">
        <f>SUM(N70:N75)</f>
        <v>10100.320112950249</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86217.126080602407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17243.425216120482</v>
      </c>
      <c r="M83" s="863"/>
      <c r="N83" s="51"/>
    </row>
    <row r="84" spans="1:14">
      <c r="B84" s="89" t="s">
        <v>973</v>
      </c>
      <c r="C84" s="90"/>
      <c r="D84" s="90"/>
      <c r="E84" s="90"/>
      <c r="F84" s="90"/>
      <c r="G84" s="90"/>
      <c r="H84" s="90"/>
      <c r="I84" s="87"/>
      <c r="J84" s="88"/>
      <c r="K84" s="304">
        <v>0.05</v>
      </c>
      <c r="L84" s="862">
        <f>N78*K84</f>
        <v>4310.8563040301206</v>
      </c>
      <c r="M84" s="863"/>
      <c r="N84" s="51"/>
    </row>
    <row r="85" spans="1:14" ht="15.75" thickBot="1">
      <c r="B85" s="91" t="s">
        <v>974</v>
      </c>
      <c r="C85" s="92"/>
      <c r="D85" s="92"/>
      <c r="E85" s="92"/>
      <c r="F85" s="92"/>
      <c r="G85" s="92"/>
      <c r="H85" s="92"/>
      <c r="I85" s="93"/>
      <c r="J85" s="94"/>
      <c r="K85" s="305">
        <v>0.05</v>
      </c>
      <c r="L85" s="864">
        <f>N78*K85</f>
        <v>4310.8563040301206</v>
      </c>
      <c r="M85" s="865"/>
      <c r="N85" s="51"/>
    </row>
    <row r="86" spans="1:14" ht="15.75" thickBot="1">
      <c r="B86" s="828" t="s">
        <v>953</v>
      </c>
      <c r="C86" s="829"/>
      <c r="D86" s="829"/>
      <c r="E86" s="829"/>
      <c r="F86" s="829"/>
      <c r="G86" s="829"/>
      <c r="H86" s="829"/>
      <c r="I86" s="829"/>
      <c r="J86" s="829"/>
      <c r="K86" s="829"/>
      <c r="L86" s="829"/>
      <c r="M86" s="830"/>
      <c r="N86" s="52">
        <f>L83+L84+L85</f>
        <v>25865.137824180722</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112082.26390478313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1.5"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1001</v>
      </c>
      <c r="C31" s="81" t="s">
        <v>1180</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08" t="s">
        <v>307</v>
      </c>
      <c r="B36" s="841" t="str">
        <f>VLOOKUP(A36,EQUIPOS!A6:D154,3,FALSE)</f>
        <v>Retroexcavadora, Potencia en el Volante 78 HP 2200 RPM</v>
      </c>
      <c r="C36" s="842"/>
      <c r="D36" s="842"/>
      <c r="E36" s="842"/>
      <c r="F36" s="842"/>
      <c r="G36" s="842"/>
      <c r="H36" s="843"/>
      <c r="I36" s="267"/>
      <c r="J36" s="268"/>
      <c r="K36" s="269">
        <f>VLOOKUP(A36,EQUIPOS!A6:D161,4,FALSE)</f>
        <v>131605.4273484342</v>
      </c>
      <c r="L36" s="270"/>
      <c r="M36" s="271">
        <v>5</v>
      </c>
      <c r="N36" s="272">
        <f>K36/M36</f>
        <v>26321.085469686841</v>
      </c>
    </row>
    <row r="37" spans="1:14">
      <c r="A37" s="108"/>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74"/>
      <c r="L39" s="845"/>
      <c r="M39" s="846"/>
      <c r="N39" s="273"/>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277"/>
      <c r="N41" s="344"/>
    </row>
    <row r="42" spans="1:14" ht="15.75" thickBot="1">
      <c r="B42" s="841" t="s">
        <v>952</v>
      </c>
      <c r="C42" s="842"/>
      <c r="D42" s="842"/>
      <c r="E42" s="842"/>
      <c r="F42" s="842"/>
      <c r="G42" s="842"/>
      <c r="H42" s="843"/>
      <c r="I42" s="850"/>
      <c r="J42" s="851"/>
      <c r="K42" s="41"/>
      <c r="L42" s="852">
        <v>0.02</v>
      </c>
      <c r="M42" s="853"/>
      <c r="N42" s="105">
        <f>N76*L42</f>
        <v>107.474121807204</v>
      </c>
    </row>
    <row r="43" spans="1:14" ht="15.75" thickBot="1">
      <c r="B43" s="828" t="s">
        <v>953</v>
      </c>
      <c r="C43" s="829"/>
      <c r="D43" s="829"/>
      <c r="E43" s="829"/>
      <c r="F43" s="829"/>
      <c r="G43" s="829"/>
      <c r="H43" s="829"/>
      <c r="I43" s="829"/>
      <c r="J43" s="829"/>
      <c r="K43" s="829"/>
      <c r="L43" s="829"/>
      <c r="M43" s="830"/>
      <c r="N43" s="99">
        <f>SUM(N36:N42)</f>
        <v>26428.559591494046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0.70199999999999996</v>
      </c>
      <c r="J59" s="286">
        <v>1</v>
      </c>
      <c r="K59" s="279">
        <f>I59*J59</f>
        <v>0.70199999999999996</v>
      </c>
      <c r="L59" s="832">
        <f>VLOOKUP(A59,TRANSPORTE!A5:D94,4,FALSE)</f>
        <v>1232.9363069637777</v>
      </c>
      <c r="M59" s="833"/>
      <c r="N59" s="287">
        <f>K59*L59</f>
        <v>865.52128748857194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f>N59+N60+N61+N62+N63</f>
        <v>865.52128748857194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40</v>
      </c>
      <c r="N70" s="296">
        <f>K70/M70</f>
        <v>2667.1560903601994</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40</v>
      </c>
      <c r="N71" s="296">
        <f>K71/M71</f>
        <v>2706.55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127"/>
    </row>
    <row r="76" spans="1:15" ht="15.75" thickBot="1">
      <c r="B76" s="828" t="s">
        <v>953</v>
      </c>
      <c r="C76" s="829"/>
      <c r="D76" s="829"/>
      <c r="E76" s="829"/>
      <c r="F76" s="829"/>
      <c r="G76" s="829"/>
      <c r="H76" s="829"/>
      <c r="I76" s="835"/>
      <c r="J76" s="835"/>
      <c r="K76" s="835"/>
      <c r="L76" s="835"/>
      <c r="M76" s="836"/>
      <c r="N76" s="460">
        <f>SUM(N70:N75)</f>
        <v>5373.7060903601996</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32667.786969342818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6533.5573938685638</v>
      </c>
      <c r="M83" s="863"/>
      <c r="N83" s="51"/>
    </row>
    <row r="84" spans="1:14">
      <c r="B84" s="89" t="s">
        <v>973</v>
      </c>
      <c r="C84" s="90"/>
      <c r="D84" s="90"/>
      <c r="E84" s="90"/>
      <c r="F84" s="90"/>
      <c r="G84" s="90"/>
      <c r="H84" s="90"/>
      <c r="I84" s="87"/>
      <c r="J84" s="88"/>
      <c r="K84" s="304">
        <v>0.05</v>
      </c>
      <c r="L84" s="862">
        <f>N78*K84</f>
        <v>1633.389348467141</v>
      </c>
      <c r="M84" s="863"/>
      <c r="N84" s="51"/>
    </row>
    <row r="85" spans="1:14" ht="15.75" thickBot="1">
      <c r="B85" s="91" t="s">
        <v>974</v>
      </c>
      <c r="C85" s="92"/>
      <c r="D85" s="92"/>
      <c r="E85" s="92"/>
      <c r="F85" s="92"/>
      <c r="G85" s="92"/>
      <c r="H85" s="92"/>
      <c r="I85" s="93"/>
      <c r="J85" s="94"/>
      <c r="K85" s="305">
        <v>0.05</v>
      </c>
      <c r="L85" s="864">
        <f>N78*K85</f>
        <v>1633.389348467141</v>
      </c>
      <c r="M85" s="865"/>
      <c r="N85" s="51"/>
    </row>
    <row r="86" spans="1:14" ht="15.75" thickBot="1">
      <c r="B86" s="828" t="s">
        <v>953</v>
      </c>
      <c r="C86" s="829"/>
      <c r="D86" s="829"/>
      <c r="E86" s="829"/>
      <c r="F86" s="829"/>
      <c r="G86" s="829"/>
      <c r="H86" s="829"/>
      <c r="I86" s="829"/>
      <c r="J86" s="829"/>
      <c r="K86" s="829"/>
      <c r="L86" s="829"/>
      <c r="M86" s="830"/>
      <c r="N86" s="52">
        <f>L83+L84+L85</f>
        <v>9800.3360908028462</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42468.123060145663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1.5"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1002</v>
      </c>
      <c r="C31" s="81" t="s">
        <v>1181</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08" t="s">
        <v>307</v>
      </c>
      <c r="B36" s="841" t="str">
        <f>VLOOKUP(A36,EQUIPOS!A6:D154,3,FALSE)</f>
        <v>Retroexcavadora, Potencia en el Volante 78 HP 2200 RPM</v>
      </c>
      <c r="C36" s="842"/>
      <c r="D36" s="842"/>
      <c r="E36" s="842"/>
      <c r="F36" s="842"/>
      <c r="G36" s="842"/>
      <c r="H36" s="843"/>
      <c r="I36" s="267"/>
      <c r="J36" s="268"/>
      <c r="K36" s="269">
        <f>VLOOKUP(A36,EQUIPOS!A6:D161,4,FALSE)</f>
        <v>131605.4273484342</v>
      </c>
      <c r="L36" s="270"/>
      <c r="M36" s="271">
        <v>4</v>
      </c>
      <c r="N36" s="272">
        <f>K36/M36</f>
        <v>32901.356837108549</v>
      </c>
    </row>
    <row r="37" spans="1:14">
      <c r="A37" s="108"/>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74"/>
      <c r="L39" s="845"/>
      <c r="M39" s="846"/>
      <c r="N39" s="273"/>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277"/>
      <c r="N41" s="344"/>
    </row>
    <row r="42" spans="1:14" ht="15.75" thickBot="1">
      <c r="B42" s="841" t="s">
        <v>952</v>
      </c>
      <c r="C42" s="842"/>
      <c r="D42" s="842"/>
      <c r="E42" s="842"/>
      <c r="F42" s="842"/>
      <c r="G42" s="842"/>
      <c r="H42" s="843"/>
      <c r="I42" s="850"/>
      <c r="J42" s="851"/>
      <c r="K42" s="41"/>
      <c r="L42" s="852">
        <v>0.02</v>
      </c>
      <c r="M42" s="853"/>
      <c r="N42" s="105">
        <f>N76*L42</f>
        <v>67.663750000000007</v>
      </c>
    </row>
    <row r="43" spans="1:14" ht="15.75" thickBot="1">
      <c r="B43" s="828" t="s">
        <v>953</v>
      </c>
      <c r="C43" s="829"/>
      <c r="D43" s="829"/>
      <c r="E43" s="829"/>
      <c r="F43" s="829"/>
      <c r="G43" s="829"/>
      <c r="H43" s="829"/>
      <c r="I43" s="829"/>
      <c r="J43" s="829"/>
      <c r="K43" s="829"/>
      <c r="L43" s="829"/>
      <c r="M43" s="830"/>
      <c r="N43" s="99">
        <f>SUM(N36:N42)</f>
        <v>32969.020587108549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3.03</v>
      </c>
      <c r="J59" s="286">
        <v>1</v>
      </c>
      <c r="K59" s="279">
        <f>I59*J59</f>
        <v>3.03</v>
      </c>
      <c r="L59" s="832">
        <f>VLOOKUP(A59,TRANSPORTE!A5:D94,4,FALSE)</f>
        <v>1232.9363069637777</v>
      </c>
      <c r="M59" s="833"/>
      <c r="N59" s="287">
        <f>K59*L59</f>
        <v>3735.7970101002461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f>N59+N60+N61+N62+N63</f>
        <v>3735.7970101002461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32</v>
      </c>
      <c r="N70" s="296">
        <f>K70/M70</f>
        <v>3383.1875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127"/>
    </row>
    <row r="76" spans="1:15" ht="15.75" thickBot="1">
      <c r="B76" s="834" t="s">
        <v>953</v>
      </c>
      <c r="C76" s="835"/>
      <c r="D76" s="835"/>
      <c r="E76" s="835"/>
      <c r="F76" s="835"/>
      <c r="G76" s="835"/>
      <c r="H76" s="835"/>
      <c r="I76" s="835"/>
      <c r="J76" s="835"/>
      <c r="K76" s="835"/>
      <c r="L76" s="835"/>
      <c r="M76" s="836"/>
      <c r="N76" s="460">
        <f>SUM(N70:N75)</f>
        <v>3383.1875</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40088.005097208792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8017.6010194417586</v>
      </c>
      <c r="M83" s="863"/>
      <c r="N83" s="51"/>
    </row>
    <row r="84" spans="1:14">
      <c r="B84" s="89" t="s">
        <v>973</v>
      </c>
      <c r="C84" s="90"/>
      <c r="D84" s="90"/>
      <c r="E84" s="90"/>
      <c r="F84" s="90"/>
      <c r="G84" s="90"/>
      <c r="H84" s="90"/>
      <c r="I84" s="87"/>
      <c r="J84" s="88"/>
      <c r="K84" s="304">
        <v>0.05</v>
      </c>
      <c r="L84" s="862">
        <f>N78*K84</f>
        <v>2004.4002548604396</v>
      </c>
      <c r="M84" s="863"/>
      <c r="N84" s="51"/>
    </row>
    <row r="85" spans="1:14" ht="15.75" thickBot="1">
      <c r="B85" s="91" t="s">
        <v>974</v>
      </c>
      <c r="C85" s="92"/>
      <c r="D85" s="92"/>
      <c r="E85" s="92"/>
      <c r="F85" s="92"/>
      <c r="G85" s="92"/>
      <c r="H85" s="92"/>
      <c r="I85" s="93"/>
      <c r="J85" s="94"/>
      <c r="K85" s="305">
        <v>0.05</v>
      </c>
      <c r="L85" s="864">
        <f>N78*K85</f>
        <v>2004.4002548604396</v>
      </c>
      <c r="M85" s="865"/>
      <c r="N85" s="51"/>
    </row>
    <row r="86" spans="1:14" ht="15.75" thickBot="1">
      <c r="B86" s="828" t="s">
        <v>953</v>
      </c>
      <c r="C86" s="829"/>
      <c r="D86" s="829"/>
      <c r="E86" s="829"/>
      <c r="F86" s="829"/>
      <c r="G86" s="829"/>
      <c r="H86" s="829"/>
      <c r="I86" s="829"/>
      <c r="J86" s="829"/>
      <c r="K86" s="829"/>
      <c r="L86" s="829"/>
      <c r="M86" s="830"/>
      <c r="N86" s="52">
        <f>L83+L84+L85</f>
        <v>12026.401529162638</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52114.406626371434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1.5"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1003</v>
      </c>
      <c r="C31" s="81" t="s">
        <v>1182</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08"/>
      <c r="B36" s="841"/>
      <c r="C36" s="842"/>
      <c r="D36" s="842"/>
      <c r="E36" s="842"/>
      <c r="F36" s="842"/>
      <c r="G36" s="842"/>
      <c r="H36" s="843"/>
      <c r="I36" s="267"/>
      <c r="J36" s="268"/>
      <c r="K36" s="269"/>
      <c r="L36" s="270"/>
      <c r="M36" s="271"/>
      <c r="N36" s="272"/>
    </row>
    <row r="37" spans="1:14">
      <c r="A37" s="108"/>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74"/>
      <c r="L39" s="845"/>
      <c r="M39" s="846"/>
      <c r="N39" s="273"/>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277"/>
      <c r="N41" s="344"/>
    </row>
    <row r="42" spans="1:14" ht="15.75" thickBot="1">
      <c r="B42" s="841" t="s">
        <v>952</v>
      </c>
      <c r="C42" s="842"/>
      <c r="D42" s="842"/>
      <c r="E42" s="842"/>
      <c r="F42" s="842"/>
      <c r="G42" s="842"/>
      <c r="H42" s="843"/>
      <c r="I42" s="850"/>
      <c r="J42" s="851"/>
      <c r="K42" s="41"/>
      <c r="L42" s="852">
        <v>0.1</v>
      </c>
      <c r="M42" s="853"/>
      <c r="N42" s="105">
        <f>N76*L42</f>
        <v>144.34933333333333</v>
      </c>
    </row>
    <row r="43" spans="1:14" ht="15.75" thickBot="1">
      <c r="B43" s="828" t="s">
        <v>953</v>
      </c>
      <c r="C43" s="829"/>
      <c r="D43" s="829"/>
      <c r="E43" s="829"/>
      <c r="F43" s="829"/>
      <c r="G43" s="829"/>
      <c r="H43" s="829"/>
      <c r="I43" s="829"/>
      <c r="J43" s="829"/>
      <c r="K43" s="829"/>
      <c r="L43" s="829"/>
      <c r="M43" s="830"/>
      <c r="N43" s="99">
        <f>SUM(N36:N42)</f>
        <v>144.34933333333333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B48" s="43"/>
      <c r="C48" s="281"/>
      <c r="D48" s="281"/>
      <c r="E48" s="281"/>
      <c r="F48" s="281"/>
      <c r="G48" s="281"/>
      <c r="H48" s="281"/>
      <c r="I48" s="268"/>
      <c r="J48" s="224"/>
      <c r="K48" s="282"/>
      <c r="L48" s="267"/>
      <c r="M48" s="283"/>
      <c r="N48" s="272"/>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823"/>
      <c r="C53" s="824"/>
      <c r="D53" s="824"/>
      <c r="E53" s="824"/>
      <c r="F53" s="824"/>
      <c r="G53" s="824"/>
      <c r="H53" s="824"/>
      <c r="I53" s="825"/>
      <c r="J53" s="42"/>
      <c r="K53" s="44"/>
      <c r="L53" s="826"/>
      <c r="M53" s="827"/>
      <c r="N53" s="45"/>
    </row>
    <row r="54" spans="2:14" ht="15.75" thickBot="1">
      <c r="B54" s="828" t="s">
        <v>953</v>
      </c>
      <c r="C54" s="829"/>
      <c r="D54" s="829"/>
      <c r="E54" s="829"/>
      <c r="F54" s="829"/>
      <c r="G54" s="829"/>
      <c r="H54" s="829"/>
      <c r="I54" s="829"/>
      <c r="J54" s="829"/>
      <c r="K54" s="829"/>
      <c r="L54" s="829"/>
      <c r="M54" s="830"/>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831" t="s">
        <v>961</v>
      </c>
      <c r="M58" s="804"/>
      <c r="N58" s="76" t="s">
        <v>951</v>
      </c>
    </row>
    <row r="59" spans="2:14">
      <c r="B59" s="46"/>
      <c r="C59" s="317"/>
      <c r="D59" s="317"/>
      <c r="E59" s="317"/>
      <c r="F59" s="317"/>
      <c r="G59" s="317"/>
      <c r="H59" s="311"/>
      <c r="I59" s="279"/>
      <c r="J59" s="286"/>
      <c r="K59" s="279"/>
      <c r="L59" s="832"/>
      <c r="M59" s="833"/>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309"/>
      <c r="C64" s="310"/>
      <c r="D64" s="310"/>
      <c r="E64" s="310"/>
      <c r="F64" s="310"/>
      <c r="G64" s="310"/>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150</v>
      </c>
      <c r="N70" s="296">
        <f>K70/M70</f>
        <v>1443.4933333333333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127"/>
    </row>
    <row r="76" spans="1:15" ht="15.75" thickBot="1">
      <c r="B76" s="828" t="s">
        <v>953</v>
      </c>
      <c r="C76" s="829"/>
      <c r="D76" s="829"/>
      <c r="E76" s="829"/>
      <c r="F76" s="829"/>
      <c r="G76" s="829"/>
      <c r="H76" s="829"/>
      <c r="I76" s="835"/>
      <c r="J76" s="835"/>
      <c r="K76" s="835"/>
      <c r="L76" s="835"/>
      <c r="M76" s="836"/>
      <c r="N76" s="460">
        <f>SUM(N70:N75)</f>
        <v>1443.4933333333333</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1587.8426666666667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317.56853333333333</v>
      </c>
      <c r="M83" s="863"/>
      <c r="N83" s="51"/>
    </row>
    <row r="84" spans="1:14">
      <c r="B84" s="89" t="s">
        <v>973</v>
      </c>
      <c r="C84" s="90"/>
      <c r="D84" s="90"/>
      <c r="E84" s="90"/>
      <c r="F84" s="90"/>
      <c r="G84" s="90"/>
      <c r="H84" s="90"/>
      <c r="I84" s="87"/>
      <c r="J84" s="88"/>
      <c r="K84" s="304">
        <v>0.05</v>
      </c>
      <c r="L84" s="862">
        <f>N78*K84</f>
        <v>79.392133333333334</v>
      </c>
      <c r="M84" s="863"/>
      <c r="N84" s="51"/>
    </row>
    <row r="85" spans="1:14" ht="15.75" thickBot="1">
      <c r="B85" s="91" t="s">
        <v>974</v>
      </c>
      <c r="C85" s="92"/>
      <c r="D85" s="92"/>
      <c r="E85" s="92"/>
      <c r="F85" s="92"/>
      <c r="G85" s="92"/>
      <c r="H85" s="92"/>
      <c r="I85" s="93"/>
      <c r="J85" s="94"/>
      <c r="K85" s="305">
        <v>0.05</v>
      </c>
      <c r="L85" s="864">
        <f>N78*K85</f>
        <v>79.392133333333334</v>
      </c>
      <c r="M85" s="865"/>
      <c r="N85" s="51"/>
    </row>
    <row r="86" spans="1:14" ht="15.75" thickBot="1">
      <c r="B86" s="828" t="s">
        <v>953</v>
      </c>
      <c r="C86" s="829"/>
      <c r="D86" s="829"/>
      <c r="E86" s="829"/>
      <c r="F86" s="829"/>
      <c r="G86" s="829"/>
      <c r="H86" s="829"/>
      <c r="I86" s="829"/>
      <c r="J86" s="829"/>
      <c r="K86" s="829"/>
      <c r="L86" s="829"/>
      <c r="M86" s="830"/>
      <c r="N86" s="52">
        <f>L83+L84+L85</f>
        <v>476.3528</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2064.1954666666666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1.5"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1004</v>
      </c>
      <c r="C31" s="81" t="s">
        <v>2019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08" t="s">
        <v>310</v>
      </c>
      <c r="B36" s="841" t="str">
        <f>VLOOKUP(A36,EQUIPOS!A6:D154,3,FALSE)</f>
        <v>Retroexcavadora A25C</v>
      </c>
      <c r="C36" s="842"/>
      <c r="D36" s="842"/>
      <c r="E36" s="842"/>
      <c r="F36" s="842"/>
      <c r="G36" s="842"/>
      <c r="H36" s="843"/>
      <c r="I36" s="267"/>
      <c r="J36" s="268"/>
      <c r="K36" s="269">
        <f>VLOOKUP(A36,EQUIPOS!A6:D163,4,FALSE)</f>
        <v>219052.64288715599</v>
      </c>
      <c r="L36" s="270"/>
      <c r="M36" s="271">
        <v>3</v>
      </c>
      <c r="N36" s="272">
        <f>K36/M36</f>
        <v>73017.547629052002</v>
      </c>
    </row>
    <row r="37" spans="1:14">
      <c r="A37" s="108"/>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74"/>
      <c r="L39" s="845"/>
      <c r="M39" s="846"/>
      <c r="N39" s="273"/>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277"/>
      <c r="N41" s="344"/>
    </row>
    <row r="42" spans="1:14" ht="15.75" thickBot="1">
      <c r="B42" s="841" t="s">
        <v>952</v>
      </c>
      <c r="C42" s="842"/>
      <c r="D42" s="842"/>
      <c r="E42" s="842"/>
      <c r="F42" s="842"/>
      <c r="G42" s="842"/>
      <c r="H42" s="843"/>
      <c r="I42" s="850"/>
      <c r="J42" s="851"/>
      <c r="K42" s="41"/>
      <c r="L42" s="852">
        <v>0.01</v>
      </c>
      <c r="M42" s="853"/>
      <c r="N42" s="105">
        <f>N76*L42</f>
        <v>90.218333333333348</v>
      </c>
    </row>
    <row r="43" spans="1:14" ht="15.75" thickBot="1">
      <c r="B43" s="828" t="s">
        <v>953</v>
      </c>
      <c r="C43" s="829"/>
      <c r="D43" s="829"/>
      <c r="E43" s="829"/>
      <c r="F43" s="829"/>
      <c r="G43" s="829"/>
      <c r="H43" s="829"/>
      <c r="I43" s="829"/>
      <c r="J43" s="829"/>
      <c r="K43" s="829"/>
      <c r="L43" s="829"/>
      <c r="M43" s="830"/>
      <c r="N43" s="99">
        <f>SUM(N36:N42)</f>
        <v>73107.76596238534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1277</v>
      </c>
      <c r="B59" s="46" t="str">
        <f>VLOOKUP(A59,TRANSPORTE!A6:D117,3,FALSE)</f>
        <v>Trasporte de material Remoción de Postes</v>
      </c>
      <c r="C59" s="317"/>
      <c r="D59" s="317"/>
      <c r="E59" s="317"/>
      <c r="F59" s="317"/>
      <c r="G59" s="317"/>
      <c r="H59" s="311" t="s">
        <v>339</v>
      </c>
      <c r="I59" s="279">
        <v>1.7</v>
      </c>
      <c r="J59" s="286">
        <v>1</v>
      </c>
      <c r="K59" s="279">
        <f>I59*J59</f>
        <v>1.7</v>
      </c>
      <c r="L59" s="832">
        <f>VLOOKUP(A59,TRANSPORTE!A6:D117,4,FALSE)</f>
        <v>1232.9363069637777</v>
      </c>
      <c r="M59" s="833"/>
      <c r="N59" s="287">
        <f>K59*L59</f>
        <v>2095.9917218384221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f>N59+N60+N61+N62+N63</f>
        <v>2095.9917218384221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24</v>
      </c>
      <c r="N70" s="296">
        <f>K70/M70</f>
        <v>9021.8333333333339</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127"/>
    </row>
    <row r="76" spans="1:15" ht="15.75" thickBot="1">
      <c r="B76" s="828" t="s">
        <v>953</v>
      </c>
      <c r="C76" s="829"/>
      <c r="D76" s="829"/>
      <c r="E76" s="829"/>
      <c r="F76" s="829"/>
      <c r="G76" s="829"/>
      <c r="H76" s="829"/>
      <c r="I76" s="835"/>
      <c r="J76" s="835"/>
      <c r="K76" s="835"/>
      <c r="L76" s="835"/>
      <c r="M76" s="836"/>
      <c r="N76" s="460">
        <f>SUM(N70:N75)</f>
        <v>9021.8333333333339</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84225.59101755709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16845.118203511418</v>
      </c>
      <c r="M83" s="863"/>
      <c r="N83" s="51"/>
    </row>
    <row r="84" spans="1:14">
      <c r="B84" s="89" t="s">
        <v>973</v>
      </c>
      <c r="C84" s="90"/>
      <c r="D84" s="90"/>
      <c r="E84" s="90"/>
      <c r="F84" s="90"/>
      <c r="G84" s="90"/>
      <c r="H84" s="90"/>
      <c r="I84" s="87"/>
      <c r="J84" s="88"/>
      <c r="K84" s="304">
        <v>0.05</v>
      </c>
      <c r="L84" s="862">
        <f>N78*K84</f>
        <v>4211.2795508778545</v>
      </c>
      <c r="M84" s="863"/>
      <c r="N84" s="51"/>
    </row>
    <row r="85" spans="1:14" ht="15.75" thickBot="1">
      <c r="B85" s="91" t="s">
        <v>974</v>
      </c>
      <c r="C85" s="92"/>
      <c r="D85" s="92"/>
      <c r="E85" s="92"/>
      <c r="F85" s="92"/>
      <c r="G85" s="92"/>
      <c r="H85" s="92"/>
      <c r="I85" s="93"/>
      <c r="J85" s="94"/>
      <c r="K85" s="305">
        <v>0.05</v>
      </c>
      <c r="L85" s="864">
        <f>N78*K85</f>
        <v>4211.2795508778545</v>
      </c>
      <c r="M85" s="865"/>
      <c r="N85" s="51"/>
    </row>
    <row r="86" spans="1:14" ht="15.75" thickBot="1">
      <c r="B86" s="828" t="s">
        <v>953</v>
      </c>
      <c r="C86" s="829"/>
      <c r="D86" s="829"/>
      <c r="E86" s="829"/>
      <c r="F86" s="829"/>
      <c r="G86" s="829"/>
      <c r="H86" s="829"/>
      <c r="I86" s="829"/>
      <c r="J86" s="829"/>
      <c r="K86" s="829"/>
      <c r="L86" s="829"/>
      <c r="M86" s="830"/>
      <c r="N86" s="52">
        <f>L83+L84+L85</f>
        <v>25267.677305267127</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109493.26832282421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1005</v>
      </c>
      <c r="C31" s="81" t="s">
        <v>1184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08" t="s">
        <v>310</v>
      </c>
      <c r="B36" s="841" t="str">
        <f>VLOOKUP(A36,EQUIPOS!A6:D154,3,FALSE)</f>
        <v>Retroexcavadora A25C</v>
      </c>
      <c r="C36" s="842"/>
      <c r="D36" s="842"/>
      <c r="E36" s="842"/>
      <c r="F36" s="842"/>
      <c r="G36" s="842"/>
      <c r="H36" s="843"/>
      <c r="I36" s="267"/>
      <c r="J36" s="268"/>
      <c r="K36" s="269">
        <f>VLOOKUP(A36,EQUIPOS!A6:D163,4,FALSE)</f>
        <v>219052.64288715599</v>
      </c>
      <c r="L36" s="270"/>
      <c r="M36" s="271">
        <v>3</v>
      </c>
      <c r="N36" s="272">
        <f>K36/M36</f>
        <v>73017.547629052002</v>
      </c>
    </row>
    <row r="37" spans="1:14">
      <c r="A37" s="108"/>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74"/>
      <c r="L39" s="845"/>
      <c r="M39" s="846"/>
      <c r="N39" s="273"/>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277"/>
      <c r="N41" s="344"/>
    </row>
    <row r="42" spans="1:14" ht="15.75" thickBot="1">
      <c r="B42" s="841" t="s">
        <v>952</v>
      </c>
      <c r="C42" s="842"/>
      <c r="D42" s="842"/>
      <c r="E42" s="842"/>
      <c r="F42" s="842"/>
      <c r="G42" s="842"/>
      <c r="H42" s="843"/>
      <c r="I42" s="850"/>
      <c r="J42" s="851"/>
      <c r="K42" s="41"/>
      <c r="L42" s="852">
        <v>0.01</v>
      </c>
      <c r="M42" s="853"/>
      <c r="N42" s="105">
        <f>N76*L42</f>
        <v>90.218333333333348</v>
      </c>
    </row>
    <row r="43" spans="1:14" ht="15.75" thickBot="1">
      <c r="B43" s="828" t="s">
        <v>953</v>
      </c>
      <c r="C43" s="829"/>
      <c r="D43" s="829"/>
      <c r="E43" s="829"/>
      <c r="F43" s="829"/>
      <c r="G43" s="829"/>
      <c r="H43" s="829"/>
      <c r="I43" s="829"/>
      <c r="J43" s="829"/>
      <c r="K43" s="829"/>
      <c r="L43" s="829"/>
      <c r="M43" s="830"/>
      <c r="N43" s="99">
        <f>SUM(N36:N42)</f>
        <v>73107.76596238534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1277</v>
      </c>
      <c r="B59" s="46" t="str">
        <f>VLOOKUP(A59,TRANSPORTE!A6:D117,3,FALSE)</f>
        <v>Trasporte de material Remoción de Postes</v>
      </c>
      <c r="C59" s="317"/>
      <c r="D59" s="317"/>
      <c r="E59" s="317"/>
      <c r="F59" s="317"/>
      <c r="G59" s="317"/>
      <c r="H59" s="311" t="s">
        <v>339</v>
      </c>
      <c r="I59" s="279">
        <v>1.7</v>
      </c>
      <c r="J59" s="286">
        <v>1</v>
      </c>
      <c r="K59" s="279">
        <f>I59*J59</f>
        <v>1.7</v>
      </c>
      <c r="L59" s="832">
        <f>VLOOKUP(A59,TRANSPORTE!A6:D117,4,FALSE)</f>
        <v>1232.9363069637777</v>
      </c>
      <c r="M59" s="833"/>
      <c r="N59" s="287">
        <f>K59*L59</f>
        <v>2095.9917218384221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f>N59+N60+N61+N62+N63</f>
        <v>2095.9917218384221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24</v>
      </c>
      <c r="N70" s="296">
        <f>K70/M70</f>
        <v>9021.8333333333339</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127"/>
    </row>
    <row r="76" spans="1:15" ht="15.75" thickBot="1">
      <c r="B76" s="828" t="s">
        <v>953</v>
      </c>
      <c r="C76" s="829"/>
      <c r="D76" s="829"/>
      <c r="E76" s="829"/>
      <c r="F76" s="829"/>
      <c r="G76" s="829"/>
      <c r="H76" s="829"/>
      <c r="I76" s="835"/>
      <c r="J76" s="835"/>
      <c r="K76" s="835"/>
      <c r="L76" s="835"/>
      <c r="M76" s="836"/>
      <c r="N76" s="460">
        <f>SUM(N70:N75)</f>
        <v>9021.8333333333339</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84225.59101755709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16845.118203511418</v>
      </c>
      <c r="M83" s="863"/>
      <c r="N83" s="51"/>
    </row>
    <row r="84" spans="1:14">
      <c r="B84" s="89" t="s">
        <v>973</v>
      </c>
      <c r="C84" s="90"/>
      <c r="D84" s="90"/>
      <c r="E84" s="90"/>
      <c r="F84" s="90"/>
      <c r="G84" s="90"/>
      <c r="H84" s="90"/>
      <c r="I84" s="87"/>
      <c r="J84" s="88"/>
      <c r="K84" s="304">
        <v>0.05</v>
      </c>
      <c r="L84" s="862">
        <f>N78*K84</f>
        <v>4211.2795508778545</v>
      </c>
      <c r="M84" s="863"/>
      <c r="N84" s="51"/>
    </row>
    <row r="85" spans="1:14" ht="15.75" thickBot="1">
      <c r="B85" s="91" t="s">
        <v>974</v>
      </c>
      <c r="C85" s="92"/>
      <c r="D85" s="92"/>
      <c r="E85" s="92"/>
      <c r="F85" s="92"/>
      <c r="G85" s="92"/>
      <c r="H85" s="92"/>
      <c r="I85" s="93"/>
      <c r="J85" s="94"/>
      <c r="K85" s="305">
        <v>0.05</v>
      </c>
      <c r="L85" s="864">
        <f>N78*K85</f>
        <v>4211.2795508778545</v>
      </c>
      <c r="M85" s="865"/>
      <c r="N85" s="51"/>
    </row>
    <row r="86" spans="1:14" ht="15.75" thickBot="1">
      <c r="B86" s="828" t="s">
        <v>953</v>
      </c>
      <c r="C86" s="829"/>
      <c r="D86" s="829"/>
      <c r="E86" s="829"/>
      <c r="F86" s="829"/>
      <c r="G86" s="829"/>
      <c r="H86" s="829"/>
      <c r="I86" s="829"/>
      <c r="J86" s="829"/>
      <c r="K86" s="829"/>
      <c r="L86" s="829"/>
      <c r="M86" s="830"/>
      <c r="N86" s="52">
        <f>L83+L84+L85</f>
        <v>25267.677305267127</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109493.26832282421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1006</v>
      </c>
      <c r="C31" s="81" t="s">
        <v>1185</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08" t="s">
        <v>312</v>
      </c>
      <c r="B36" s="841" t="str">
        <f>VLOOKUP(A36,EQUIPOS!A6:D154,3,FALSE)</f>
        <v>Retroexcavadora sobre oruga, potencia 138 HP, balde de 1,5 m3.</v>
      </c>
      <c r="C36" s="842"/>
      <c r="D36" s="842"/>
      <c r="E36" s="842"/>
      <c r="F36" s="842"/>
      <c r="G36" s="842"/>
      <c r="H36" s="843"/>
      <c r="I36" s="267"/>
      <c r="J36" s="268"/>
      <c r="K36" s="269">
        <f>VLOOKUP(A36,EQUIPOS!A6:D163,4,FALSE)</f>
        <v>223344.09288653883</v>
      </c>
      <c r="L36" s="270"/>
      <c r="M36" s="271">
        <v>45</v>
      </c>
      <c r="N36" s="272">
        <f>K36/M36</f>
        <v>4963.2020641453073</v>
      </c>
    </row>
    <row r="37" spans="1:14">
      <c r="A37" s="108"/>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74"/>
      <c r="L39" s="845"/>
      <c r="M39" s="846"/>
      <c r="N39" s="273"/>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277"/>
      <c r="N41" s="344"/>
    </row>
    <row r="42" spans="1:14" ht="15.75" thickBot="1">
      <c r="B42" s="841" t="s">
        <v>952</v>
      </c>
      <c r="C42" s="842"/>
      <c r="D42" s="842"/>
      <c r="E42" s="842"/>
      <c r="F42" s="842"/>
      <c r="G42" s="842"/>
      <c r="H42" s="843"/>
      <c r="I42" s="850"/>
      <c r="J42" s="851"/>
      <c r="K42" s="41"/>
      <c r="L42" s="852">
        <v>0.01</v>
      </c>
      <c r="M42" s="853"/>
      <c r="N42" s="105">
        <f>N76*L42</f>
        <v>1.5036388888888887</v>
      </c>
    </row>
    <row r="43" spans="1:14" ht="15.75" thickBot="1">
      <c r="B43" s="828" t="s">
        <v>953</v>
      </c>
      <c r="C43" s="829"/>
      <c r="D43" s="829"/>
      <c r="E43" s="829"/>
      <c r="F43" s="829"/>
      <c r="G43" s="829"/>
      <c r="H43" s="829"/>
      <c r="I43" s="829"/>
      <c r="J43" s="829"/>
      <c r="K43" s="829"/>
      <c r="L43" s="829"/>
      <c r="M43" s="830"/>
      <c r="N43" s="99">
        <f>SUM(N36:N42)</f>
        <v>4964.7057030341966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1325</v>
      </c>
      <c r="B59" s="46" t="str">
        <f>VLOOKUP(A59,TRANSPORTE!A6:D117,3,FALSE)</f>
        <v xml:space="preserve">Transporte de estructuras metálicas </v>
      </c>
      <c r="C59" s="317"/>
      <c r="D59" s="317"/>
      <c r="E59" s="317"/>
      <c r="F59" s="317"/>
      <c r="G59" s="317"/>
      <c r="H59" s="311" t="s">
        <v>339</v>
      </c>
      <c r="I59" s="279">
        <v>35.700000000000003</v>
      </c>
      <c r="J59" s="286">
        <v>1</v>
      </c>
      <c r="K59" s="279">
        <f>I59*J59</f>
        <v>35.700000000000003</v>
      </c>
      <c r="L59" s="832">
        <f>VLOOKUP(A59,TRANSPORTE!A6:D117,4,FALSE)</f>
        <v>0.86787419221238016</v>
      </c>
      <c r="M59" s="833"/>
      <c r="N59" s="287">
        <f>K59*L59</f>
        <v>30.983108661981973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f>N59+N60+N61+N62+N63</f>
        <v>30.983108661981973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360</v>
      </c>
      <c r="N70" s="296">
        <f>K70/M70</f>
        <v>150.36388888888888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127"/>
    </row>
    <row r="76" spans="1:15" ht="15.75" thickBot="1">
      <c r="B76" s="828" t="s">
        <v>953</v>
      </c>
      <c r="C76" s="829"/>
      <c r="D76" s="829"/>
      <c r="E76" s="829"/>
      <c r="F76" s="829"/>
      <c r="G76" s="829"/>
      <c r="H76" s="829"/>
      <c r="I76" s="835"/>
      <c r="J76" s="835"/>
      <c r="K76" s="835"/>
      <c r="L76" s="835"/>
      <c r="M76" s="836"/>
      <c r="N76" s="460">
        <f>SUM(N70:N75)</f>
        <v>150.36388888888888</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5146.0527005850672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1029.2105401170136</v>
      </c>
      <c r="M83" s="863"/>
      <c r="N83" s="51"/>
    </row>
    <row r="84" spans="1:14">
      <c r="B84" s="89" t="s">
        <v>973</v>
      </c>
      <c r="C84" s="90"/>
      <c r="D84" s="90"/>
      <c r="E84" s="90"/>
      <c r="F84" s="90"/>
      <c r="G84" s="90"/>
      <c r="H84" s="90"/>
      <c r="I84" s="87"/>
      <c r="J84" s="88"/>
      <c r="K84" s="304">
        <v>0.05</v>
      </c>
      <c r="L84" s="862">
        <f>N78*K84</f>
        <v>257.30263502925339</v>
      </c>
      <c r="M84" s="863"/>
      <c r="N84" s="51"/>
    </row>
    <row r="85" spans="1:14" ht="15.75" thickBot="1">
      <c r="B85" s="91" t="s">
        <v>974</v>
      </c>
      <c r="C85" s="92"/>
      <c r="D85" s="92"/>
      <c r="E85" s="92"/>
      <c r="F85" s="92"/>
      <c r="G85" s="92"/>
      <c r="H85" s="92"/>
      <c r="I85" s="93"/>
      <c r="J85" s="94"/>
      <c r="K85" s="305">
        <v>0.05</v>
      </c>
      <c r="L85" s="864">
        <f>N78*K85</f>
        <v>257.30263502925339</v>
      </c>
      <c r="M85" s="865"/>
      <c r="N85" s="51"/>
    </row>
    <row r="86" spans="1:14" ht="15.75" thickBot="1">
      <c r="B86" s="828" t="s">
        <v>953</v>
      </c>
      <c r="C86" s="829"/>
      <c r="D86" s="829"/>
      <c r="E86" s="829"/>
      <c r="F86" s="829"/>
      <c r="G86" s="829"/>
      <c r="H86" s="829"/>
      <c r="I86" s="829"/>
      <c r="J86" s="829"/>
      <c r="K86" s="829"/>
      <c r="L86" s="829"/>
      <c r="M86" s="830"/>
      <c r="N86" s="52">
        <f>L83+L84+L85</f>
        <v>1543.8158101755205</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6689.8685107605879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2.25"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1007</v>
      </c>
      <c r="C31" s="81" t="s">
        <v>1186</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08"/>
      <c r="B36" s="841"/>
      <c r="C36" s="842"/>
      <c r="D36" s="842"/>
      <c r="E36" s="842"/>
      <c r="F36" s="842"/>
      <c r="G36" s="842"/>
      <c r="H36" s="843"/>
      <c r="I36" s="267"/>
      <c r="J36" s="268"/>
      <c r="K36" s="269"/>
      <c r="L36" s="270"/>
      <c r="M36" s="271"/>
      <c r="N36" s="272"/>
    </row>
    <row r="37" spans="1:14">
      <c r="A37" s="108"/>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74"/>
      <c r="L39" s="845"/>
      <c r="M39" s="846"/>
      <c r="N39" s="273"/>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277"/>
      <c r="N41" s="344"/>
    </row>
    <row r="42" spans="1:14" ht="15.75" thickBot="1">
      <c r="B42" s="841" t="s">
        <v>952</v>
      </c>
      <c r="C42" s="842"/>
      <c r="D42" s="842"/>
      <c r="E42" s="842"/>
      <c r="F42" s="842"/>
      <c r="G42" s="842"/>
      <c r="H42" s="843"/>
      <c r="I42" s="850"/>
      <c r="J42" s="851"/>
      <c r="K42" s="41"/>
      <c r="L42" s="852">
        <v>0.1</v>
      </c>
      <c r="M42" s="853"/>
      <c r="N42" s="105">
        <f>N76*L42</f>
        <v>60.145555555555553</v>
      </c>
    </row>
    <row r="43" spans="1:14" ht="15.75" thickBot="1">
      <c r="B43" s="828" t="s">
        <v>953</v>
      </c>
      <c r="C43" s="829"/>
      <c r="D43" s="829"/>
      <c r="E43" s="829"/>
      <c r="F43" s="829"/>
      <c r="G43" s="829"/>
      <c r="H43" s="829"/>
      <c r="I43" s="829"/>
      <c r="J43" s="829"/>
      <c r="K43" s="829"/>
      <c r="L43" s="829"/>
      <c r="M43" s="830"/>
      <c r="N43" s="99">
        <f>SUM(N36:N42)</f>
        <v>60.145555555555553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1325</v>
      </c>
      <c r="B59" s="46" t="str">
        <f>VLOOKUP(A59,TRANSPORTE!A6:D117,3,FALSE)</f>
        <v xml:space="preserve">Transporte de estructuras metálicas </v>
      </c>
      <c r="C59" s="317"/>
      <c r="D59" s="317"/>
      <c r="E59" s="317"/>
      <c r="F59" s="317"/>
      <c r="G59" s="317"/>
      <c r="H59" s="311" t="s">
        <v>339</v>
      </c>
      <c r="I59" s="279">
        <v>10.25</v>
      </c>
      <c r="J59" s="286">
        <v>1</v>
      </c>
      <c r="K59" s="279">
        <f>I59*J59</f>
        <v>10.25</v>
      </c>
      <c r="L59" s="832">
        <f>VLOOKUP(A59,TRANSPORTE!A6:D117,4,FALSE)</f>
        <v>0.86787419221238016</v>
      </c>
      <c r="M59" s="833"/>
      <c r="N59" s="287">
        <f>K59*L59</f>
        <v>8.8957104701768959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f>N59+N60+N61+N62+N63</f>
        <v>8.8957104701768959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360</v>
      </c>
      <c r="N70" s="296">
        <f>K70/M70</f>
        <v>601.45555555555552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127"/>
    </row>
    <row r="76" spans="1:15" ht="15.75" thickBot="1">
      <c r="B76" s="828" t="s">
        <v>953</v>
      </c>
      <c r="C76" s="829"/>
      <c r="D76" s="829"/>
      <c r="E76" s="829"/>
      <c r="F76" s="829"/>
      <c r="G76" s="829"/>
      <c r="H76" s="829"/>
      <c r="I76" s="835"/>
      <c r="J76" s="835"/>
      <c r="K76" s="835"/>
      <c r="L76" s="835"/>
      <c r="M76" s="836"/>
      <c r="N76" s="460">
        <f>SUM(N70:N75)</f>
        <v>601.45555555555552</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670.49682158128803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134.09936431625761</v>
      </c>
      <c r="M83" s="863"/>
      <c r="N83" s="51"/>
    </row>
    <row r="84" spans="1:14">
      <c r="B84" s="89" t="s">
        <v>973</v>
      </c>
      <c r="C84" s="90"/>
      <c r="D84" s="90"/>
      <c r="E84" s="90"/>
      <c r="F84" s="90"/>
      <c r="G84" s="90"/>
      <c r="H84" s="90"/>
      <c r="I84" s="87"/>
      <c r="J84" s="88"/>
      <c r="K84" s="304">
        <v>0.05</v>
      </c>
      <c r="L84" s="862">
        <f>N78*K84</f>
        <v>33.524841079064402</v>
      </c>
      <c r="M84" s="863"/>
      <c r="N84" s="51"/>
    </row>
    <row r="85" spans="1:14" ht="15.75" thickBot="1">
      <c r="B85" s="91" t="s">
        <v>974</v>
      </c>
      <c r="C85" s="92"/>
      <c r="D85" s="92"/>
      <c r="E85" s="92"/>
      <c r="F85" s="92"/>
      <c r="G85" s="92"/>
      <c r="H85" s="92"/>
      <c r="I85" s="93"/>
      <c r="J85" s="94"/>
      <c r="K85" s="305">
        <v>0.05</v>
      </c>
      <c r="L85" s="864">
        <f>N78*K85</f>
        <v>33.524841079064402</v>
      </c>
      <c r="M85" s="865"/>
      <c r="N85" s="51"/>
    </row>
    <row r="86" spans="1:14" ht="15.75" thickBot="1">
      <c r="B86" s="828" t="s">
        <v>953</v>
      </c>
      <c r="C86" s="829"/>
      <c r="D86" s="829"/>
      <c r="E86" s="829"/>
      <c r="F86" s="829"/>
      <c r="G86" s="829"/>
      <c r="H86" s="829"/>
      <c r="I86" s="829"/>
      <c r="J86" s="829"/>
      <c r="K86" s="829"/>
      <c r="L86" s="829"/>
      <c r="M86" s="830"/>
      <c r="N86" s="52">
        <f>L83+L84+L85</f>
        <v>201.14904647438641</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871.64586805567444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1.5"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1008</v>
      </c>
      <c r="C31" s="81" t="s">
        <v>1187</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08" t="s">
        <v>312</v>
      </c>
      <c r="B36" s="841" t="str">
        <f>VLOOKUP(A36,EQUIPOS!A6:D154,3,FALSE)</f>
        <v>Retroexcavadora sobre oruga, potencia 138 HP, balde de 1,5 m3.</v>
      </c>
      <c r="C36" s="842"/>
      <c r="D36" s="842"/>
      <c r="E36" s="842"/>
      <c r="F36" s="842"/>
      <c r="G36" s="842"/>
      <c r="H36" s="843"/>
      <c r="I36" s="267"/>
      <c r="J36" s="268"/>
      <c r="K36" s="269">
        <f>VLOOKUP(A36,EQUIPOS!A6:D163,4,FALSE)</f>
        <v>223344.09288653883</v>
      </c>
      <c r="L36" s="270"/>
      <c r="M36" s="271">
        <v>45</v>
      </c>
      <c r="N36" s="272">
        <f>K36/M36</f>
        <v>4963.2020641453073</v>
      </c>
    </row>
    <row r="37" spans="1:14">
      <c r="A37" s="108"/>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74"/>
      <c r="L39" s="845"/>
      <c r="M39" s="846"/>
      <c r="N39" s="273"/>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277"/>
      <c r="N41" s="344"/>
    </row>
    <row r="42" spans="1:14" ht="15.75" thickBot="1">
      <c r="B42" s="841" t="s">
        <v>952</v>
      </c>
      <c r="C42" s="842"/>
      <c r="D42" s="842"/>
      <c r="E42" s="842"/>
      <c r="F42" s="842"/>
      <c r="G42" s="842"/>
      <c r="H42" s="843"/>
      <c r="I42" s="850"/>
      <c r="J42" s="851"/>
      <c r="K42" s="41"/>
      <c r="L42" s="852">
        <v>0.01</v>
      </c>
      <c r="M42" s="853"/>
      <c r="N42" s="105">
        <f>N76*L42</f>
        <v>1.5036388888888887</v>
      </c>
    </row>
    <row r="43" spans="1:14" ht="15.75" thickBot="1">
      <c r="B43" s="828" t="s">
        <v>953</v>
      </c>
      <c r="C43" s="829"/>
      <c r="D43" s="829"/>
      <c r="E43" s="829"/>
      <c r="F43" s="829"/>
      <c r="G43" s="829"/>
      <c r="H43" s="829"/>
      <c r="I43" s="829"/>
      <c r="J43" s="829"/>
      <c r="K43" s="829"/>
      <c r="L43" s="829"/>
      <c r="M43" s="830"/>
      <c r="N43" s="99">
        <f>SUM(N36:N42)</f>
        <v>4964.7057030341966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1412</v>
      </c>
      <c r="B59" s="46" t="str">
        <f>VLOOKUP(A59,TRANSPORTE!A6:D117,3,FALSE)</f>
        <v>Transporte de barrera de seguridad</v>
      </c>
      <c r="C59" s="317"/>
      <c r="D59" s="317"/>
      <c r="E59" s="317"/>
      <c r="F59" s="317"/>
      <c r="G59" s="317"/>
      <c r="H59" s="311" t="s">
        <v>339</v>
      </c>
      <c r="I59" s="279">
        <v>0.81049499999999997</v>
      </c>
      <c r="J59" s="286">
        <v>1</v>
      </c>
      <c r="K59" s="279">
        <f>I59*J59</f>
        <v>0.81049499999999997</v>
      </c>
      <c r="L59" s="832">
        <f>VLOOKUP(A59,TRANSPORTE!A6:D117,4,FALSE)</f>
        <v>1232.9363069637777</v>
      </c>
      <c r="M59" s="833"/>
      <c r="N59" s="287">
        <f>K59*L59</f>
        <v>999.28871211260696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f>N59+N60+N61+N62+N63</f>
        <v>999.28871211260696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360</v>
      </c>
      <c r="N70" s="296">
        <f>K70/M70</f>
        <v>150.36388888888888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28" t="s">
        <v>953</v>
      </c>
      <c r="C76" s="829"/>
      <c r="D76" s="829"/>
      <c r="E76" s="829"/>
      <c r="F76" s="829"/>
      <c r="G76" s="829"/>
      <c r="H76" s="829"/>
      <c r="I76" s="835"/>
      <c r="J76" s="835"/>
      <c r="K76" s="835"/>
      <c r="L76" s="835"/>
      <c r="M76" s="836"/>
      <c r="N76" s="301">
        <f>SUM(N70:N75)</f>
        <v>150.36388888888888</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6114.3583040356925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1222.8716608071386</v>
      </c>
      <c r="M83" s="863"/>
      <c r="N83" s="51"/>
    </row>
    <row r="84" spans="1:14">
      <c r="B84" s="89" t="s">
        <v>973</v>
      </c>
      <c r="C84" s="90"/>
      <c r="D84" s="90"/>
      <c r="E84" s="90"/>
      <c r="F84" s="90"/>
      <c r="G84" s="90"/>
      <c r="H84" s="90"/>
      <c r="I84" s="87"/>
      <c r="J84" s="88"/>
      <c r="K84" s="304">
        <v>0.05</v>
      </c>
      <c r="L84" s="862">
        <f>N78*K84</f>
        <v>305.71791520178465</v>
      </c>
      <c r="M84" s="863"/>
      <c r="N84" s="51"/>
    </row>
    <row r="85" spans="1:14" ht="15.75" thickBot="1">
      <c r="B85" s="91" t="s">
        <v>974</v>
      </c>
      <c r="C85" s="92"/>
      <c r="D85" s="92"/>
      <c r="E85" s="92"/>
      <c r="F85" s="92"/>
      <c r="G85" s="92"/>
      <c r="H85" s="92"/>
      <c r="I85" s="93"/>
      <c r="J85" s="94"/>
      <c r="K85" s="305">
        <v>0.05</v>
      </c>
      <c r="L85" s="864">
        <f>N78*K85</f>
        <v>305.71791520178465</v>
      </c>
      <c r="M85" s="865"/>
      <c r="N85" s="51"/>
    </row>
    <row r="86" spans="1:14" ht="15.75" thickBot="1">
      <c r="B86" s="828" t="s">
        <v>953</v>
      </c>
      <c r="C86" s="829"/>
      <c r="D86" s="829"/>
      <c r="E86" s="829"/>
      <c r="F86" s="829"/>
      <c r="G86" s="829"/>
      <c r="H86" s="829"/>
      <c r="I86" s="829"/>
      <c r="J86" s="829"/>
      <c r="K86" s="829"/>
      <c r="L86" s="829"/>
      <c r="M86" s="830"/>
      <c r="N86" s="52">
        <f>L83+L84+L85</f>
        <v>1834.3074912107081</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7948.6657952464011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1.5"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1425</v>
      </c>
      <c r="C31" s="81" t="s">
        <v>1413</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08" t="s">
        <v>146</v>
      </c>
      <c r="B36" s="841" t="str">
        <f>VLOOKUP(A36,EQUIPOS!A6:D154,3,FALSE)</f>
        <v>Camabaja</v>
      </c>
      <c r="C36" s="842"/>
      <c r="D36" s="842"/>
      <c r="E36" s="842"/>
      <c r="F36" s="842"/>
      <c r="G36" s="842"/>
      <c r="H36" s="843"/>
      <c r="I36" s="267"/>
      <c r="J36" s="268"/>
      <c r="K36" s="269">
        <f>VLOOKUP(A36,EQUIPOS!A5:D154,4,FALSE)</f>
        <v>185113.1783105965</v>
      </c>
      <c r="L36" s="270"/>
      <c r="M36" s="271">
        <v>0.625</v>
      </c>
      <c r="N36" s="272">
        <f>K36/M36</f>
        <v>296181.08529695438</v>
      </c>
    </row>
    <row r="37" spans="1:14">
      <c r="A37" s="108" t="s">
        <v>241</v>
      </c>
      <c r="B37" s="841" t="str">
        <f>VLOOKUP(A37,EQUIPOS!A7:D154,3,FALSE)</f>
        <v>Grúa (capacidad 15 ton)</v>
      </c>
      <c r="C37" s="842"/>
      <c r="D37" s="842"/>
      <c r="E37" s="842"/>
      <c r="F37" s="842"/>
      <c r="G37" s="842"/>
      <c r="H37" s="843"/>
      <c r="I37" s="267"/>
      <c r="J37" s="268"/>
      <c r="K37" s="269">
        <f>VLOOKUP(A37,EQUIPOS!A6:D154,4,FALSE)</f>
        <v>171860.76433351927</v>
      </c>
      <c r="L37" s="270"/>
      <c r="M37" s="271">
        <v>0.625</v>
      </c>
      <c r="N37" s="272">
        <f>K37/M37</f>
        <v>274977.22293363081</v>
      </c>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74"/>
      <c r="L39" s="845"/>
      <c r="M39" s="846"/>
      <c r="N39" s="273"/>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277"/>
      <c r="N41" s="344"/>
    </row>
    <row r="42" spans="1:14" ht="15.75" thickBot="1">
      <c r="B42" s="841" t="s">
        <v>952</v>
      </c>
      <c r="C42" s="842"/>
      <c r="D42" s="842"/>
      <c r="E42" s="842"/>
      <c r="F42" s="842"/>
      <c r="G42" s="842"/>
      <c r="H42" s="843"/>
      <c r="I42" s="850"/>
      <c r="J42" s="851"/>
      <c r="K42" s="41"/>
      <c r="L42" s="852">
        <v>0.05</v>
      </c>
      <c r="M42" s="853"/>
      <c r="N42" s="105">
        <f>N76*L42</f>
        <v>2706.55</v>
      </c>
    </row>
    <row r="43" spans="1:14" ht="15.75" thickBot="1">
      <c r="B43" s="828" t="s">
        <v>953</v>
      </c>
      <c r="C43" s="829"/>
      <c r="D43" s="829"/>
      <c r="E43" s="829"/>
      <c r="F43" s="829"/>
      <c r="G43" s="829"/>
      <c r="H43" s="829"/>
      <c r="I43" s="829"/>
      <c r="J43" s="829"/>
      <c r="K43" s="829"/>
      <c r="L43" s="829"/>
      <c r="M43" s="830"/>
      <c r="N43" s="394">
        <f>SUM(N36:N42)</f>
        <v>573864.85823058523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624.07239121164866</v>
      </c>
      <c r="N48" s="272">
        <f>K48*M48</f>
        <v>6240.7239121164866</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15641.551876394518</v>
      </c>
      <c r="N49" s="272">
        <f>K49*M49</f>
        <v>15641.551876394518</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2612.0449277326265</v>
      </c>
      <c r="N50" s="272">
        <f>K50*M50</f>
        <v>2612.0449277326265</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46938.365784607842</v>
      </c>
      <c r="N51" s="272">
        <f>K51*M51</f>
        <v>93876.731569215684</v>
      </c>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118371.05228545931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13</v>
      </c>
      <c r="B70" s="49" t="str">
        <f>VLOOKUP(A70,'MANO DE OBRA'!A8:D68,3,FALSE)</f>
        <v>Obrero (5)</v>
      </c>
      <c r="C70" s="47"/>
      <c r="D70" s="47"/>
      <c r="E70" s="47"/>
      <c r="F70" s="47"/>
      <c r="G70" s="47"/>
      <c r="H70" s="47"/>
      <c r="I70" s="292">
        <f>K70/J70*100</f>
        <v>146300</v>
      </c>
      <c r="J70" s="293">
        <v>185</v>
      </c>
      <c r="K70" s="294">
        <f>VLOOKUP(A70,'MANO DE OBRA'!A8:D99,4,FALSE)</f>
        <v>270655</v>
      </c>
      <c r="L70" s="50"/>
      <c r="M70" s="295">
        <v>5</v>
      </c>
      <c r="N70" s="395">
        <f>K70/M70</f>
        <v>54131</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127"/>
    </row>
    <row r="76" spans="1:15" ht="15.75" thickBot="1">
      <c r="B76" s="828" t="s">
        <v>953</v>
      </c>
      <c r="C76" s="829"/>
      <c r="D76" s="829"/>
      <c r="E76" s="829"/>
      <c r="F76" s="829"/>
      <c r="G76" s="829"/>
      <c r="H76" s="829"/>
      <c r="I76" s="835"/>
      <c r="J76" s="835"/>
      <c r="K76" s="835"/>
      <c r="L76" s="835"/>
      <c r="M76" s="836"/>
      <c r="N76" s="460">
        <f>SUM(N70:N75)</f>
        <v>54131</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746366.91051604459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149273.38210320892</v>
      </c>
      <c r="M83" s="863"/>
      <c r="N83" s="51"/>
    </row>
    <row r="84" spans="1:14">
      <c r="B84" s="89" t="s">
        <v>973</v>
      </c>
      <c r="C84" s="90"/>
      <c r="D84" s="90"/>
      <c r="E84" s="90"/>
      <c r="F84" s="90"/>
      <c r="G84" s="90"/>
      <c r="H84" s="90"/>
      <c r="I84" s="87"/>
      <c r="J84" s="88"/>
      <c r="K84" s="304">
        <v>0.05</v>
      </c>
      <c r="L84" s="862">
        <f>N78*K84</f>
        <v>37318.34552580223</v>
      </c>
      <c r="M84" s="863"/>
      <c r="N84" s="51"/>
    </row>
    <row r="85" spans="1:14" ht="15.75" thickBot="1">
      <c r="B85" s="91" t="s">
        <v>974</v>
      </c>
      <c r="C85" s="92"/>
      <c r="D85" s="92"/>
      <c r="E85" s="92"/>
      <c r="F85" s="92"/>
      <c r="G85" s="92"/>
      <c r="H85" s="92"/>
      <c r="I85" s="93"/>
      <c r="J85" s="94"/>
      <c r="K85" s="305">
        <v>0.05</v>
      </c>
      <c r="L85" s="864">
        <f>N78*K85</f>
        <v>37318.34552580223</v>
      </c>
      <c r="M85" s="865"/>
      <c r="N85" s="51"/>
    </row>
    <row r="86" spans="1:14" ht="15.75" thickBot="1">
      <c r="B86" s="828" t="s">
        <v>953</v>
      </c>
      <c r="C86" s="829"/>
      <c r="D86" s="829"/>
      <c r="E86" s="829"/>
      <c r="F86" s="829"/>
      <c r="G86" s="829"/>
      <c r="H86" s="829"/>
      <c r="I86" s="829"/>
      <c r="J86" s="829"/>
      <c r="K86" s="829"/>
      <c r="L86" s="829"/>
      <c r="M86" s="830"/>
      <c r="N86" s="52">
        <f>L83+L84+L85</f>
        <v>223910.07315481338</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970276.98367085797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2.25"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1426</v>
      </c>
      <c r="C31" s="81" t="s">
        <v>1417</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08" t="s">
        <v>146</v>
      </c>
      <c r="B36" s="841" t="str">
        <f>VLOOKUP(A36,EQUIPOS!A6:D154,3,FALSE)</f>
        <v>Camabaja</v>
      </c>
      <c r="C36" s="842"/>
      <c r="D36" s="842"/>
      <c r="E36" s="842"/>
      <c r="F36" s="842"/>
      <c r="G36" s="842"/>
      <c r="H36" s="843"/>
      <c r="I36" s="267"/>
      <c r="J36" s="268"/>
      <c r="K36" s="269">
        <f>VLOOKUP(A36,EQUIPOS!A6:D163,4,FALSE)</f>
        <v>185113.1783105965</v>
      </c>
      <c r="L36" s="270"/>
      <c r="M36" s="271">
        <v>0.5</v>
      </c>
      <c r="N36" s="272">
        <f>K36/M36</f>
        <v>370226.356621193</v>
      </c>
    </row>
    <row r="37" spans="1:14">
      <c r="A37" s="108" t="s">
        <v>241</v>
      </c>
      <c r="B37" s="841" t="str">
        <f>VLOOKUP(A37,EQUIPOS!A7:D154,3,FALSE)</f>
        <v>Grúa (capacidad 15 ton)</v>
      </c>
      <c r="C37" s="842"/>
      <c r="D37" s="842"/>
      <c r="E37" s="842"/>
      <c r="F37" s="842"/>
      <c r="G37" s="842"/>
      <c r="H37" s="843"/>
      <c r="I37" s="267"/>
      <c r="J37" s="268"/>
      <c r="K37" s="269">
        <f>VLOOKUP(A37,EQUIPOS!A7:D164,4,FALSE)</f>
        <v>171860.76433351927</v>
      </c>
      <c r="L37" s="270"/>
      <c r="M37" s="271">
        <v>0.5</v>
      </c>
      <c r="N37" s="272">
        <f>K37/M37</f>
        <v>343721.52866703854</v>
      </c>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74"/>
      <c r="L39" s="845"/>
      <c r="M39" s="846"/>
      <c r="N39" s="273"/>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277"/>
      <c r="N41" s="344"/>
    </row>
    <row r="42" spans="1:14" ht="15.75" thickBot="1">
      <c r="B42" s="841" t="s">
        <v>952</v>
      </c>
      <c r="C42" s="842"/>
      <c r="D42" s="842"/>
      <c r="E42" s="842"/>
      <c r="F42" s="842"/>
      <c r="G42" s="842"/>
      <c r="H42" s="843"/>
      <c r="I42" s="850"/>
      <c r="J42" s="851"/>
      <c r="K42" s="41"/>
      <c r="L42" s="852">
        <v>0.05</v>
      </c>
      <c r="M42" s="853"/>
      <c r="N42" s="105">
        <f>N76*L42</f>
        <v>3383.1875</v>
      </c>
    </row>
    <row r="43" spans="1:14" ht="15.75" thickBot="1">
      <c r="B43" s="828" t="s">
        <v>953</v>
      </c>
      <c r="C43" s="829"/>
      <c r="D43" s="829"/>
      <c r="E43" s="829"/>
      <c r="F43" s="829"/>
      <c r="G43" s="829"/>
      <c r="H43" s="829"/>
      <c r="I43" s="829"/>
      <c r="J43" s="829"/>
      <c r="K43" s="829"/>
      <c r="L43" s="829"/>
      <c r="M43" s="830"/>
      <c r="N43" s="394">
        <f>SUM(N36:N42)</f>
        <v>717331.07278823154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624.07239121164866</v>
      </c>
      <c r="N48" s="272">
        <f>K48*M48</f>
        <v>6240.7239121164866</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15641.551876394518</v>
      </c>
      <c r="N49" s="272">
        <f>K49*M49</f>
        <v>15641.551876394518</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2612.0449277326265</v>
      </c>
      <c r="N50" s="272">
        <f>K50*M50</f>
        <v>2612.0449277326265</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46938.365784607842</v>
      </c>
      <c r="N51" s="272">
        <f>K51*M51</f>
        <v>93876.731569215684</v>
      </c>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118371.05228545931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13</v>
      </c>
      <c r="B70" s="49" t="str">
        <f>VLOOKUP(A70,'MANO DE OBRA'!A8:D68,3,FALSE)</f>
        <v>Obrero (5)</v>
      </c>
      <c r="C70" s="47"/>
      <c r="D70" s="47"/>
      <c r="E70" s="47"/>
      <c r="F70" s="47"/>
      <c r="G70" s="47"/>
      <c r="H70" s="47"/>
      <c r="I70" s="292">
        <f>K70/J70*100</f>
        <v>146300</v>
      </c>
      <c r="J70" s="293">
        <v>185</v>
      </c>
      <c r="K70" s="294">
        <f>VLOOKUP(A70,'MANO DE OBRA'!A8:D99,4,FALSE)</f>
        <v>270655</v>
      </c>
      <c r="L70" s="50"/>
      <c r="M70" s="295">
        <v>4</v>
      </c>
      <c r="N70" s="395">
        <f>K70/M70</f>
        <v>67663.75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28" t="s">
        <v>953</v>
      </c>
      <c r="C76" s="829"/>
      <c r="D76" s="829"/>
      <c r="E76" s="829"/>
      <c r="F76" s="829"/>
      <c r="G76" s="829"/>
      <c r="H76" s="829"/>
      <c r="I76" s="835"/>
      <c r="J76" s="835"/>
      <c r="K76" s="835"/>
      <c r="L76" s="835"/>
      <c r="M76" s="836"/>
      <c r="N76" s="301">
        <f>SUM(N70:N75)</f>
        <v>67663.75</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903365.8750736909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180673.1750147382</v>
      </c>
      <c r="M83" s="863"/>
      <c r="N83" s="51"/>
    </row>
    <row r="84" spans="1:14">
      <c r="B84" s="89" t="s">
        <v>973</v>
      </c>
      <c r="C84" s="90"/>
      <c r="D84" s="90"/>
      <c r="E84" s="90"/>
      <c r="F84" s="90"/>
      <c r="G84" s="90"/>
      <c r="H84" s="90"/>
      <c r="I84" s="87"/>
      <c r="J84" s="88"/>
      <c r="K84" s="304">
        <v>0.05</v>
      </c>
      <c r="L84" s="862">
        <f>N78*K84</f>
        <v>45168.293753684549</v>
      </c>
      <c r="M84" s="863"/>
      <c r="N84" s="51"/>
    </row>
    <row r="85" spans="1:14" ht="15.75" thickBot="1">
      <c r="B85" s="91" t="s">
        <v>974</v>
      </c>
      <c r="C85" s="92"/>
      <c r="D85" s="92"/>
      <c r="E85" s="92"/>
      <c r="F85" s="92"/>
      <c r="G85" s="92"/>
      <c r="H85" s="92"/>
      <c r="I85" s="93"/>
      <c r="J85" s="94"/>
      <c r="K85" s="305">
        <v>0.05</v>
      </c>
      <c r="L85" s="864">
        <f>N78*K85</f>
        <v>45168.293753684549</v>
      </c>
      <c r="M85" s="865"/>
      <c r="N85" s="51"/>
    </row>
    <row r="86" spans="1:14" ht="15.75" thickBot="1">
      <c r="B86" s="828" t="s">
        <v>953</v>
      </c>
      <c r="C86" s="829"/>
      <c r="D86" s="829"/>
      <c r="E86" s="829"/>
      <c r="F86" s="829"/>
      <c r="G86" s="829"/>
      <c r="H86" s="829"/>
      <c r="I86" s="829"/>
      <c r="J86" s="829"/>
      <c r="K86" s="829"/>
      <c r="L86" s="829"/>
      <c r="M86" s="830"/>
      <c r="N86" s="52">
        <f>L83+L84+L85</f>
        <v>271009.76252210728</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1174375.6375957981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1427</v>
      </c>
      <c r="C31" s="81" t="s">
        <v>1418</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08" t="s">
        <v>146</v>
      </c>
      <c r="B36" s="841" t="str">
        <f>VLOOKUP(A36,EQUIPOS!A6:D154,3,FALSE)</f>
        <v>Camabaja</v>
      </c>
      <c r="C36" s="842"/>
      <c r="D36" s="842"/>
      <c r="E36" s="842"/>
      <c r="F36" s="842"/>
      <c r="G36" s="842"/>
      <c r="H36" s="843"/>
      <c r="I36" s="267"/>
      <c r="J36" s="268"/>
      <c r="K36" s="269">
        <f>VLOOKUP(A36,EQUIPOS!A6:D163,4,FALSE)</f>
        <v>185113.1783105965</v>
      </c>
      <c r="L36" s="270"/>
      <c r="M36" s="271">
        <v>0.4375</v>
      </c>
      <c r="N36" s="272">
        <f>K36/M36</f>
        <v>423115.8361385063</v>
      </c>
    </row>
    <row r="37" spans="1:14">
      <c r="A37" s="108" t="s">
        <v>241</v>
      </c>
      <c r="B37" s="841" t="str">
        <f>VLOOKUP(A37,EQUIPOS!A7:D154,3,FALSE)</f>
        <v>Grúa (capacidad 15 ton)</v>
      </c>
      <c r="C37" s="842"/>
      <c r="D37" s="842"/>
      <c r="E37" s="842"/>
      <c r="F37" s="842"/>
      <c r="G37" s="842"/>
      <c r="H37" s="843"/>
      <c r="I37" s="267"/>
      <c r="J37" s="268"/>
      <c r="K37" s="269">
        <f>VLOOKUP(A37,EQUIPOS!A7:D164,4,FALSE)</f>
        <v>171860.76433351927</v>
      </c>
      <c r="L37" s="270"/>
      <c r="M37" s="271">
        <v>0.4375</v>
      </c>
      <c r="N37" s="272">
        <f>K37/M37</f>
        <v>392824.60419090121</v>
      </c>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74"/>
      <c r="L39" s="845"/>
      <c r="M39" s="846"/>
      <c r="N39" s="273"/>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277"/>
      <c r="N41" s="344"/>
    </row>
    <row r="42" spans="1:14" ht="15.75" thickBot="1">
      <c r="B42" s="841" t="s">
        <v>952</v>
      </c>
      <c r="C42" s="842"/>
      <c r="D42" s="842"/>
      <c r="E42" s="842"/>
      <c r="F42" s="842"/>
      <c r="G42" s="842"/>
      <c r="H42" s="843"/>
      <c r="I42" s="850"/>
      <c r="J42" s="851"/>
      <c r="K42" s="41"/>
      <c r="L42" s="852">
        <v>0.05</v>
      </c>
      <c r="M42" s="853"/>
      <c r="N42" s="105">
        <f>N76*L42</f>
        <v>3866.5</v>
      </c>
    </row>
    <row r="43" spans="1:14" ht="15.75" thickBot="1">
      <c r="B43" s="828" t="s">
        <v>953</v>
      </c>
      <c r="C43" s="829"/>
      <c r="D43" s="829"/>
      <c r="E43" s="829"/>
      <c r="F43" s="829"/>
      <c r="G43" s="829"/>
      <c r="H43" s="829"/>
      <c r="I43" s="829"/>
      <c r="J43" s="829"/>
      <c r="K43" s="829"/>
      <c r="L43" s="829"/>
      <c r="M43" s="830"/>
      <c r="N43" s="394">
        <f>SUM(N36:N42)</f>
        <v>819806.94032940757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624.07239121164866</v>
      </c>
      <c r="N48" s="272">
        <f>K48*M48</f>
        <v>6240.7239121164866</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15641.551876394518</v>
      </c>
      <c r="N49" s="272">
        <f>K49*M49</f>
        <v>15641.551876394518</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2612.0449277326265</v>
      </c>
      <c r="N50" s="272">
        <f>K50*M50</f>
        <v>2612.0449277326265</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46938.365784607842</v>
      </c>
      <c r="N51" s="272">
        <f>K51*M51</f>
        <v>93876.731569215684</v>
      </c>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118371.05228545931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13</v>
      </c>
      <c r="B70" s="49" t="str">
        <f>VLOOKUP(A70,'MANO DE OBRA'!A8:D68,3,FALSE)</f>
        <v>Obrero (5)</v>
      </c>
      <c r="C70" s="47"/>
      <c r="D70" s="47"/>
      <c r="E70" s="47"/>
      <c r="F70" s="47"/>
      <c r="G70" s="47"/>
      <c r="H70" s="47"/>
      <c r="I70" s="292">
        <f>K70/J70*100</f>
        <v>146300</v>
      </c>
      <c r="J70" s="293">
        <v>185</v>
      </c>
      <c r="K70" s="294">
        <f>VLOOKUP(A70,'MANO DE OBRA'!A8:D99,4,FALSE)</f>
        <v>270655</v>
      </c>
      <c r="L70" s="50"/>
      <c r="M70" s="295">
        <v>3.5</v>
      </c>
      <c r="N70" s="395">
        <f>K70/M70</f>
        <v>77330</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28" t="s">
        <v>953</v>
      </c>
      <c r="C76" s="829"/>
      <c r="D76" s="829"/>
      <c r="E76" s="829"/>
      <c r="F76" s="829"/>
      <c r="G76" s="829"/>
      <c r="H76" s="829"/>
      <c r="I76" s="835"/>
      <c r="J76" s="835"/>
      <c r="K76" s="835"/>
      <c r="L76" s="835"/>
      <c r="M76" s="836"/>
      <c r="N76" s="301">
        <f>SUM(N70:N75)</f>
        <v>77330</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1015507.9926148669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203101.59852297339</v>
      </c>
      <c r="M83" s="863"/>
      <c r="N83" s="51"/>
    </row>
    <row r="84" spans="1:14">
      <c r="B84" s="89" t="s">
        <v>973</v>
      </c>
      <c r="C84" s="90"/>
      <c r="D84" s="90"/>
      <c r="E84" s="90"/>
      <c r="F84" s="90"/>
      <c r="G84" s="90"/>
      <c r="H84" s="90"/>
      <c r="I84" s="87"/>
      <c r="J84" s="88"/>
      <c r="K84" s="304">
        <v>0.05</v>
      </c>
      <c r="L84" s="862">
        <f>N78*K84</f>
        <v>50775.399630743348</v>
      </c>
      <c r="M84" s="863"/>
      <c r="N84" s="51"/>
    </row>
    <row r="85" spans="1:14" ht="15.75" thickBot="1">
      <c r="B85" s="91" t="s">
        <v>974</v>
      </c>
      <c r="C85" s="92"/>
      <c r="D85" s="92"/>
      <c r="E85" s="92"/>
      <c r="F85" s="92"/>
      <c r="G85" s="92"/>
      <c r="H85" s="92"/>
      <c r="I85" s="93"/>
      <c r="J85" s="94"/>
      <c r="K85" s="305">
        <v>0.05</v>
      </c>
      <c r="L85" s="864">
        <f>N78*K85</f>
        <v>50775.399630743348</v>
      </c>
      <c r="M85" s="865"/>
      <c r="N85" s="51"/>
    </row>
    <row r="86" spans="1:14" ht="15.75" thickBot="1">
      <c r="B86" s="828" t="s">
        <v>953</v>
      </c>
      <c r="C86" s="829"/>
      <c r="D86" s="829"/>
      <c r="E86" s="829"/>
      <c r="F86" s="829"/>
      <c r="G86" s="829"/>
      <c r="H86" s="829"/>
      <c r="I86" s="829"/>
      <c r="J86" s="829"/>
      <c r="K86" s="829"/>
      <c r="L86" s="829"/>
      <c r="M86" s="830"/>
      <c r="N86" s="52">
        <f>L83+L84+L85</f>
        <v>304652.3977844601</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1320160.390399327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1.5"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1428</v>
      </c>
      <c r="C31" s="81" t="s">
        <v>1419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08" t="s">
        <v>146</v>
      </c>
      <c r="B36" s="841" t="str">
        <f>VLOOKUP(A36,EQUIPOS!A6:D154,3,FALSE)</f>
        <v>Camabaja</v>
      </c>
      <c r="C36" s="842"/>
      <c r="D36" s="842"/>
      <c r="E36" s="842"/>
      <c r="F36" s="842"/>
      <c r="G36" s="842"/>
      <c r="H36" s="843"/>
      <c r="I36" s="267"/>
      <c r="J36" s="268"/>
      <c r="K36" s="269">
        <f>VLOOKUP(A36,EQUIPOS!A6:D163,4,FALSE)</f>
        <v>185113.1783105965</v>
      </c>
      <c r="L36" s="270"/>
      <c r="M36" s="271">
        <v>0.875</v>
      </c>
      <c r="N36" s="272">
        <f>K36/M36</f>
        <v>211557.91806925315</v>
      </c>
    </row>
    <row r="37" spans="1:14">
      <c r="A37" s="108" t="s">
        <v>241</v>
      </c>
      <c r="B37" s="841" t="str">
        <f>VLOOKUP(A37,EQUIPOS!A7:D154,3,FALSE)</f>
        <v>Grúa (capacidad 15 ton)</v>
      </c>
      <c r="C37" s="842"/>
      <c r="D37" s="842"/>
      <c r="E37" s="842"/>
      <c r="F37" s="842"/>
      <c r="G37" s="842"/>
      <c r="H37" s="843"/>
      <c r="I37" s="267"/>
      <c r="J37" s="268"/>
      <c r="K37" s="269">
        <f>VLOOKUP(A37,EQUIPOS!A7:D164,4,FALSE)</f>
        <v>171860.76433351927</v>
      </c>
      <c r="L37" s="270"/>
      <c r="M37" s="271">
        <v>0.875</v>
      </c>
      <c r="N37" s="272">
        <f>K37/M37</f>
        <v>196412.30209545061</v>
      </c>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74"/>
      <c r="L39" s="845"/>
      <c r="M39" s="846"/>
      <c r="N39" s="273"/>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277"/>
      <c r="N41" s="344"/>
    </row>
    <row r="42" spans="1:14" ht="15.75" thickBot="1">
      <c r="B42" s="841" t="s">
        <v>952</v>
      </c>
      <c r="C42" s="842"/>
      <c r="D42" s="842"/>
      <c r="E42" s="842"/>
      <c r="F42" s="842"/>
      <c r="G42" s="842"/>
      <c r="H42" s="843"/>
      <c r="I42" s="850"/>
      <c r="J42" s="851"/>
      <c r="K42" s="41"/>
      <c r="L42" s="852">
        <v>0.05</v>
      </c>
      <c r="M42" s="853"/>
      <c r="N42" s="105">
        <f>N76*L42</f>
        <v>1546.6000000000001</v>
      </c>
    </row>
    <row r="43" spans="1:14" ht="15.75" thickBot="1">
      <c r="B43" s="828" t="s">
        <v>953</v>
      </c>
      <c r="C43" s="829"/>
      <c r="D43" s="829"/>
      <c r="E43" s="829"/>
      <c r="F43" s="829"/>
      <c r="G43" s="829"/>
      <c r="H43" s="829"/>
      <c r="I43" s="829"/>
      <c r="J43" s="829"/>
      <c r="K43" s="829"/>
      <c r="L43" s="829"/>
      <c r="M43" s="830"/>
      <c r="N43" s="394">
        <f>SUM(N36:N42)</f>
        <v>409516.82016470376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624.07239121164866</v>
      </c>
      <c r="N48" s="272">
        <f>K48*M48</f>
        <v>6240.7239121164866</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15641.551876394518</v>
      </c>
      <c r="N49" s="272">
        <f>K49*M49</f>
        <v>15641.551876394518</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2612.0449277326265</v>
      </c>
      <c r="N50" s="272">
        <f>K50*M50</f>
        <v>2612.0449277326265</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24494.32071624363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7</v>
      </c>
      <c r="N70" s="395">
        <f>K70/M70</f>
        <v>30932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28" t="s">
        <v>953</v>
      </c>
      <c r="C76" s="829"/>
      <c r="D76" s="829"/>
      <c r="E76" s="829"/>
      <c r="F76" s="829"/>
      <c r="G76" s="829"/>
      <c r="H76" s="829"/>
      <c r="I76" s="835"/>
      <c r="J76" s="835"/>
      <c r="K76" s="835"/>
      <c r="L76" s="835"/>
      <c r="M76" s="836"/>
      <c r="N76" s="301">
        <f>SUM(N70:N75)</f>
        <v>30932</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464943.14088094741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92988.628176189493</v>
      </c>
      <c r="M83" s="863"/>
      <c r="N83" s="51"/>
    </row>
    <row r="84" spans="1:14">
      <c r="B84" s="89" t="s">
        <v>973</v>
      </c>
      <c r="C84" s="90"/>
      <c r="D84" s="90"/>
      <c r="E84" s="90"/>
      <c r="F84" s="90"/>
      <c r="G84" s="90"/>
      <c r="H84" s="90"/>
      <c r="I84" s="87"/>
      <c r="J84" s="88"/>
      <c r="K84" s="304">
        <v>0.05</v>
      </c>
      <c r="L84" s="862">
        <f>N78*K84</f>
        <v>23247.157044047373</v>
      </c>
      <c r="M84" s="863"/>
      <c r="N84" s="51"/>
    </row>
    <row r="85" spans="1:14" ht="15.75" thickBot="1">
      <c r="B85" s="91" t="s">
        <v>974</v>
      </c>
      <c r="C85" s="92"/>
      <c r="D85" s="92"/>
      <c r="E85" s="92"/>
      <c r="F85" s="92"/>
      <c r="G85" s="92"/>
      <c r="H85" s="92"/>
      <c r="I85" s="93"/>
      <c r="J85" s="94"/>
      <c r="K85" s="305">
        <v>0.05</v>
      </c>
      <c r="L85" s="864">
        <f>N78*K85</f>
        <v>23247.157044047373</v>
      </c>
      <c r="M85" s="865"/>
      <c r="N85" s="51"/>
    </row>
    <row r="86" spans="1:14" ht="15.75" thickBot="1">
      <c r="B86" s="828" t="s">
        <v>953</v>
      </c>
      <c r="C86" s="829"/>
      <c r="D86" s="829"/>
      <c r="E86" s="829"/>
      <c r="F86" s="829"/>
      <c r="G86" s="829"/>
      <c r="H86" s="829"/>
      <c r="I86" s="829"/>
      <c r="J86" s="829"/>
      <c r="K86" s="829"/>
      <c r="L86" s="829"/>
      <c r="M86" s="830"/>
      <c r="N86" s="52">
        <f>L83+L84+L85</f>
        <v>139482.94226428424</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604426.08314523171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2.25"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1429</v>
      </c>
      <c r="C31" s="81" t="s">
        <v>1420</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08" t="s">
        <v>146</v>
      </c>
      <c r="B36" s="841" t="str">
        <f>VLOOKUP(A36,EQUIPOS!A6:D154,3,FALSE)</f>
        <v>Camabaja</v>
      </c>
      <c r="C36" s="842"/>
      <c r="D36" s="842"/>
      <c r="E36" s="842"/>
      <c r="F36" s="842"/>
      <c r="G36" s="842"/>
      <c r="H36" s="843"/>
      <c r="I36" s="267"/>
      <c r="J36" s="268"/>
      <c r="K36" s="269">
        <f>VLOOKUP(A36,EQUIPOS!A6:D163,4,FALSE)</f>
        <v>185113.1783105965</v>
      </c>
      <c r="L36" s="270"/>
      <c r="M36" s="271">
        <v>0.75</v>
      </c>
      <c r="N36" s="272">
        <f>K36/M36</f>
        <v>246817.57108079534</v>
      </c>
    </row>
    <row r="37" spans="1:14">
      <c r="A37" s="108" t="s">
        <v>241</v>
      </c>
      <c r="B37" s="841" t="str">
        <f>VLOOKUP(A37,EQUIPOS!A7:D154,3,FALSE)</f>
        <v>Grúa (capacidad 15 ton)</v>
      </c>
      <c r="C37" s="842"/>
      <c r="D37" s="842"/>
      <c r="E37" s="842"/>
      <c r="F37" s="842"/>
      <c r="G37" s="842"/>
      <c r="H37" s="843"/>
      <c r="I37" s="267"/>
      <c r="J37" s="268"/>
      <c r="K37" s="269">
        <f>VLOOKUP(A37,EQUIPOS!A7:D164,4,FALSE)</f>
        <v>171860.76433351927</v>
      </c>
      <c r="L37" s="270"/>
      <c r="M37" s="271">
        <v>0.75</v>
      </c>
      <c r="N37" s="272">
        <f>K37/M37</f>
        <v>229147.68577802568</v>
      </c>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74"/>
      <c r="L39" s="845"/>
      <c r="M39" s="846"/>
      <c r="N39" s="273"/>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277"/>
      <c r="N41" s="344"/>
    </row>
    <row r="42" spans="1:14" ht="15.75" thickBot="1">
      <c r="B42" s="841" t="s">
        <v>952</v>
      </c>
      <c r="C42" s="842"/>
      <c r="D42" s="842"/>
      <c r="E42" s="842"/>
      <c r="F42" s="842"/>
      <c r="G42" s="842"/>
      <c r="H42" s="843"/>
      <c r="I42" s="850"/>
      <c r="J42" s="851"/>
      <c r="K42" s="41"/>
      <c r="L42" s="852">
        <v>0.05</v>
      </c>
      <c r="M42" s="853"/>
      <c r="N42" s="105">
        <f>N76*L42</f>
        <v>1804.3666666666668</v>
      </c>
    </row>
    <row r="43" spans="1:14" ht="15.75" thickBot="1">
      <c r="B43" s="828" t="s">
        <v>953</v>
      </c>
      <c r="C43" s="829"/>
      <c r="D43" s="829"/>
      <c r="E43" s="829"/>
      <c r="F43" s="829"/>
      <c r="G43" s="829"/>
      <c r="H43" s="829"/>
      <c r="I43" s="829"/>
      <c r="J43" s="829"/>
      <c r="K43" s="829"/>
      <c r="L43" s="829"/>
      <c r="M43" s="830"/>
      <c r="N43" s="394">
        <f>SUM(N36:N42)</f>
        <v>477769.62352548767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624.07239121164866</v>
      </c>
      <c r="N48" s="272">
        <f>K48*M48</f>
        <v>6240.7239121164866</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15641.551876394518</v>
      </c>
      <c r="N49" s="272">
        <f>K49*M49</f>
        <v>15641.551876394518</v>
      </c>
    </row>
    <row r="50" spans="1:14">
      <c r="A50" s="206"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2612.0449277326265</v>
      </c>
      <c r="N50" s="272">
        <f>K50*M50</f>
        <v>2612.0449277326265</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24494.32071624363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s="143"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6</v>
      </c>
      <c r="N70" s="395">
        <f>K70/M70</f>
        <v>36087.333333333336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28" t="s">
        <v>953</v>
      </c>
      <c r="C76" s="829"/>
      <c r="D76" s="829"/>
      <c r="E76" s="829"/>
      <c r="F76" s="829"/>
      <c r="G76" s="829"/>
      <c r="H76" s="829"/>
      <c r="I76" s="835"/>
      <c r="J76" s="835"/>
      <c r="K76" s="835"/>
      <c r="L76" s="835"/>
      <c r="M76" s="836"/>
      <c r="N76" s="301">
        <f>SUM(N70:N75)</f>
        <v>36087.333333333336</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538351.27757506468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107670.25551501295</v>
      </c>
      <c r="M83" s="863"/>
      <c r="N83" s="51"/>
    </row>
    <row r="84" spans="1:14">
      <c r="B84" s="89" t="s">
        <v>973</v>
      </c>
      <c r="C84" s="90"/>
      <c r="D84" s="90"/>
      <c r="E84" s="90"/>
      <c r="F84" s="90"/>
      <c r="G84" s="90"/>
      <c r="H84" s="90"/>
      <c r="I84" s="87"/>
      <c r="J84" s="88"/>
      <c r="K84" s="304">
        <v>0.05</v>
      </c>
      <c r="L84" s="862">
        <f>N78*K84</f>
        <v>26917.563878753237</v>
      </c>
      <c r="M84" s="863"/>
      <c r="N84" s="51"/>
    </row>
    <row r="85" spans="1:14" ht="15.75" thickBot="1">
      <c r="B85" s="91" t="s">
        <v>974</v>
      </c>
      <c r="C85" s="92"/>
      <c r="D85" s="92"/>
      <c r="E85" s="92"/>
      <c r="F85" s="92"/>
      <c r="G85" s="92"/>
      <c r="H85" s="92"/>
      <c r="I85" s="93"/>
      <c r="J85" s="94"/>
      <c r="K85" s="305">
        <v>0.05</v>
      </c>
      <c r="L85" s="864">
        <f>N78*K85</f>
        <v>26917.563878753237</v>
      </c>
      <c r="M85" s="865"/>
      <c r="N85" s="51"/>
    </row>
    <row r="86" spans="1:14" ht="15.75" thickBot="1">
      <c r="B86" s="828" t="s">
        <v>953</v>
      </c>
      <c r="C86" s="829"/>
      <c r="D86" s="829"/>
      <c r="E86" s="829"/>
      <c r="F86" s="829"/>
      <c r="G86" s="829"/>
      <c r="H86" s="829"/>
      <c r="I86" s="829"/>
      <c r="J86" s="829"/>
      <c r="K86" s="829"/>
      <c r="L86" s="829"/>
      <c r="M86" s="830"/>
      <c r="N86" s="52">
        <f>L83+L84+L85</f>
        <v>161505.38327251939</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699856.66084758402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1.5"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1430</v>
      </c>
      <c r="C31" s="81" t="s">
        <v>1421</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08" t="s">
        <v>146</v>
      </c>
      <c r="B36" s="841" t="str">
        <f>VLOOKUP(A36,EQUIPOS!A6:D154,3,FALSE)</f>
        <v>Camabaja</v>
      </c>
      <c r="C36" s="842"/>
      <c r="D36" s="842"/>
      <c r="E36" s="842"/>
      <c r="F36" s="842"/>
      <c r="G36" s="842"/>
      <c r="H36" s="843"/>
      <c r="I36" s="267"/>
      <c r="J36" s="268"/>
      <c r="K36" s="269">
        <f>VLOOKUP(A36,EQUIPOS!A6:D163,4,FALSE)</f>
        <v>185113.1783105965</v>
      </c>
      <c r="L36" s="270"/>
      <c r="M36" s="271">
        <v>0.6875</v>
      </c>
      <c r="N36" s="272">
        <f>K36/M36</f>
        <v>269255.53208814037</v>
      </c>
    </row>
    <row r="37" spans="1:14">
      <c r="A37" s="108" t="s">
        <v>241</v>
      </c>
      <c r="B37" s="841" t="str">
        <f>VLOOKUP(A37,EQUIPOS!A7:D154,3,FALSE)</f>
        <v>Grúa (capacidad 15 ton)</v>
      </c>
      <c r="C37" s="842"/>
      <c r="D37" s="842"/>
      <c r="E37" s="842"/>
      <c r="F37" s="842"/>
      <c r="G37" s="842"/>
      <c r="H37" s="843"/>
      <c r="I37" s="267"/>
      <c r="J37" s="268"/>
      <c r="K37" s="269">
        <f>VLOOKUP(A37,EQUIPOS!A7:D164,4,FALSE)</f>
        <v>171860.76433351927</v>
      </c>
      <c r="L37" s="270"/>
      <c r="M37" s="271">
        <v>0.6875</v>
      </c>
      <c r="N37" s="272">
        <f>K37/M37</f>
        <v>249979.29357602802</v>
      </c>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74"/>
      <c r="L39" s="845"/>
      <c r="M39" s="846"/>
      <c r="N39" s="273"/>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277"/>
      <c r="N41" s="344"/>
    </row>
    <row r="42" spans="1:14" ht="15.75" thickBot="1">
      <c r="B42" s="841" t="s">
        <v>952</v>
      </c>
      <c r="C42" s="842"/>
      <c r="D42" s="842"/>
      <c r="E42" s="842"/>
      <c r="F42" s="842"/>
      <c r="G42" s="842"/>
      <c r="H42" s="843"/>
      <c r="I42" s="850"/>
      <c r="J42" s="851"/>
      <c r="K42" s="41"/>
      <c r="L42" s="852">
        <v>0.05</v>
      </c>
      <c r="M42" s="853"/>
      <c r="N42" s="105">
        <f>N76*L42</f>
        <v>1968.4</v>
      </c>
    </row>
    <row r="43" spans="1:14" ht="15.75" thickBot="1">
      <c r="B43" s="828" t="s">
        <v>953</v>
      </c>
      <c r="C43" s="829"/>
      <c r="D43" s="829"/>
      <c r="E43" s="829"/>
      <c r="F43" s="829"/>
      <c r="G43" s="829"/>
      <c r="H43" s="829"/>
      <c r="I43" s="829"/>
      <c r="J43" s="829"/>
      <c r="K43" s="829"/>
      <c r="L43" s="829"/>
      <c r="M43" s="830"/>
      <c r="N43" s="394">
        <f>SUM(N36:N42)</f>
        <v>521203.22566416842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624.07239121164866</v>
      </c>
      <c r="N48" s="272">
        <f>K48*M48</f>
        <v>6240.7239121164866</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15641.551876394518</v>
      </c>
      <c r="N49" s="272">
        <f>K49*M49</f>
        <v>15641.551876394518</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2612.0449277326265</v>
      </c>
      <c r="N50" s="272">
        <f>K50*M50</f>
        <v>2612.0449277326265</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24494.32071624363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5.5</v>
      </c>
      <c r="N70" s="395">
        <f>K70/M70</f>
        <v>39368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28" t="s">
        <v>953</v>
      </c>
      <c r="C76" s="829"/>
      <c r="D76" s="829"/>
      <c r="E76" s="829"/>
      <c r="F76" s="829"/>
      <c r="G76" s="829"/>
      <c r="H76" s="829"/>
      <c r="I76" s="835"/>
      <c r="J76" s="835"/>
      <c r="K76" s="835"/>
      <c r="L76" s="835"/>
      <c r="M76" s="836"/>
      <c r="N76" s="301">
        <f>SUM(N70:N75)</f>
        <v>39368</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585065.54638041207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117013.10927608242</v>
      </c>
      <c r="M83" s="863"/>
      <c r="N83" s="51"/>
    </row>
    <row r="84" spans="1:14">
      <c r="B84" s="89" t="s">
        <v>973</v>
      </c>
      <c r="C84" s="90"/>
      <c r="D84" s="90"/>
      <c r="E84" s="90"/>
      <c r="F84" s="90"/>
      <c r="G84" s="90"/>
      <c r="H84" s="90"/>
      <c r="I84" s="87"/>
      <c r="J84" s="88"/>
      <c r="K84" s="304">
        <v>0.05</v>
      </c>
      <c r="L84" s="862">
        <f>N78*K84</f>
        <v>29253.277319020606</v>
      </c>
      <c r="M84" s="863"/>
      <c r="N84" s="51"/>
    </row>
    <row r="85" spans="1:14" ht="15.75" thickBot="1">
      <c r="B85" s="91" t="s">
        <v>974</v>
      </c>
      <c r="C85" s="92"/>
      <c r="D85" s="92"/>
      <c r="E85" s="92"/>
      <c r="F85" s="92"/>
      <c r="G85" s="92"/>
      <c r="H85" s="92"/>
      <c r="I85" s="93"/>
      <c r="J85" s="94"/>
      <c r="K85" s="305">
        <v>0.05</v>
      </c>
      <c r="L85" s="864">
        <f>N78*K85</f>
        <v>29253.277319020606</v>
      </c>
      <c r="M85" s="865"/>
      <c r="N85" s="51"/>
    </row>
    <row r="86" spans="1:14" ht="15.75" thickBot="1">
      <c r="B86" s="828" t="s">
        <v>953</v>
      </c>
      <c r="C86" s="829"/>
      <c r="D86" s="829"/>
      <c r="E86" s="829"/>
      <c r="F86" s="829"/>
      <c r="G86" s="829"/>
      <c r="H86" s="829"/>
      <c r="I86" s="829"/>
      <c r="J86" s="829"/>
      <c r="K86" s="829"/>
      <c r="L86" s="829"/>
      <c r="M86" s="830"/>
      <c r="N86" s="52">
        <f>L83+L84+L85</f>
        <v>175519.66391412361</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760585.21029453562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1.5"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1431</v>
      </c>
      <c r="C31" s="81" t="s">
        <v>1422</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52" t="s">
        <v>241</v>
      </c>
      <c r="B36" s="841" t="str">
        <f>VLOOKUP(A36,EQUIPOS!A6:D154,3,FALSE)</f>
        <v>Grúa (capacidad 15 ton)</v>
      </c>
      <c r="C36" s="842"/>
      <c r="D36" s="842"/>
      <c r="E36" s="842"/>
      <c r="F36" s="842"/>
      <c r="G36" s="842"/>
      <c r="H36" s="843"/>
      <c r="I36" s="267"/>
      <c r="J36" s="268"/>
      <c r="K36" s="269">
        <f>VLOOKUP(A36,EQUIPOS!A6:D163,4,FALSE)</f>
        <v>171860.76433351927</v>
      </c>
      <c r="L36" s="270"/>
      <c r="M36" s="396">
        <v>1.125</v>
      </c>
      <c r="N36" s="272">
        <f>K36/M36</f>
        <v>152765.12385201713</v>
      </c>
    </row>
    <row r="37" spans="1:14">
      <c r="A37" s="108"/>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74"/>
      <c r="L39" s="845"/>
      <c r="M39" s="846"/>
      <c r="N39" s="273"/>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277"/>
      <c r="N41" s="344"/>
    </row>
    <row r="42" spans="1:14" ht="15.75" thickBot="1">
      <c r="B42" s="841" t="s">
        <v>952</v>
      </c>
      <c r="C42" s="842"/>
      <c r="D42" s="842"/>
      <c r="E42" s="842"/>
      <c r="F42" s="842"/>
      <c r="G42" s="842"/>
      <c r="H42" s="843"/>
      <c r="I42" s="850"/>
      <c r="J42" s="851"/>
      <c r="K42" s="41"/>
      <c r="L42" s="852">
        <v>0.05</v>
      </c>
      <c r="M42" s="853"/>
      <c r="N42" s="105">
        <f>N76*L42</f>
        <v>1202.9111111111113</v>
      </c>
    </row>
    <row r="43" spans="1:14" ht="15.75" thickBot="1">
      <c r="B43" s="828" t="s">
        <v>953</v>
      </c>
      <c r="C43" s="829"/>
      <c r="D43" s="829"/>
      <c r="E43" s="829"/>
      <c r="F43" s="829"/>
      <c r="G43" s="829"/>
      <c r="H43" s="829"/>
      <c r="I43" s="829"/>
      <c r="J43" s="829"/>
      <c r="K43" s="829"/>
      <c r="L43" s="829"/>
      <c r="M43" s="830"/>
      <c r="N43" s="394">
        <f>SUM(N36:N42)</f>
        <v>153968.03496312824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49" t="s">
        <v>428</v>
      </c>
      <c r="B48" s="43" t="str">
        <f>VLOOKUP(A48,MATERIALES!A4:D373,3,FALSE)</f>
        <v>Costal de fibra o fique</v>
      </c>
      <c r="C48" s="281"/>
      <c r="D48" s="281"/>
      <c r="E48" s="281"/>
      <c r="F48" s="281"/>
      <c r="G48" s="281"/>
      <c r="H48" s="281"/>
      <c r="I48" s="268"/>
      <c r="J48" s="224" t="str">
        <f>VLOOKUP(A48,MATERIALES!A4:D373,2,FALSE)</f>
        <v>u</v>
      </c>
      <c r="K48" s="461">
        <v>10</v>
      </c>
      <c r="L48" s="267"/>
      <c r="M48" s="283">
        <f>VLOOKUP(A48,MATERIALES!A5:D373,4,FALSE)</f>
        <v>624.07239121164866</v>
      </c>
      <c r="N48" s="272">
        <f>K48*M48</f>
        <v>6240.7239121164866</v>
      </c>
    </row>
    <row r="49" spans="1:14">
      <c r="A49" s="149" t="s">
        <v>589</v>
      </c>
      <c r="B49" s="43" t="str">
        <f>VLOOKUP(A49,MATERIALES!A5:D373,3,FALSE)</f>
        <v>Nutrientes (para remoción de especies vegetales) (dap, triple 15 o similar) (ítem 201.9)</v>
      </c>
      <c r="C49" s="281"/>
      <c r="D49" s="281"/>
      <c r="E49" s="281"/>
      <c r="F49" s="281"/>
      <c r="G49" s="281"/>
      <c r="H49" s="281"/>
      <c r="I49" s="268"/>
      <c r="J49" s="224" t="str">
        <f>VLOOKUP(A49,MATERIALES!A5:D373,2,FALSE)</f>
        <v>kg</v>
      </c>
      <c r="K49" s="461">
        <v>1</v>
      </c>
      <c r="L49" s="267"/>
      <c r="M49" s="283">
        <f>VLOOKUP(A49,MATERIALES!A6:D373,4,FALSE)</f>
        <v>2612.0449277326265</v>
      </c>
      <c r="N49" s="272">
        <f>K49*M49</f>
        <v>2612.0449277326265</v>
      </c>
    </row>
    <row r="50" spans="1:14">
      <c r="A50" s="150" t="s">
        <v>412</v>
      </c>
      <c r="B50" s="43" t="str">
        <f>VLOOKUP(A50,MATERIALES!A6:D373,3,FALSE)</f>
        <v>Cicatrizante (para remoción de especies vegetales)</v>
      </c>
      <c r="C50" s="281"/>
      <c r="D50" s="281"/>
      <c r="E50" s="281"/>
      <c r="F50" s="281"/>
      <c r="G50" s="281"/>
      <c r="H50" s="281"/>
      <c r="I50" s="268"/>
      <c r="J50" s="224" t="str">
        <f>VLOOKUP(A50,MATERIALES!A6:D373,2,FALSE)</f>
        <v>kg</v>
      </c>
      <c r="K50" s="461">
        <v>1</v>
      </c>
      <c r="L50" s="267"/>
      <c r="M50" s="283">
        <f>VLOOKUP(A50,MATERIALES!A6:D373,4,FALSE)</f>
        <v>15641.551876394518</v>
      </c>
      <c r="N50" s="272">
        <f>K50*M50</f>
        <v>15641.551876394518</v>
      </c>
    </row>
    <row r="51" spans="1:14">
      <c r="B51" s="43"/>
      <c r="C51" s="281"/>
      <c r="D51" s="281"/>
      <c r="E51" s="281"/>
      <c r="F51" s="281"/>
      <c r="G51" s="281"/>
      <c r="H51" s="281"/>
      <c r="I51" s="268"/>
      <c r="J51" s="224"/>
      <c r="K51" s="397"/>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24494.32071624363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s="148"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396">
        <v>9</v>
      </c>
      <c r="N70" s="395">
        <f>K70/M70</f>
        <v>24058.222222222223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127"/>
    </row>
    <row r="76" spans="1:15" ht="15.75" thickBot="1">
      <c r="B76" s="828" t="s">
        <v>953</v>
      </c>
      <c r="C76" s="829"/>
      <c r="D76" s="829"/>
      <c r="E76" s="829"/>
      <c r="F76" s="829"/>
      <c r="G76" s="829"/>
      <c r="H76" s="829"/>
      <c r="I76" s="835"/>
      <c r="J76" s="835"/>
      <c r="K76" s="835"/>
      <c r="L76" s="835"/>
      <c r="M76" s="836"/>
      <c r="N76" s="460">
        <f>SUM(N70:N75)</f>
        <v>24058.222222222223</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202520.57790159408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40504.115580318816</v>
      </c>
      <c r="M83" s="863"/>
      <c r="N83" s="51"/>
    </row>
    <row r="84" spans="1:14">
      <c r="B84" s="89" t="s">
        <v>973</v>
      </c>
      <c r="C84" s="90"/>
      <c r="D84" s="90"/>
      <c r="E84" s="90"/>
      <c r="F84" s="90"/>
      <c r="G84" s="90"/>
      <c r="H84" s="90"/>
      <c r="I84" s="87"/>
      <c r="J84" s="88"/>
      <c r="K84" s="304">
        <v>0.05</v>
      </c>
      <c r="L84" s="862">
        <f>N78*K84</f>
        <v>10126.028895079704</v>
      </c>
      <c r="M84" s="863"/>
      <c r="N84" s="51"/>
    </row>
    <row r="85" spans="1:14" ht="15.75" thickBot="1">
      <c r="B85" s="91" t="s">
        <v>974</v>
      </c>
      <c r="C85" s="92"/>
      <c r="D85" s="92"/>
      <c r="E85" s="92"/>
      <c r="F85" s="92"/>
      <c r="G85" s="92"/>
      <c r="H85" s="92"/>
      <c r="I85" s="93"/>
      <c r="J85" s="94"/>
      <c r="K85" s="305">
        <v>0.05</v>
      </c>
      <c r="L85" s="864">
        <f>N78*K85</f>
        <v>10126.028895079704</v>
      </c>
      <c r="M85" s="865"/>
      <c r="N85" s="51"/>
    </row>
    <row r="86" spans="1:14" ht="15.75" thickBot="1">
      <c r="B86" s="828" t="s">
        <v>953</v>
      </c>
      <c r="C86" s="829"/>
      <c r="D86" s="829"/>
      <c r="E86" s="829"/>
      <c r="F86" s="829"/>
      <c r="G86" s="829"/>
      <c r="H86" s="829"/>
      <c r="I86" s="829"/>
      <c r="J86" s="829"/>
      <c r="K86" s="829"/>
      <c r="L86" s="829"/>
      <c r="M86" s="830"/>
      <c r="N86" s="52">
        <f>L83+L84+L85</f>
        <v>60756.173370478224</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263276.75127207232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2.25"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1432</v>
      </c>
      <c r="C31" s="81" t="s">
        <v>1423</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55" t="s">
        <v>241</v>
      </c>
      <c r="B36" s="841" t="str">
        <f>VLOOKUP(A36,EQUIPOS!A6:D154,3,FALSE)</f>
        <v>Grúa (capacidad 15 ton)</v>
      </c>
      <c r="C36" s="842"/>
      <c r="D36" s="842"/>
      <c r="E36" s="842"/>
      <c r="F36" s="842"/>
      <c r="G36" s="842"/>
      <c r="H36" s="843"/>
      <c r="I36" s="267"/>
      <c r="J36" s="268"/>
      <c r="K36" s="269">
        <f>VLOOKUP(A36,EQUIPOS!A6:D163,4,FALSE)</f>
        <v>171860.76433351927</v>
      </c>
      <c r="L36" s="270"/>
      <c r="M36" s="462">
        <v>1</v>
      </c>
      <c r="N36" s="272">
        <f>K36/M36</f>
        <v>171860.76433351927</v>
      </c>
    </row>
    <row r="37" spans="1:14">
      <c r="A37" s="155" t="s">
        <v>373</v>
      </c>
      <c r="B37" s="841" t="str">
        <f>VLOOKUP(A37,EQUIPOS!A7:D154,3,FALSE)</f>
        <v>Volqueta 6 m3</v>
      </c>
      <c r="C37" s="842"/>
      <c r="D37" s="842"/>
      <c r="E37" s="842"/>
      <c r="F37" s="842"/>
      <c r="G37" s="842"/>
      <c r="H37" s="843"/>
      <c r="I37" s="267"/>
      <c r="J37" s="268"/>
      <c r="K37" s="269">
        <f>VLOOKUP(A37,EQUIPOS!A7:D164,4,FALSE)</f>
        <v>83873.663260762187</v>
      </c>
      <c r="L37" s="270"/>
      <c r="M37" s="463">
        <v>1</v>
      </c>
      <c r="N37" s="272">
        <f>K37/M37</f>
        <v>83873.663260762187</v>
      </c>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74"/>
      <c r="L39" s="845"/>
      <c r="M39" s="846"/>
      <c r="N39" s="273"/>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277"/>
      <c r="N41" s="344"/>
    </row>
    <row r="42" spans="1:14" ht="15.75" thickBot="1">
      <c r="B42" s="841" t="s">
        <v>952</v>
      </c>
      <c r="C42" s="842"/>
      <c r="D42" s="842"/>
      <c r="E42" s="842"/>
      <c r="F42" s="842"/>
      <c r="G42" s="842"/>
      <c r="H42" s="843"/>
      <c r="I42" s="850"/>
      <c r="J42" s="851"/>
      <c r="K42" s="41"/>
      <c r="L42" s="852">
        <v>0.05</v>
      </c>
      <c r="M42" s="853"/>
      <c r="N42" s="105">
        <f>N76*L42</f>
        <v>1353.2750000000001</v>
      </c>
    </row>
    <row r="43" spans="1:14" ht="15.75" thickBot="1">
      <c r="B43" s="828" t="s">
        <v>953</v>
      </c>
      <c r="C43" s="829"/>
      <c r="D43" s="829"/>
      <c r="E43" s="829"/>
      <c r="F43" s="829"/>
      <c r="G43" s="829"/>
      <c r="H43" s="829"/>
      <c r="I43" s="829"/>
      <c r="J43" s="829"/>
      <c r="K43" s="829"/>
      <c r="L43" s="829"/>
      <c r="M43" s="830"/>
      <c r="N43" s="394">
        <f>SUM(N36:N42)</f>
        <v>257087.70259428144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54" t="s">
        <v>428</v>
      </c>
      <c r="B48" s="43" t="str">
        <f>VLOOKUP(A48,MATERIALES!A4:D373,3,FALSE)</f>
        <v>Costal de fibra o fique</v>
      </c>
      <c r="C48" s="281"/>
      <c r="D48" s="281"/>
      <c r="E48" s="281"/>
      <c r="F48" s="281"/>
      <c r="G48" s="281"/>
      <c r="H48" s="281"/>
      <c r="I48" s="268"/>
      <c r="J48" s="224" t="str">
        <f>VLOOKUP(A48,MATERIALES!A4:D385,2,FALSE)</f>
        <v>u</v>
      </c>
      <c r="K48" s="461">
        <v>10</v>
      </c>
      <c r="L48" s="267"/>
      <c r="M48" s="283">
        <f>VLOOKUP(A48,MATERIALES!A5:D373,4,FALSE)</f>
        <v>624.07239121164866</v>
      </c>
      <c r="N48" s="272">
        <f>K48*M48</f>
        <v>6240.7239121164866</v>
      </c>
    </row>
    <row r="49" spans="1:14">
      <c r="A49" s="151" t="s">
        <v>589</v>
      </c>
      <c r="B49" s="43" t="str">
        <f>VLOOKUP(A49,MATERIALES!A5:D373,3,FALSE)</f>
        <v>Nutrientes (para remoción de especies vegetales) (dap, triple 15 o similar) (ítem 201.9)</v>
      </c>
      <c r="C49" s="281"/>
      <c r="D49" s="281"/>
      <c r="E49" s="281"/>
      <c r="F49" s="281"/>
      <c r="G49" s="281"/>
      <c r="H49" s="281"/>
      <c r="I49" s="268"/>
      <c r="J49" s="224" t="str">
        <f>VLOOKUP(A49,MATERIALES!A5:D386,2,FALSE)</f>
        <v>kg</v>
      </c>
      <c r="K49" s="461">
        <v>1</v>
      </c>
      <c r="L49" s="267"/>
      <c r="M49" s="283">
        <f>VLOOKUP(A49,MATERIALES!A6:D373,4,FALSE)</f>
        <v>2612.0449277326265</v>
      </c>
      <c r="N49" s="272">
        <f>K49*M49</f>
        <v>2612.0449277326265</v>
      </c>
    </row>
    <row r="50" spans="1:14">
      <c r="A50" s="154" t="s">
        <v>412</v>
      </c>
      <c r="B50" s="43" t="str">
        <f>VLOOKUP(A50,MATERIALES!A6:D373,3,FALSE)</f>
        <v>Cicatrizante (para remoción de especies vegetales)</v>
      </c>
      <c r="C50" s="281"/>
      <c r="D50" s="281"/>
      <c r="E50" s="281"/>
      <c r="F50" s="281"/>
      <c r="G50" s="281"/>
      <c r="H50" s="281"/>
      <c r="I50" s="268"/>
      <c r="J50" s="224" t="str">
        <f>VLOOKUP(A50,MATERIALES!A6:D387,2,FALSE)</f>
        <v>kg</v>
      </c>
      <c r="K50" s="461">
        <v>1</v>
      </c>
      <c r="L50" s="267"/>
      <c r="M50" s="283">
        <f>VLOOKUP(A50,MATERIALES!A6:D373,4,FALSE)</f>
        <v>15641.551876394518</v>
      </c>
      <c r="N50" s="272">
        <f>K50*M50</f>
        <v>15641.551876394518</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24494.32071624363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s="153"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8</v>
      </c>
      <c r="N70" s="395">
        <f>K70/M70</f>
        <v>27065.5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28" t="s">
        <v>953</v>
      </c>
      <c r="C76" s="829"/>
      <c r="D76" s="829"/>
      <c r="E76" s="829"/>
      <c r="F76" s="829"/>
      <c r="G76" s="829"/>
      <c r="H76" s="829"/>
      <c r="I76" s="835"/>
      <c r="J76" s="835"/>
      <c r="K76" s="835"/>
      <c r="L76" s="835"/>
      <c r="M76" s="836"/>
      <c r="N76" s="301">
        <f>SUM(N70:N75)</f>
        <v>27065.5</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308647.52331052505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61729.504662105013</v>
      </c>
      <c r="M83" s="863"/>
      <c r="N83" s="51"/>
    </row>
    <row r="84" spans="1:14">
      <c r="B84" s="89" t="s">
        <v>973</v>
      </c>
      <c r="C84" s="90"/>
      <c r="D84" s="90"/>
      <c r="E84" s="90"/>
      <c r="F84" s="90"/>
      <c r="G84" s="90"/>
      <c r="H84" s="90"/>
      <c r="I84" s="87"/>
      <c r="J84" s="88"/>
      <c r="K84" s="304">
        <v>0.05</v>
      </c>
      <c r="L84" s="862">
        <f>N78*K84</f>
        <v>15432.376165526253</v>
      </c>
      <c r="M84" s="863"/>
      <c r="N84" s="51"/>
    </row>
    <row r="85" spans="1:14" ht="15.75" thickBot="1">
      <c r="B85" s="91" t="s">
        <v>974</v>
      </c>
      <c r="C85" s="92"/>
      <c r="D85" s="92"/>
      <c r="E85" s="92"/>
      <c r="F85" s="92"/>
      <c r="G85" s="92"/>
      <c r="H85" s="92"/>
      <c r="I85" s="93"/>
      <c r="J85" s="94"/>
      <c r="K85" s="305">
        <v>0.05</v>
      </c>
      <c r="L85" s="864">
        <f>N78*K85</f>
        <v>15432.376165526253</v>
      </c>
      <c r="M85" s="865"/>
      <c r="N85" s="51"/>
    </row>
    <row r="86" spans="1:14" ht="15.75" thickBot="1">
      <c r="B86" s="828" t="s">
        <v>953</v>
      </c>
      <c r="C86" s="829"/>
      <c r="D86" s="829"/>
      <c r="E86" s="829"/>
      <c r="F86" s="829"/>
      <c r="G86" s="829"/>
      <c r="H86" s="829"/>
      <c r="I86" s="829"/>
      <c r="J86" s="829"/>
      <c r="K86" s="829"/>
      <c r="L86" s="829"/>
      <c r="M86" s="830"/>
      <c r="N86" s="52">
        <f>L83+L84+L85</f>
        <v>92594.256993157513</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401241.78030368255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5"/>
      <c r="K118" s="805"/>
      <c r="L118" s="805"/>
      <c r="M118" s="805"/>
      <c r="N118" s="806"/>
    </row>
    <row r="119" spans="2:14" ht="15.75" customHeight="1"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1433</v>
      </c>
      <c r="C31" s="81" t="s">
        <v>1424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44" t="s">
        <v>241</v>
      </c>
      <c r="B36" s="841" t="str">
        <f>VLOOKUP(A36,EQUIPOS!A6:D154,3,FALSE)</f>
        <v>Grúa (capacidad 15 ton)</v>
      </c>
      <c r="C36" s="842"/>
      <c r="D36" s="842"/>
      <c r="E36" s="842"/>
      <c r="F36" s="842"/>
      <c r="G36" s="842"/>
      <c r="H36" s="843"/>
      <c r="I36" s="267"/>
      <c r="J36" s="268"/>
      <c r="K36" s="269">
        <f>VLOOKUP(A36,EQUIPOS!A6:D163,4,FALSE)</f>
        <v>171860.76433351927</v>
      </c>
      <c r="L36" s="270"/>
      <c r="M36" s="271">
        <v>0.9375</v>
      </c>
      <c r="N36" s="272">
        <f>K36/M36</f>
        <v>183318.14862242056</v>
      </c>
    </row>
    <row r="37" spans="1:14">
      <c r="A37" s="144" t="s">
        <v>373</v>
      </c>
      <c r="B37" s="841" t="str">
        <f>VLOOKUP(A37,EQUIPOS!A7:D154,3,FALSE)</f>
        <v>Volqueta 6 m3</v>
      </c>
      <c r="C37" s="842"/>
      <c r="D37" s="842"/>
      <c r="E37" s="842"/>
      <c r="F37" s="842"/>
      <c r="G37" s="842"/>
      <c r="H37" s="843"/>
      <c r="I37" s="267"/>
      <c r="J37" s="268"/>
      <c r="K37" s="269">
        <f>VLOOKUP(A37,EQUIPOS!A7:D164,4,FALSE)</f>
        <v>83873.663260762187</v>
      </c>
      <c r="L37" s="270"/>
      <c r="M37" s="271">
        <v>0.9375</v>
      </c>
      <c r="N37" s="272">
        <f>K37/M37</f>
        <v>89465.240811479671</v>
      </c>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74"/>
      <c r="L39" s="845"/>
      <c r="M39" s="846"/>
      <c r="N39" s="273"/>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277"/>
      <c r="N41" s="344"/>
    </row>
    <row r="42" spans="1:14" ht="15.75" thickBot="1">
      <c r="B42" s="841" t="s">
        <v>952</v>
      </c>
      <c r="C42" s="842"/>
      <c r="D42" s="842"/>
      <c r="E42" s="842"/>
      <c r="F42" s="842"/>
      <c r="G42" s="842"/>
      <c r="H42" s="843"/>
      <c r="I42" s="850"/>
      <c r="J42" s="851"/>
      <c r="K42" s="41"/>
      <c r="L42" s="852">
        <v>0.05</v>
      </c>
      <c r="M42" s="853"/>
      <c r="N42" s="105">
        <f>N76*L42</f>
        <v>1443.4933333333333</v>
      </c>
    </row>
    <row r="43" spans="1:14" ht="15.75" thickBot="1">
      <c r="B43" s="828" t="s">
        <v>953</v>
      </c>
      <c r="C43" s="829"/>
      <c r="D43" s="829"/>
      <c r="E43" s="829"/>
      <c r="F43" s="829"/>
      <c r="G43" s="829"/>
      <c r="H43" s="829"/>
      <c r="I43" s="829"/>
      <c r="J43" s="829"/>
      <c r="K43" s="829"/>
      <c r="L43" s="829"/>
      <c r="M43" s="830"/>
      <c r="N43" s="394">
        <f>SUM(N36:N42)</f>
        <v>274226.88276723359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624.07239121164866</v>
      </c>
      <c r="N48" s="272">
        <f>K48*M48</f>
        <v>6240.7239121164866</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15641.551876394518</v>
      </c>
      <c r="N49" s="272">
        <f>K49*M49</f>
        <v>15641.551876394518</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2612.0449277326265</v>
      </c>
      <c r="N50" s="272">
        <f>K50*M50</f>
        <v>2612.0449277326265</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24494.32071624363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s="156"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398">
        <v>7.5</v>
      </c>
      <c r="N70" s="395">
        <f>K70/M70</f>
        <v>28869.866666666665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127"/>
    </row>
    <row r="76" spans="1:15" ht="15.75" thickBot="1">
      <c r="B76" s="834" t="s">
        <v>953</v>
      </c>
      <c r="C76" s="835"/>
      <c r="D76" s="835"/>
      <c r="E76" s="835"/>
      <c r="F76" s="835"/>
      <c r="G76" s="835"/>
      <c r="H76" s="835"/>
      <c r="I76" s="835"/>
      <c r="J76" s="835"/>
      <c r="K76" s="835"/>
      <c r="L76" s="835"/>
      <c r="M76" s="836"/>
      <c r="N76" s="460">
        <f>SUM(N70:N75)</f>
        <v>28869.866666666665</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327591.07015014387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65518.214030028779</v>
      </c>
      <c r="M83" s="863"/>
      <c r="N83" s="51"/>
    </row>
    <row r="84" spans="1:14">
      <c r="B84" s="89" t="s">
        <v>973</v>
      </c>
      <c r="C84" s="90"/>
      <c r="D84" s="90"/>
      <c r="E84" s="90"/>
      <c r="F84" s="90"/>
      <c r="G84" s="90"/>
      <c r="H84" s="90"/>
      <c r="I84" s="87"/>
      <c r="J84" s="88"/>
      <c r="K84" s="304">
        <v>0.05</v>
      </c>
      <c r="L84" s="862">
        <f>N78*K84</f>
        <v>16379.553507507195</v>
      </c>
      <c r="M84" s="863"/>
      <c r="N84" s="51"/>
    </row>
    <row r="85" spans="1:14" ht="15.75" thickBot="1">
      <c r="B85" s="91" t="s">
        <v>974</v>
      </c>
      <c r="C85" s="92"/>
      <c r="D85" s="92"/>
      <c r="E85" s="92"/>
      <c r="F85" s="92"/>
      <c r="G85" s="92"/>
      <c r="H85" s="92"/>
      <c r="I85" s="93"/>
      <c r="J85" s="94"/>
      <c r="K85" s="305">
        <v>0.05</v>
      </c>
      <c r="L85" s="864">
        <f>N78*K85</f>
        <v>16379.553507507195</v>
      </c>
      <c r="M85" s="865"/>
      <c r="N85" s="51"/>
    </row>
    <row r="86" spans="1:14" ht="15.75" thickBot="1">
      <c r="B86" s="828" t="s">
        <v>953</v>
      </c>
      <c r="C86" s="829"/>
      <c r="D86" s="829"/>
      <c r="E86" s="829"/>
      <c r="F86" s="829"/>
      <c r="G86" s="829"/>
      <c r="H86" s="829"/>
      <c r="I86" s="829"/>
      <c r="J86" s="829"/>
      <c r="K86" s="829"/>
      <c r="L86" s="829"/>
      <c r="M86" s="830"/>
      <c r="N86" s="52">
        <f>L83+L84+L85</f>
        <v>98277.321045043165</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425868.39119518705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1.5"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5"/>
      <c r="K118" s="805"/>
      <c r="L118" s="805"/>
      <c r="M118" s="805"/>
      <c r="N118" s="806"/>
    </row>
    <row r="119" spans="2:14" ht="15.75" customHeight="1"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1434</v>
      </c>
      <c r="C31" s="81" t="s">
        <v>1414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44" t="s">
        <v>241</v>
      </c>
      <c r="B36" s="841" t="str">
        <f>VLOOKUP(A36,EQUIPOS!A6:D154,3,FALSE)</f>
        <v>Grúa (capacidad 15 ton)</v>
      </c>
      <c r="C36" s="842"/>
      <c r="D36" s="842"/>
      <c r="E36" s="842"/>
      <c r="F36" s="842"/>
      <c r="G36" s="842"/>
      <c r="H36" s="843"/>
      <c r="I36" s="267"/>
      <c r="J36" s="268"/>
      <c r="K36" s="269">
        <f>VLOOKUP(A36,EQUIPOS!A6:D163,4,FALSE)</f>
        <v>171860.76433351927</v>
      </c>
      <c r="L36" s="270"/>
      <c r="M36" s="271">
        <v>1.5</v>
      </c>
      <c r="N36" s="272">
        <f>K36/M36</f>
        <v>114573.84288901284</v>
      </c>
    </row>
    <row r="37" spans="1:14">
      <c r="A37" s="108"/>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74"/>
      <c r="L39" s="845"/>
      <c r="M39" s="846"/>
      <c r="N39" s="273"/>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277"/>
      <c r="N41" s="344"/>
    </row>
    <row r="42" spans="1:14" ht="15.75" thickBot="1">
      <c r="B42" s="841" t="s">
        <v>952</v>
      </c>
      <c r="C42" s="842"/>
      <c r="D42" s="842"/>
      <c r="E42" s="842"/>
      <c r="F42" s="842"/>
      <c r="G42" s="842"/>
      <c r="H42" s="843"/>
      <c r="I42" s="850"/>
      <c r="J42" s="851"/>
      <c r="K42" s="41"/>
      <c r="L42" s="852">
        <v>0.05</v>
      </c>
      <c r="M42" s="853"/>
      <c r="N42" s="105">
        <f>N76*L42</f>
        <v>902.18333333333339</v>
      </c>
    </row>
    <row r="43" spans="1:14" ht="15.75" thickBot="1">
      <c r="B43" s="828" t="s">
        <v>953</v>
      </c>
      <c r="C43" s="829"/>
      <c r="D43" s="829"/>
      <c r="E43" s="829"/>
      <c r="F43" s="829"/>
      <c r="G43" s="829"/>
      <c r="H43" s="829"/>
      <c r="I43" s="829"/>
      <c r="J43" s="829"/>
      <c r="K43" s="829"/>
      <c r="L43" s="829"/>
      <c r="M43" s="830"/>
      <c r="N43" s="394">
        <f>SUM(N36:N42)</f>
        <v>115476.02622234618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624.07239121164866</v>
      </c>
      <c r="N48" s="272">
        <f>K48*M48</f>
        <v>6240.7239121164866</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15641.551876394518</v>
      </c>
      <c r="N49" s="272">
        <f>K49*M49</f>
        <v>15641.551876394518</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2612.0449277326265</v>
      </c>
      <c r="N50" s="272">
        <f>K50*M50</f>
        <v>2612.0449277326265</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24494.32071624363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12</v>
      </c>
      <c r="N70" s="395">
        <f>K70/M70</f>
        <v>18043.666666666668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127"/>
    </row>
    <row r="76" spans="1:15" ht="15.75" thickBot="1">
      <c r="B76" s="834" t="s">
        <v>953</v>
      </c>
      <c r="C76" s="835"/>
      <c r="D76" s="835"/>
      <c r="E76" s="835"/>
      <c r="F76" s="835"/>
      <c r="G76" s="835"/>
      <c r="H76" s="835"/>
      <c r="I76" s="835"/>
      <c r="J76" s="835"/>
      <c r="K76" s="835"/>
      <c r="L76" s="835"/>
      <c r="M76" s="836"/>
      <c r="N76" s="460">
        <f>SUM(N70:N75)</f>
        <v>18043.666666666668</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158014.01360525648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31602.802721051296</v>
      </c>
      <c r="M83" s="863"/>
      <c r="N83" s="51"/>
    </row>
    <row r="84" spans="1:14">
      <c r="B84" s="89" t="s">
        <v>973</v>
      </c>
      <c r="C84" s="90"/>
      <c r="D84" s="90"/>
      <c r="E84" s="90"/>
      <c r="F84" s="90"/>
      <c r="G84" s="90"/>
      <c r="H84" s="90"/>
      <c r="I84" s="87"/>
      <c r="J84" s="88"/>
      <c r="K84" s="304">
        <v>0.05</v>
      </c>
      <c r="L84" s="862">
        <f>N78*K84</f>
        <v>7900.7006802628239</v>
      </c>
      <c r="M84" s="863"/>
      <c r="N84" s="51"/>
    </row>
    <row r="85" spans="1:14" ht="15.75" thickBot="1">
      <c r="B85" s="91" t="s">
        <v>974</v>
      </c>
      <c r="C85" s="92"/>
      <c r="D85" s="92"/>
      <c r="E85" s="92"/>
      <c r="F85" s="92"/>
      <c r="G85" s="92"/>
      <c r="H85" s="92"/>
      <c r="I85" s="93"/>
      <c r="J85" s="94"/>
      <c r="K85" s="305">
        <v>0.05</v>
      </c>
      <c r="L85" s="864">
        <f>N78*K85</f>
        <v>7900.7006802628239</v>
      </c>
      <c r="M85" s="865"/>
      <c r="N85" s="51"/>
    </row>
    <row r="86" spans="1:14" ht="15.75" thickBot="1">
      <c r="B86" s="828" t="s">
        <v>953</v>
      </c>
      <c r="C86" s="829"/>
      <c r="D86" s="829"/>
      <c r="E86" s="829"/>
      <c r="F86" s="829"/>
      <c r="G86" s="829"/>
      <c r="H86" s="829"/>
      <c r="I86" s="829"/>
      <c r="J86" s="829"/>
      <c r="K86" s="829"/>
      <c r="L86" s="829"/>
      <c r="M86" s="830"/>
      <c r="N86" s="52">
        <f>L83+L84+L85</f>
        <v>47404.204081576943</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205418.21768683341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5"/>
      <c r="K118" s="805"/>
      <c r="L118" s="805"/>
      <c r="M118" s="805"/>
      <c r="N118" s="806"/>
    </row>
    <row r="119" spans="2:14" ht="15.75" customHeight="1"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1435</v>
      </c>
      <c r="C31" s="81" t="s">
        <v>1415</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44" t="s">
        <v>241</v>
      </c>
      <c r="B36" s="841" t="str">
        <f>VLOOKUP(A36,EQUIPOS!A6:D154,3,FALSE)</f>
        <v>Grúa (capacidad 15 ton)</v>
      </c>
      <c r="C36" s="842"/>
      <c r="D36" s="842"/>
      <c r="E36" s="842"/>
      <c r="F36" s="842"/>
      <c r="G36" s="842"/>
      <c r="H36" s="843"/>
      <c r="I36" s="267"/>
      <c r="J36" s="268"/>
      <c r="K36" s="269">
        <f>VLOOKUP(A36,EQUIPOS!A6:D163,4,FALSE)</f>
        <v>171860.76433351927</v>
      </c>
      <c r="L36" s="270"/>
      <c r="M36" s="271">
        <v>1.375</v>
      </c>
      <c r="N36" s="272">
        <f>K36/M36</f>
        <v>124989.64678801401</v>
      </c>
    </row>
    <row r="37" spans="1:14">
      <c r="A37" s="144" t="s">
        <v>373</v>
      </c>
      <c r="B37" s="841" t="str">
        <f>VLOOKUP(A37,EQUIPOS!A7:D154,3,FALSE)</f>
        <v>Volqueta 6 m3</v>
      </c>
      <c r="C37" s="842"/>
      <c r="D37" s="842"/>
      <c r="E37" s="842"/>
      <c r="F37" s="842"/>
      <c r="G37" s="842"/>
      <c r="H37" s="843"/>
      <c r="I37" s="267"/>
      <c r="J37" s="268"/>
      <c r="K37" s="269">
        <f>VLOOKUP(A37,EQUIPOS!A7:D164,4,FALSE)</f>
        <v>83873.663260762187</v>
      </c>
      <c r="L37" s="270"/>
      <c r="M37" s="271">
        <v>1.375</v>
      </c>
      <c r="N37" s="272">
        <f>K37/M37</f>
        <v>60999.02782600886</v>
      </c>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74"/>
      <c r="L39" s="845"/>
      <c r="M39" s="846"/>
      <c r="N39" s="273"/>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277"/>
      <c r="N41" s="344"/>
    </row>
    <row r="42" spans="1:14" ht="15.75" thickBot="1">
      <c r="B42" s="841" t="s">
        <v>952</v>
      </c>
      <c r="C42" s="842"/>
      <c r="D42" s="842"/>
      <c r="E42" s="842"/>
      <c r="F42" s="842"/>
      <c r="G42" s="842"/>
      <c r="H42" s="843"/>
      <c r="I42" s="850"/>
      <c r="J42" s="851"/>
      <c r="K42" s="41"/>
      <c r="L42" s="852">
        <v>0.05</v>
      </c>
      <c r="M42" s="853"/>
      <c r="N42" s="105">
        <f>N76*L42</f>
        <v>984.2</v>
      </c>
    </row>
    <row r="43" spans="1:14" ht="15.75" thickBot="1">
      <c r="B43" s="828" t="s">
        <v>953</v>
      </c>
      <c r="C43" s="829"/>
      <c r="D43" s="829"/>
      <c r="E43" s="829"/>
      <c r="F43" s="829"/>
      <c r="G43" s="829"/>
      <c r="H43" s="829"/>
      <c r="I43" s="829"/>
      <c r="J43" s="829"/>
      <c r="K43" s="829"/>
      <c r="L43" s="829"/>
      <c r="M43" s="830"/>
      <c r="N43" s="394">
        <f>SUM(N36:N42)</f>
        <v>186972.87461402288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624.07239121164866</v>
      </c>
      <c r="N48" s="272">
        <f>K48*M48</f>
        <v>6240.7239121164866</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15641.551876394518</v>
      </c>
      <c r="N49" s="272">
        <f>K49*M49</f>
        <v>15641.551876394518</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2612.0449277326265</v>
      </c>
      <c r="N50" s="272">
        <f>K50*M50</f>
        <v>2612.0449277326265</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24494.32071624363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11</v>
      </c>
      <c r="N70" s="395">
        <f>K70/M70</f>
        <v>19684</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28" t="s">
        <v>953</v>
      </c>
      <c r="C76" s="829"/>
      <c r="D76" s="829"/>
      <c r="E76" s="829"/>
      <c r="F76" s="829"/>
      <c r="G76" s="829"/>
      <c r="H76" s="829"/>
      <c r="I76" s="835"/>
      <c r="J76" s="835"/>
      <c r="K76" s="835"/>
      <c r="L76" s="835"/>
      <c r="M76" s="836"/>
      <c r="N76" s="301">
        <f>SUM(N70:N75)</f>
        <v>19684</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231151.19533026649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46230.239066053298</v>
      </c>
      <c r="M83" s="863"/>
      <c r="N83" s="51"/>
    </row>
    <row r="84" spans="1:14">
      <c r="B84" s="89" t="s">
        <v>973</v>
      </c>
      <c r="C84" s="90"/>
      <c r="D84" s="90"/>
      <c r="E84" s="90"/>
      <c r="F84" s="90"/>
      <c r="G84" s="90"/>
      <c r="H84" s="90"/>
      <c r="I84" s="87"/>
      <c r="J84" s="88"/>
      <c r="K84" s="304">
        <v>0.05</v>
      </c>
      <c r="L84" s="862">
        <f>N78*K84</f>
        <v>11557.559766513325</v>
      </c>
      <c r="M84" s="863"/>
      <c r="N84" s="51"/>
    </row>
    <row r="85" spans="1:14" ht="15.75" thickBot="1">
      <c r="B85" s="91" t="s">
        <v>974</v>
      </c>
      <c r="C85" s="92"/>
      <c r="D85" s="92"/>
      <c r="E85" s="92"/>
      <c r="F85" s="92"/>
      <c r="G85" s="92"/>
      <c r="H85" s="92"/>
      <c r="I85" s="93"/>
      <c r="J85" s="94"/>
      <c r="K85" s="305">
        <v>0.05</v>
      </c>
      <c r="L85" s="864">
        <f>N78*K85</f>
        <v>11557.559766513325</v>
      </c>
      <c r="M85" s="865"/>
      <c r="N85" s="51"/>
    </row>
    <row r="86" spans="1:14" ht="15.75" thickBot="1">
      <c r="B86" s="828" t="s">
        <v>953</v>
      </c>
      <c r="C86" s="829"/>
      <c r="D86" s="829"/>
      <c r="E86" s="829"/>
      <c r="F86" s="829"/>
      <c r="G86" s="829"/>
      <c r="H86" s="829"/>
      <c r="I86" s="829"/>
      <c r="J86" s="829"/>
      <c r="K86" s="829"/>
      <c r="L86" s="829"/>
      <c r="M86" s="830"/>
      <c r="N86" s="52">
        <f>L83+L84+L85</f>
        <v>69345.358599079947</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300496.55392934644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5"/>
      <c r="K118" s="805"/>
      <c r="L118" s="805"/>
      <c r="M118" s="805"/>
      <c r="N118" s="806"/>
    </row>
    <row r="119" spans="2:14" ht="15.75" customHeight="1"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1436</v>
      </c>
      <c r="C31" s="81" t="s">
        <v>1416</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44" t="s">
        <v>241</v>
      </c>
      <c r="B36" s="841" t="str">
        <f>VLOOKUP(A36,EQUIPOS!A6:D154,3,FALSE)</f>
        <v>Grúa (capacidad 15 ton)</v>
      </c>
      <c r="C36" s="842"/>
      <c r="D36" s="842"/>
      <c r="E36" s="842"/>
      <c r="F36" s="842"/>
      <c r="G36" s="842"/>
      <c r="H36" s="843"/>
      <c r="I36" s="267"/>
      <c r="J36" s="268"/>
      <c r="K36" s="269">
        <f>VLOOKUP(A36,EQUIPOS!A6:D163,4,FALSE)</f>
        <v>171860.76433351927</v>
      </c>
      <c r="L36" s="270"/>
      <c r="M36" s="271">
        <v>1.3125</v>
      </c>
      <c r="N36" s="272">
        <f>K36/M36</f>
        <v>130941.53473030039</v>
      </c>
    </row>
    <row r="37" spans="1:14">
      <c r="A37" s="144" t="s">
        <v>373</v>
      </c>
      <c r="B37" s="841" t="str">
        <f>VLOOKUP(A37,EQUIPOS!A7:D154,3,FALSE)</f>
        <v>Volqueta 6 m3</v>
      </c>
      <c r="C37" s="842"/>
      <c r="D37" s="842"/>
      <c r="E37" s="842"/>
      <c r="F37" s="842"/>
      <c r="G37" s="842"/>
      <c r="H37" s="843"/>
      <c r="I37" s="267"/>
      <c r="J37" s="268"/>
      <c r="K37" s="269">
        <f>VLOOKUP(A37,EQUIPOS!A7:D164,4,FALSE)</f>
        <v>83873.663260762187</v>
      </c>
      <c r="L37" s="270"/>
      <c r="M37" s="271">
        <v>1.3125</v>
      </c>
      <c r="N37" s="272">
        <f>K37/M37</f>
        <v>63903.74343677119</v>
      </c>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74"/>
      <c r="L39" s="845"/>
      <c r="M39" s="846"/>
      <c r="N39" s="273"/>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277"/>
      <c r="N41" s="344"/>
    </row>
    <row r="42" spans="1:14" ht="15.75" thickBot="1">
      <c r="B42" s="841" t="s">
        <v>952</v>
      </c>
      <c r="C42" s="842"/>
      <c r="D42" s="842"/>
      <c r="E42" s="842"/>
      <c r="F42" s="842"/>
      <c r="G42" s="842"/>
      <c r="H42" s="843"/>
      <c r="I42" s="850"/>
      <c r="J42" s="851"/>
      <c r="K42" s="41"/>
      <c r="L42" s="852">
        <v>0.05</v>
      </c>
      <c r="M42" s="853"/>
      <c r="N42" s="105">
        <f>N76*L42</f>
        <v>1031.0666666666666</v>
      </c>
    </row>
    <row r="43" spans="1:14" ht="15.75" thickBot="1">
      <c r="B43" s="828" t="s">
        <v>953</v>
      </c>
      <c r="C43" s="829"/>
      <c r="D43" s="829"/>
      <c r="E43" s="829"/>
      <c r="F43" s="829"/>
      <c r="G43" s="829"/>
      <c r="H43" s="829"/>
      <c r="I43" s="829"/>
      <c r="J43" s="829"/>
      <c r="K43" s="829"/>
      <c r="L43" s="829"/>
      <c r="M43" s="830"/>
      <c r="N43" s="394">
        <f>SUM(N36:N42)</f>
        <v>195876.34483373826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624.07239121164866</v>
      </c>
      <c r="N48" s="272">
        <f>K48*M48</f>
        <v>6240.7239121164866</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15641.551876394518</v>
      </c>
      <c r="N49" s="272">
        <f>K49*M49</f>
        <v>15641.551876394518</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2612.0449277326265</v>
      </c>
      <c r="N50" s="272">
        <f>K50*M50</f>
        <v>2612.0449277326265</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24494.32071624363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10.5</v>
      </c>
      <c r="N70" s="395">
        <f>K70/M70</f>
        <v>20621.333333333332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127"/>
    </row>
    <row r="76" spans="1:15" ht="15.75" thickBot="1">
      <c r="B76" s="828" t="s">
        <v>953</v>
      </c>
      <c r="C76" s="829"/>
      <c r="D76" s="829"/>
      <c r="E76" s="829"/>
      <c r="F76" s="829"/>
      <c r="G76" s="829"/>
      <c r="H76" s="829"/>
      <c r="I76" s="835"/>
      <c r="J76" s="835"/>
      <c r="K76" s="835"/>
      <c r="L76" s="835"/>
      <c r="M76" s="836"/>
      <c r="N76" s="460">
        <f>SUM(N70:N75)</f>
        <v>20621.333333333332</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240991.99888331522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48198.399776663049</v>
      </c>
      <c r="M83" s="863"/>
      <c r="N83" s="51"/>
    </row>
    <row r="84" spans="1:14">
      <c r="B84" s="89" t="s">
        <v>973</v>
      </c>
      <c r="C84" s="90"/>
      <c r="D84" s="90"/>
      <c r="E84" s="90"/>
      <c r="F84" s="90"/>
      <c r="G84" s="90"/>
      <c r="H84" s="90"/>
      <c r="I84" s="87"/>
      <c r="J84" s="88"/>
      <c r="K84" s="304">
        <v>0.05</v>
      </c>
      <c r="L84" s="862">
        <f>N78*K84</f>
        <v>12049.599944165762</v>
      </c>
      <c r="M84" s="863"/>
      <c r="N84" s="51"/>
    </row>
    <row r="85" spans="1:14" ht="15.75" thickBot="1">
      <c r="B85" s="91" t="s">
        <v>974</v>
      </c>
      <c r="C85" s="92"/>
      <c r="D85" s="92"/>
      <c r="E85" s="92"/>
      <c r="F85" s="92"/>
      <c r="G85" s="92"/>
      <c r="H85" s="92"/>
      <c r="I85" s="93"/>
      <c r="J85" s="94"/>
      <c r="K85" s="305">
        <v>0.05</v>
      </c>
      <c r="L85" s="864">
        <f>N78*K85</f>
        <v>12049.599944165762</v>
      </c>
      <c r="M85" s="865"/>
      <c r="N85" s="51"/>
    </row>
    <row r="86" spans="1:14" ht="15.75" thickBot="1">
      <c r="B86" s="828" t="s">
        <v>953</v>
      </c>
      <c r="C86" s="829"/>
      <c r="D86" s="829"/>
      <c r="E86" s="829"/>
      <c r="F86" s="829"/>
      <c r="G86" s="829"/>
      <c r="H86" s="829"/>
      <c r="I86" s="829"/>
      <c r="J86" s="829"/>
      <c r="K86" s="829"/>
      <c r="L86" s="829"/>
      <c r="M86" s="830"/>
      <c r="N86" s="52">
        <f>L83+L84+L85</f>
        <v>72297.599664994574</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313289.59854830976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1.5"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1009</v>
      </c>
      <c r="C31" s="81" t="s">
        <v>1188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44" t="s">
        <v>312</v>
      </c>
      <c r="B36" s="841" t="str">
        <f>VLOOKUP(A36,EQUIPOS!A6:D154,3,FALSE)</f>
        <v>Retroexcavadora sobre oruga, potencia 138 HP, balde de 1,5 m3.</v>
      </c>
      <c r="C36" s="842"/>
      <c r="D36" s="842"/>
      <c r="E36" s="842"/>
      <c r="F36" s="842"/>
      <c r="G36" s="842"/>
      <c r="H36" s="843"/>
      <c r="I36" s="267"/>
      <c r="J36" s="268"/>
      <c r="K36" s="269">
        <f>VLOOKUP(A36,EQUIPOS!A6:D163,4,FALSE)</f>
        <v>223344.09288653883</v>
      </c>
      <c r="L36" s="270"/>
      <c r="M36" s="271">
        <v>66</v>
      </c>
      <c r="N36" s="272">
        <f>K36/M36</f>
        <v>3384.0014073718003</v>
      </c>
    </row>
    <row r="37" spans="1:14">
      <c r="A37" s="144" t="s">
        <v>129</v>
      </c>
      <c r="B37" s="841" t="str">
        <f>VLOOKUP(A37,EQUIPOS!A7:D154,3,FALSE)</f>
        <v xml:space="preserve">Buldozer, Potencia al volante de 140 HP, motor de 2200 RPM, longitud de hoja 4,80m. </v>
      </c>
      <c r="C37" s="842"/>
      <c r="D37" s="842"/>
      <c r="E37" s="842"/>
      <c r="F37" s="842"/>
      <c r="G37" s="842"/>
      <c r="H37" s="843"/>
      <c r="I37" s="267"/>
      <c r="J37" s="268"/>
      <c r="K37" s="269">
        <f>VLOOKUP(A37,EQUIPOS!A7:D164,4,FALSE)</f>
        <v>162664.56996534782</v>
      </c>
      <c r="L37" s="270"/>
      <c r="M37" s="271">
        <v>100</v>
      </c>
      <c r="N37" s="272">
        <f>K37/M37</f>
        <v>1626.6456996534782</v>
      </c>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74"/>
      <c r="L39" s="845"/>
      <c r="M39" s="846"/>
      <c r="N39" s="273"/>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277"/>
      <c r="N41" s="344"/>
    </row>
    <row r="42" spans="1:14" ht="15.75" thickBot="1">
      <c r="B42" s="841" t="s">
        <v>952</v>
      </c>
      <c r="C42" s="842"/>
      <c r="D42" s="842"/>
      <c r="E42" s="842"/>
      <c r="F42" s="842"/>
      <c r="G42" s="842"/>
      <c r="H42" s="843"/>
      <c r="I42" s="850"/>
      <c r="J42" s="851"/>
      <c r="K42" s="41"/>
      <c r="L42" s="852">
        <v>0.01</v>
      </c>
      <c r="M42" s="853"/>
      <c r="N42" s="105">
        <f>N76*L42</f>
        <v>1.0252083333333333</v>
      </c>
    </row>
    <row r="43" spans="1:14" ht="15.75" thickBot="1">
      <c r="B43" s="828" t="s">
        <v>953</v>
      </c>
      <c r="C43" s="829"/>
      <c r="D43" s="829"/>
      <c r="E43" s="829"/>
      <c r="F43" s="829"/>
      <c r="G43" s="829"/>
      <c r="H43" s="829"/>
      <c r="I43" s="829"/>
      <c r="J43" s="829"/>
      <c r="K43" s="829"/>
      <c r="L43" s="829"/>
      <c r="M43" s="830"/>
      <c r="N43" s="394">
        <f>SUM(N36:N42)</f>
        <v>5011.6723153586117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442</v>
      </c>
      <c r="B48" s="43" t="str">
        <f>VLOOKUP(A48,MATERIALES!A4:D373,3,FALSE)</f>
        <v>Derechos de explotación y/o disposición de materiales</v>
      </c>
      <c r="C48" s="281"/>
      <c r="D48" s="281"/>
      <c r="E48" s="281"/>
      <c r="F48" s="281"/>
      <c r="G48" s="281"/>
      <c r="H48" s="281"/>
      <c r="I48" s="268"/>
      <c r="J48" s="224" t="str">
        <f>VLOOKUP(A48,MATERIALES!A4:D373,2,FALSE)</f>
        <v>m3</v>
      </c>
      <c r="K48" s="282">
        <v>1</v>
      </c>
      <c r="L48" s="267"/>
      <c r="M48" s="283">
        <f>VLOOKUP(A48,MATERIALES!A5:D373,4,FALSE)</f>
        <v>5638.518351075214</v>
      </c>
      <c r="N48" s="272">
        <f>K48*M48</f>
        <v>5638.518351075214</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5638.518351075214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28" t="s">
        <v>953</v>
      </c>
      <c r="C76" s="829"/>
      <c r="D76" s="829"/>
      <c r="E76" s="829"/>
      <c r="F76" s="829"/>
      <c r="G76" s="829"/>
      <c r="H76" s="829"/>
      <c r="I76" s="835"/>
      <c r="J76" s="835"/>
      <c r="K76" s="835"/>
      <c r="L76" s="835"/>
      <c r="M76" s="836"/>
      <c r="N76" s="301">
        <f>SUM(N70:N75)</f>
        <v>102.52083333333333</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10752.71149976716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2150.5422999534321</v>
      </c>
      <c r="M83" s="863"/>
      <c r="N83" s="51"/>
    </row>
    <row r="84" spans="1:14">
      <c r="B84" s="89" t="s">
        <v>973</v>
      </c>
      <c r="C84" s="90"/>
      <c r="D84" s="90"/>
      <c r="E84" s="90"/>
      <c r="F84" s="90"/>
      <c r="G84" s="90"/>
      <c r="H84" s="90"/>
      <c r="I84" s="87"/>
      <c r="J84" s="88"/>
      <c r="K84" s="304">
        <v>0.05</v>
      </c>
      <c r="L84" s="862">
        <f>N78*K84</f>
        <v>537.63557498835803</v>
      </c>
      <c r="M84" s="863"/>
      <c r="N84" s="51"/>
    </row>
    <row r="85" spans="1:14" ht="15.75" thickBot="1">
      <c r="B85" s="91" t="s">
        <v>974</v>
      </c>
      <c r="C85" s="92"/>
      <c r="D85" s="92"/>
      <c r="E85" s="92"/>
      <c r="F85" s="92"/>
      <c r="G85" s="92"/>
      <c r="H85" s="92"/>
      <c r="I85" s="93"/>
      <c r="J85" s="94"/>
      <c r="K85" s="305">
        <v>0.05</v>
      </c>
      <c r="L85" s="864">
        <f>N78*K85</f>
        <v>537.63557498835803</v>
      </c>
      <c r="M85" s="865"/>
      <c r="N85" s="51"/>
    </row>
    <row r="86" spans="1:14" ht="15.75" thickBot="1">
      <c r="B86" s="828" t="s">
        <v>953</v>
      </c>
      <c r="C86" s="829"/>
      <c r="D86" s="829"/>
      <c r="E86" s="829"/>
      <c r="F86" s="829"/>
      <c r="G86" s="829"/>
      <c r="H86" s="829"/>
      <c r="I86" s="829"/>
      <c r="J86" s="829"/>
      <c r="K86" s="829"/>
      <c r="L86" s="829"/>
      <c r="M86" s="830"/>
      <c r="N86" s="52">
        <f>L83+L84+L85</f>
        <v>3225.8134499301477</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13978.524949697308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1.5"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1010</v>
      </c>
      <c r="C31" s="81" t="s">
        <v>1189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44" t="s">
        <v>312</v>
      </c>
      <c r="B36" s="841" t="str">
        <f>VLOOKUP(A36,EQUIPOS!A6:D154,3,FALSE)</f>
        <v>Retroexcavadora sobre oruga, potencia 138 HP, balde de 1,5 m3.</v>
      </c>
      <c r="C36" s="842"/>
      <c r="D36" s="842"/>
      <c r="E36" s="842"/>
      <c r="F36" s="842"/>
      <c r="G36" s="842"/>
      <c r="H36" s="843"/>
      <c r="I36" s="267"/>
      <c r="J36" s="268"/>
      <c r="K36" s="269">
        <f>VLOOKUP(A36,EQUIPOS!A6:D163,4,FALSE)</f>
        <v>223344.09288653883</v>
      </c>
      <c r="L36" s="270"/>
      <c r="M36" s="271">
        <v>66</v>
      </c>
      <c r="N36" s="272">
        <f>K36/M36</f>
        <v>3384.0014073718003</v>
      </c>
    </row>
    <row r="37" spans="1:14">
      <c r="A37" s="108"/>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74"/>
      <c r="L39" s="845"/>
      <c r="M39" s="846"/>
      <c r="N39" s="273"/>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277"/>
      <c r="N41" s="344"/>
    </row>
    <row r="42" spans="1:14" ht="15.75" thickBot="1">
      <c r="B42" s="841" t="s">
        <v>952</v>
      </c>
      <c r="C42" s="842"/>
      <c r="D42" s="842"/>
      <c r="E42" s="842"/>
      <c r="F42" s="842"/>
      <c r="G42" s="842"/>
      <c r="H42" s="843"/>
      <c r="I42" s="850"/>
      <c r="J42" s="851"/>
      <c r="K42" s="41"/>
      <c r="L42" s="852">
        <v>0.01</v>
      </c>
      <c r="M42" s="853"/>
      <c r="N42" s="105">
        <f>N76*L42</f>
        <v>1.0252083333333333</v>
      </c>
    </row>
    <row r="43" spans="1:14" ht="15.75" thickBot="1">
      <c r="B43" s="828" t="s">
        <v>953</v>
      </c>
      <c r="C43" s="829"/>
      <c r="D43" s="829"/>
      <c r="E43" s="829"/>
      <c r="F43" s="829"/>
      <c r="G43" s="829"/>
      <c r="H43" s="829"/>
      <c r="I43" s="829"/>
      <c r="J43" s="829"/>
      <c r="K43" s="829"/>
      <c r="L43" s="829"/>
      <c r="M43" s="830"/>
      <c r="N43" s="394">
        <f>SUM(N36:N42)</f>
        <v>3385.0266157051337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28" t="s">
        <v>953</v>
      </c>
      <c r="C76" s="829"/>
      <c r="D76" s="829"/>
      <c r="E76" s="829"/>
      <c r="F76" s="829"/>
      <c r="G76" s="829"/>
      <c r="H76" s="829"/>
      <c r="I76" s="835"/>
      <c r="J76" s="835"/>
      <c r="K76" s="835"/>
      <c r="L76" s="835"/>
      <c r="M76" s="836"/>
      <c r="N76" s="301">
        <f>SUM(N70:N75)</f>
        <v>102.52083333333333</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3487.5474490384672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697.50948980769351</v>
      </c>
      <c r="M83" s="863"/>
      <c r="N83" s="51"/>
    </row>
    <row r="84" spans="1:14">
      <c r="B84" s="89" t="s">
        <v>973</v>
      </c>
      <c r="C84" s="90"/>
      <c r="D84" s="90"/>
      <c r="E84" s="90"/>
      <c r="F84" s="90"/>
      <c r="G84" s="90"/>
      <c r="H84" s="90"/>
      <c r="I84" s="87"/>
      <c r="J84" s="88"/>
      <c r="K84" s="304">
        <v>0.05</v>
      </c>
      <c r="L84" s="862">
        <f>N78*K84</f>
        <v>174.37737245192338</v>
      </c>
      <c r="M84" s="863"/>
      <c r="N84" s="51"/>
    </row>
    <row r="85" spans="1:14" ht="15.75" thickBot="1">
      <c r="B85" s="91" t="s">
        <v>974</v>
      </c>
      <c r="C85" s="92"/>
      <c r="D85" s="92"/>
      <c r="E85" s="92"/>
      <c r="F85" s="92"/>
      <c r="G85" s="92"/>
      <c r="H85" s="92"/>
      <c r="I85" s="93"/>
      <c r="J85" s="94"/>
      <c r="K85" s="305">
        <v>0.05</v>
      </c>
      <c r="L85" s="864">
        <f>N78*K85</f>
        <v>174.37737245192338</v>
      </c>
      <c r="M85" s="865"/>
      <c r="N85" s="51"/>
    </row>
    <row r="86" spans="1:14" ht="15.75" thickBot="1">
      <c r="B86" s="828" t="s">
        <v>953</v>
      </c>
      <c r="C86" s="829"/>
      <c r="D86" s="829"/>
      <c r="E86" s="829"/>
      <c r="F86" s="829"/>
      <c r="G86" s="829"/>
      <c r="H86" s="829"/>
      <c r="I86" s="829"/>
      <c r="J86" s="829"/>
      <c r="K86" s="829"/>
      <c r="L86" s="829"/>
      <c r="M86" s="830"/>
      <c r="N86" s="52">
        <f>L83+L84+L85</f>
        <v>1046.2642347115402</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4533.8116837500074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zoomScale="78" zoomScaleNormal="78" workbookViewId="0">
      <selection activeCell="A21" sqref="A21"/>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1011</v>
      </c>
      <c r="C31" s="81" t="s">
        <v>1190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08" t="s">
        <v>180</v>
      </c>
      <c r="B36" s="841" t="str">
        <f>VLOOKUP(A36,EQUIPOS!A6:D154,3,FALSE)</f>
        <v>Compresor 120 HP, con martillo.</v>
      </c>
      <c r="C36" s="842"/>
      <c r="D36" s="842"/>
      <c r="E36" s="842"/>
      <c r="F36" s="842"/>
      <c r="G36" s="842"/>
      <c r="H36" s="843"/>
      <c r="I36" s="267"/>
      <c r="J36" s="268"/>
      <c r="K36" s="269">
        <f>VLOOKUP(A36,EQUIPOS!A6:D163,4,FALSE)</f>
        <v>92243.711544036807</v>
      </c>
      <c r="L36" s="270"/>
      <c r="M36" s="271">
        <v>66</v>
      </c>
      <c r="N36" s="272">
        <f>K36/M36</f>
        <v>1397.6319930914667</v>
      </c>
    </row>
    <row r="37" spans="1:14">
      <c r="A37" s="108" t="s">
        <v>129</v>
      </c>
      <c r="B37" s="841" t="str">
        <f>VLOOKUP(A37,EQUIPOS!A7:D154,3,FALSE)</f>
        <v xml:space="preserve">Buldozer, Potencia al volante de 140 HP, motor de 2200 RPM, longitud de hoja 4,80m. </v>
      </c>
      <c r="C37" s="842"/>
      <c r="D37" s="842"/>
      <c r="E37" s="842"/>
      <c r="F37" s="842"/>
      <c r="G37" s="842"/>
      <c r="H37" s="843"/>
      <c r="I37" s="267"/>
      <c r="J37" s="268"/>
      <c r="K37" s="269">
        <f>VLOOKUP(A37,EQUIPOS!A7:D164,4,FALSE)</f>
        <v>162664.56996534782</v>
      </c>
      <c r="L37" s="270"/>
      <c r="M37" s="271">
        <v>100</v>
      </c>
      <c r="N37" s="272">
        <f>K37/M37</f>
        <v>1626.6456996534782</v>
      </c>
    </row>
    <row r="38" spans="1:14">
      <c r="A38" t="s">
        <v>312</v>
      </c>
      <c r="B38" s="841" t="str">
        <f>VLOOKUP(A38,EQUIPOS!A8:D154,3,FALSE)</f>
        <v>Retroexcavadora sobre oruga, potencia 138 HP, balde de 1,5 m3.</v>
      </c>
      <c r="C38" s="842"/>
      <c r="D38" s="842"/>
      <c r="E38" s="842"/>
      <c r="F38" s="842"/>
      <c r="G38" s="842"/>
      <c r="H38" s="843"/>
      <c r="I38" s="267"/>
      <c r="J38" s="268"/>
      <c r="K38" s="269">
        <f>VLOOKUP(A38,EQUIPOS!A8:D165,4,FALSE)</f>
        <v>223344.09288653883</v>
      </c>
      <c r="L38" s="270"/>
      <c r="M38" s="271">
        <v>66</v>
      </c>
      <c r="N38" s="272">
        <f>K38/M38</f>
        <v>3384.0014073718003</v>
      </c>
    </row>
    <row r="39" spans="1:14">
      <c r="B39" s="841"/>
      <c r="C39" s="842"/>
      <c r="D39" s="842"/>
      <c r="E39" s="842"/>
      <c r="F39" s="842"/>
      <c r="G39" s="842"/>
      <c r="H39" s="843"/>
      <c r="I39" s="844"/>
      <c r="J39" s="825"/>
      <c r="K39" s="274"/>
      <c r="L39" s="845"/>
      <c r="M39" s="846"/>
      <c r="N39" s="273"/>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277"/>
      <c r="N41" s="344"/>
    </row>
    <row r="42" spans="1:14" ht="15.75" thickBot="1">
      <c r="B42" s="841" t="s">
        <v>952</v>
      </c>
      <c r="C42" s="842"/>
      <c r="D42" s="842"/>
      <c r="E42" s="842"/>
      <c r="F42" s="842"/>
      <c r="G42" s="842"/>
      <c r="H42" s="843"/>
      <c r="I42" s="850"/>
      <c r="J42" s="851"/>
      <c r="K42" s="41"/>
      <c r="L42" s="852">
        <v>0.02</v>
      </c>
      <c r="M42" s="853"/>
      <c r="N42" s="105">
        <f>N78*L42</f>
        <v>6.0915622581215141</v>
      </c>
    </row>
    <row r="43" spans="1:14" ht="15.75" thickBot="1">
      <c r="B43" s="828" t="s">
        <v>953</v>
      </c>
      <c r="C43" s="829"/>
      <c r="D43" s="829"/>
      <c r="E43" s="829"/>
      <c r="F43" s="829"/>
      <c r="G43" s="829"/>
      <c r="H43" s="829"/>
      <c r="I43" s="829"/>
      <c r="J43" s="829"/>
      <c r="K43" s="829"/>
      <c r="L43" s="829"/>
      <c r="M43" s="830"/>
      <c r="N43" s="394">
        <f>SUM(N36:N42)</f>
        <v>6414.3706623748667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376</v>
      </c>
      <c r="B48" s="43" t="str">
        <f>VLOOKUP(A48,MATERIALES!A4:D373,3,FALSE)</f>
        <v>Anfo</v>
      </c>
      <c r="C48" s="281"/>
      <c r="D48" s="281"/>
      <c r="E48" s="281"/>
      <c r="F48" s="281"/>
      <c r="G48" s="281"/>
      <c r="H48" s="281"/>
      <c r="I48" s="268"/>
      <c r="J48" s="224" t="str">
        <f>VLOOKUP(A48,MATERIALES!A4:D385,2,FALSE)</f>
        <v>kg</v>
      </c>
      <c r="K48" s="282">
        <v>0.2</v>
      </c>
      <c r="L48" s="267"/>
      <c r="M48" s="283">
        <f>VLOOKUP(A48,MATERIALES!A5:D373,4,FALSE)</f>
        <v>6005.3951683781688</v>
      </c>
      <c r="N48" s="272">
        <f>K48*M48</f>
        <v>1201.0790336756338</v>
      </c>
    </row>
    <row r="49" spans="1:14">
      <c r="A49" t="s">
        <v>424</v>
      </c>
      <c r="B49" s="43" t="str">
        <f>VLOOKUP(A49,MATERIALES!A5:D373,3,FALSE)</f>
        <v>Cordón detonante</v>
      </c>
      <c r="C49" s="281"/>
      <c r="D49" s="281"/>
      <c r="E49" s="281"/>
      <c r="F49" s="281"/>
      <c r="G49" s="281"/>
      <c r="H49" s="281"/>
      <c r="I49" s="268"/>
      <c r="J49" s="224" t="str">
        <f>VLOOKUP(A49,MATERIALES!A5:D386,2,FALSE)</f>
        <v>m</v>
      </c>
      <c r="K49" s="282">
        <v>3</v>
      </c>
      <c r="L49" s="267"/>
      <c r="M49" s="283">
        <f>VLOOKUP(A49,MATERIALES!A6:D373,4,FALSE)</f>
        <v>1623.8724595571182</v>
      </c>
      <c r="N49" s="272">
        <f t="shared" ref="N49:N54" si="0">K49*M49</f>
        <v>4871.6173786713543</v>
      </c>
    </row>
    <row r="50" spans="1:14">
      <c r="A50" s="206" t="s">
        <v>453</v>
      </c>
      <c r="B50" s="43" t="str">
        <f>VLOOKUP(A50,MATERIALES!A6:D373,3,FALSE)</f>
        <v>Explosivos  75% (INDUGEL)</v>
      </c>
      <c r="C50" s="281"/>
      <c r="D50" s="281"/>
      <c r="E50" s="281"/>
      <c r="F50" s="281"/>
      <c r="G50" s="281"/>
      <c r="H50" s="281"/>
      <c r="I50" s="268"/>
      <c r="J50" s="224" t="str">
        <f>VLOOKUP(A50,MATERIALES!A6:D387,2,FALSE)</f>
        <v>lb</v>
      </c>
      <c r="K50" s="282">
        <v>0.3</v>
      </c>
      <c r="L50" s="267"/>
      <c r="M50" s="283">
        <f>VLOOKUP(A50,MATERIALES!A6:D373,4,FALSE)</f>
        <v>12471.382140503754</v>
      </c>
      <c r="N50" s="272">
        <f t="shared" si="0"/>
        <v>3741.4146421511259</v>
      </c>
    </row>
    <row r="51" spans="1:14">
      <c r="A51" t="s">
        <v>458</v>
      </c>
      <c r="B51" s="43" t="str">
        <f>VLOOKUP(A51,MATERIALES!A6:D373,3,FALSE)</f>
        <v>Fulminantes</v>
      </c>
      <c r="C51" s="281"/>
      <c r="D51" s="281"/>
      <c r="E51" s="281"/>
      <c r="F51" s="281"/>
      <c r="G51" s="281"/>
      <c r="H51" s="281"/>
      <c r="I51" s="268"/>
      <c r="J51" s="224" t="str">
        <f>VLOOKUP(A51,MATERIALES!A6:D388,2,FALSE)</f>
        <v>u</v>
      </c>
      <c r="K51" s="282">
        <v>0.2</v>
      </c>
      <c r="L51" s="267"/>
      <c r="M51" s="283">
        <f>VLOOKUP(A51,MATERIALES!A6:D373,4,FALSE)</f>
        <v>936.10858681747311</v>
      </c>
      <c r="N51" s="272">
        <f t="shared" si="0"/>
        <v>187.22171736349463</v>
      </c>
    </row>
    <row r="52" spans="1:14">
      <c r="A52" t="s">
        <v>552</v>
      </c>
      <c r="B52" s="43" t="str">
        <f>VLOOKUP(A52,MATERIALES!A6:D373,3,FALSE)</f>
        <v>Mecha Lenta</v>
      </c>
      <c r="C52" s="281"/>
      <c r="D52" s="281"/>
      <c r="E52" s="281"/>
      <c r="F52" s="281"/>
      <c r="G52" s="281"/>
      <c r="H52" s="281"/>
      <c r="I52" s="268"/>
      <c r="J52" s="224" t="str">
        <f>VLOOKUP(A52,MATERIALES!A6:D389,2,FALSE)</f>
        <v>m</v>
      </c>
      <c r="K52" s="282">
        <v>0.5</v>
      </c>
      <c r="L52" s="267"/>
      <c r="M52" s="283">
        <f>VLOOKUP(A52,MATERIALES!A7:D373,4,FALSE)</f>
        <v>864.43397681457805</v>
      </c>
      <c r="N52" s="272">
        <f t="shared" si="0"/>
        <v>432.21698840728902</v>
      </c>
    </row>
    <row r="53" spans="1:14">
      <c r="B53" s="43"/>
      <c r="C53" s="281"/>
      <c r="D53" s="281"/>
      <c r="E53" s="281"/>
      <c r="F53" s="281"/>
      <c r="G53" s="281"/>
      <c r="H53" s="281"/>
      <c r="I53" s="268"/>
      <c r="J53" s="224"/>
      <c r="K53" s="282"/>
      <c r="L53" s="267"/>
      <c r="M53" s="283"/>
      <c r="N53" s="272"/>
    </row>
    <row r="54" spans="1:14">
      <c r="A54" t="s">
        <v>442</v>
      </c>
      <c r="B54" s="43" t="str">
        <f>VLOOKUP(A54,MATERIALES!A8:D373,3,FALSE)</f>
        <v>Derechos de explotación y/o disposición de materiales</v>
      </c>
      <c r="C54" s="281"/>
      <c r="D54" s="281"/>
      <c r="E54" s="281"/>
      <c r="F54" s="281"/>
      <c r="G54" s="281"/>
      <c r="H54" s="281"/>
      <c r="I54" s="268"/>
      <c r="J54" s="224" t="str">
        <f>VLOOKUP(A54,MATERIALES!A8:D391,2,FALSE)</f>
        <v>m3</v>
      </c>
      <c r="K54" s="282">
        <v>1</v>
      </c>
      <c r="L54" s="267"/>
      <c r="M54" s="283">
        <f>VLOOKUP(A54,MATERIALES!A9:D374,4,FALSE)</f>
        <v>5638.518351075214</v>
      </c>
      <c r="N54" s="272">
        <f t="shared" si="0"/>
        <v>5638.518351075214</v>
      </c>
    </row>
    <row r="55" spans="1:14" ht="15.75" thickBot="1">
      <c r="B55" s="823"/>
      <c r="C55" s="824"/>
      <c r="D55" s="824"/>
      <c r="E55" s="824"/>
      <c r="F55" s="824"/>
      <c r="G55" s="824"/>
      <c r="H55" s="824"/>
      <c r="I55" s="825"/>
      <c r="J55" s="42"/>
      <c r="K55" s="44"/>
      <c r="L55" s="826"/>
      <c r="M55" s="827"/>
      <c r="N55" s="45"/>
    </row>
    <row r="56" spans="1:14" ht="15.75" thickBot="1">
      <c r="B56" s="828" t="s">
        <v>953</v>
      </c>
      <c r="C56" s="829"/>
      <c r="D56" s="829"/>
      <c r="E56" s="829"/>
      <c r="F56" s="829"/>
      <c r="G56" s="829"/>
      <c r="H56" s="829"/>
      <c r="I56" s="829"/>
      <c r="J56" s="829"/>
      <c r="K56" s="829"/>
      <c r="L56" s="829"/>
      <c r="M56" s="830"/>
      <c r="N56" s="394">
        <f>SUM(N48:N55)</f>
        <v>16072.06811134411</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31" t="s">
        <v>961</v>
      </c>
      <c r="M60" s="804"/>
      <c r="N60" s="76" t="s">
        <v>951</v>
      </c>
    </row>
    <row r="61" spans="1:14">
      <c r="B61" s="46"/>
      <c r="C61" s="317"/>
      <c r="D61" s="317"/>
      <c r="E61" s="317"/>
      <c r="F61" s="317"/>
      <c r="G61" s="317"/>
      <c r="H61" s="311"/>
      <c r="I61" s="279"/>
      <c r="J61" s="286"/>
      <c r="K61" s="279"/>
      <c r="L61" s="832"/>
      <c r="M61" s="833"/>
      <c r="N61" s="287"/>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c r="B65" s="46"/>
      <c r="C65" s="47"/>
      <c r="D65" s="47"/>
      <c r="E65" s="47"/>
      <c r="F65" s="47"/>
      <c r="G65" s="47"/>
      <c r="H65" s="288"/>
      <c r="I65" s="279"/>
      <c r="J65" s="279"/>
      <c r="K65" s="279"/>
      <c r="L65" s="289"/>
      <c r="M65" s="290"/>
      <c r="N65" s="291"/>
    </row>
    <row r="66" spans="1:15" ht="15.75" thickBot="1">
      <c r="B66" s="309"/>
      <c r="C66" s="310"/>
      <c r="D66" s="310"/>
      <c r="E66" s="310"/>
      <c r="F66" s="310"/>
      <c r="G66" s="310"/>
      <c r="H66" s="48"/>
      <c r="I66" s="126"/>
      <c r="J66" s="126"/>
      <c r="K66" s="126"/>
      <c r="L66" s="817"/>
      <c r="M66" s="818"/>
      <c r="N66" s="127"/>
    </row>
    <row r="67" spans="1:15" ht="15.75" thickBot="1">
      <c r="B67" s="834" t="s">
        <v>953</v>
      </c>
      <c r="C67" s="835"/>
      <c r="D67" s="835"/>
      <c r="E67" s="835"/>
      <c r="F67" s="835"/>
      <c r="G67" s="835"/>
      <c r="H67" s="835"/>
      <c r="I67" s="835"/>
      <c r="J67" s="835"/>
      <c r="K67" s="835"/>
      <c r="L67" s="835"/>
      <c r="M67" s="836"/>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4" t="s">
        <v>963</v>
      </c>
      <c r="C71" s="855"/>
      <c r="D71" s="855"/>
      <c r="E71" s="855"/>
      <c r="F71" s="855"/>
      <c r="G71" s="855"/>
      <c r="H71" s="855"/>
      <c r="I71" s="73" t="s">
        <v>964</v>
      </c>
      <c r="J71" s="75" t="s">
        <v>1410</v>
      </c>
      <c r="K71" s="74" t="s">
        <v>966</v>
      </c>
      <c r="L71" s="856" t="s">
        <v>950</v>
      </c>
      <c r="M71" s="857"/>
      <c r="N71" s="98" t="s">
        <v>951</v>
      </c>
    </row>
    <row r="72" spans="1:15">
      <c r="A7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295">
        <v>528</v>
      </c>
      <c r="N72" s="395">
        <f>K72/M72</f>
        <v>102.52083333333333</v>
      </c>
      <c r="O72" s="106"/>
    </row>
    <row r="73" spans="1:15">
      <c r="A73"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295">
        <v>528</v>
      </c>
      <c r="N73" s="395">
        <f>K73/M73</f>
        <v>202.0572795727424</v>
      </c>
    </row>
    <row r="74" spans="1:15">
      <c r="B74" s="49"/>
      <c r="C74" s="47"/>
      <c r="D74" s="47"/>
      <c r="E74" s="47"/>
      <c r="F74" s="47"/>
      <c r="G74" s="47"/>
      <c r="H74" s="47"/>
      <c r="I74" s="279"/>
      <c r="J74" s="297"/>
      <c r="K74" s="298"/>
      <c r="L74" s="50"/>
      <c r="M74" s="300"/>
      <c r="N74" s="296"/>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5"/>
      <c r="C77" s="816"/>
      <c r="D77" s="816"/>
      <c r="E77" s="816"/>
      <c r="F77" s="816"/>
      <c r="G77" s="816"/>
      <c r="H77" s="816"/>
      <c r="I77" s="126"/>
      <c r="J77" s="126"/>
      <c r="K77" s="126"/>
      <c r="L77" s="916"/>
      <c r="M77" s="916"/>
      <c r="N77" s="45"/>
    </row>
    <row r="78" spans="1:15" ht="15.75" thickBot="1">
      <c r="B78" s="828" t="s">
        <v>953</v>
      </c>
      <c r="C78" s="829"/>
      <c r="D78" s="829"/>
      <c r="E78" s="829"/>
      <c r="F78" s="829"/>
      <c r="G78" s="829"/>
      <c r="H78" s="829"/>
      <c r="I78" s="835"/>
      <c r="J78" s="835"/>
      <c r="K78" s="835"/>
      <c r="L78" s="835"/>
      <c r="M78" s="836"/>
      <c r="N78" s="301">
        <f>SUM(N72:N77)</f>
        <v>304.57811290607572</v>
      </c>
    </row>
    <row r="79" spans="1:15" ht="15.75" thickBot="1">
      <c r="B79" s="33"/>
      <c r="C79" s="34"/>
      <c r="D79" s="34"/>
      <c r="E79" s="34"/>
      <c r="F79" s="34"/>
      <c r="G79" s="34"/>
      <c r="H79" s="34"/>
      <c r="I79" s="34"/>
      <c r="J79" s="34"/>
      <c r="K79" s="34"/>
      <c r="L79" s="34"/>
      <c r="M79" s="34"/>
      <c r="N79" s="35"/>
    </row>
    <row r="80" spans="1:15" ht="15.75" thickBot="1">
      <c r="B80" s="828" t="s">
        <v>967</v>
      </c>
      <c r="C80" s="829"/>
      <c r="D80" s="829"/>
      <c r="E80" s="829"/>
      <c r="F80" s="829"/>
      <c r="G80" s="829"/>
      <c r="H80" s="829"/>
      <c r="I80" s="829"/>
      <c r="J80" s="829"/>
      <c r="K80" s="829"/>
      <c r="L80" s="829"/>
      <c r="M80" s="830"/>
      <c r="N80" s="99">
        <f>N43+N56+N67+N78</f>
        <v>22791.01688662505</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9" t="s">
        <v>969</v>
      </c>
      <c r="C84" s="820"/>
      <c r="D84" s="820"/>
      <c r="E84" s="820"/>
      <c r="F84" s="820"/>
      <c r="G84" s="820"/>
      <c r="H84" s="820"/>
      <c r="I84" s="314"/>
      <c r="J84" s="334"/>
      <c r="K84" s="302" t="s">
        <v>970</v>
      </c>
      <c r="L84" s="858" t="s">
        <v>971</v>
      </c>
      <c r="M84" s="859"/>
      <c r="N84" s="303"/>
    </row>
    <row r="85" spans="1:14">
      <c r="B85" s="860" t="s">
        <v>972</v>
      </c>
      <c r="C85" s="861"/>
      <c r="D85" s="861"/>
      <c r="E85" s="861"/>
      <c r="F85" s="861"/>
      <c r="G85" s="861"/>
      <c r="H85" s="861"/>
      <c r="I85" s="87"/>
      <c r="J85" s="88"/>
      <c r="K85" s="304">
        <v>0.2</v>
      </c>
      <c r="L85" s="862">
        <f>N80*K85</f>
        <v>4558.2033773250105</v>
      </c>
      <c r="M85" s="863"/>
      <c r="N85" s="51"/>
    </row>
    <row r="86" spans="1:14">
      <c r="B86" s="89" t="s">
        <v>973</v>
      </c>
      <c r="C86" s="90"/>
      <c r="D86" s="90"/>
      <c r="E86" s="90"/>
      <c r="F86" s="90"/>
      <c r="G86" s="90"/>
      <c r="H86" s="90"/>
      <c r="I86" s="87"/>
      <c r="J86" s="88"/>
      <c r="K86" s="304">
        <v>0.05</v>
      </c>
      <c r="L86" s="862">
        <f>N80*K86</f>
        <v>1139.5508443312526</v>
      </c>
      <c r="M86" s="863"/>
      <c r="N86" s="51"/>
    </row>
    <row r="87" spans="1:14" ht="15.75" thickBot="1">
      <c r="B87" s="91" t="s">
        <v>974</v>
      </c>
      <c r="C87" s="92"/>
      <c r="D87" s="92"/>
      <c r="E87" s="92"/>
      <c r="F87" s="92"/>
      <c r="G87" s="92"/>
      <c r="H87" s="92"/>
      <c r="I87" s="93"/>
      <c r="J87" s="94"/>
      <c r="K87" s="305">
        <v>0.05</v>
      </c>
      <c r="L87" s="864">
        <f>N80*K87</f>
        <v>1139.5508443312526</v>
      </c>
      <c r="M87" s="865"/>
      <c r="N87" s="51"/>
    </row>
    <row r="88" spans="1:14" ht="15.75" thickBot="1">
      <c r="B88" s="828" t="s">
        <v>953</v>
      </c>
      <c r="C88" s="829"/>
      <c r="D88" s="829"/>
      <c r="E88" s="829"/>
      <c r="F88" s="829"/>
      <c r="G88" s="829"/>
      <c r="H88" s="829"/>
      <c r="I88" s="829"/>
      <c r="J88" s="829"/>
      <c r="K88" s="829"/>
      <c r="L88" s="829"/>
      <c r="M88" s="830"/>
      <c r="N88" s="52">
        <f>L85+L86+L87</f>
        <v>6837.3050659875162</v>
      </c>
    </row>
    <row r="89" spans="1:14" ht="15.75" thickBot="1">
      <c r="B89" s="33"/>
      <c r="C89" s="34"/>
      <c r="D89" s="34"/>
      <c r="E89" s="34"/>
      <c r="F89" s="34"/>
      <c r="G89" s="34"/>
      <c r="H89" s="34"/>
      <c r="I89" s="34"/>
      <c r="J89" s="34"/>
      <c r="K89" s="34"/>
      <c r="L89" s="34"/>
      <c r="M89" s="34"/>
      <c r="N89" s="35"/>
    </row>
    <row r="90" spans="1:14" ht="15.75" thickBot="1">
      <c r="A90" t="s">
        <v>2016</v>
      </c>
      <c r="B90" s="828" t="s">
        <v>975</v>
      </c>
      <c r="C90" s="829"/>
      <c r="D90" s="829"/>
      <c r="E90" s="829"/>
      <c r="F90" s="829"/>
      <c r="G90" s="829"/>
      <c r="H90" s="829"/>
      <c r="I90" s="829"/>
      <c r="J90" s="829"/>
      <c r="K90" s="829"/>
      <c r="L90" s="829"/>
      <c r="M90" s="830"/>
      <c r="N90" s="188">
        <f>N80+N88</f>
        <v>29628.321952612565</v>
      </c>
    </row>
    <row r="91" spans="1:14">
      <c r="B91" s="13"/>
      <c r="C91" s="14"/>
      <c r="D91" s="14"/>
      <c r="E91" s="14"/>
      <c r="F91" s="14"/>
      <c r="G91" s="14"/>
      <c r="H91" s="14"/>
      <c r="I91" s="14"/>
      <c r="J91" s="14"/>
      <c r="K91" s="14"/>
      <c r="L91" s="14"/>
      <c r="M91" s="14"/>
      <c r="N91" s="15"/>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53" t="s">
        <v>976</v>
      </c>
      <c r="F95" s="53"/>
      <c r="G95" s="53"/>
      <c r="H95" s="53"/>
      <c r="I95" s="53"/>
      <c r="J95" s="53"/>
      <c r="K95" s="12"/>
      <c r="L95" s="12"/>
      <c r="M95" s="12"/>
      <c r="N95" s="17"/>
    </row>
    <row r="96" spans="1:14">
      <c r="B96" s="16"/>
      <c r="C96" s="12"/>
      <c r="D96" s="12"/>
      <c r="E96" s="12" t="s">
        <v>977</v>
      </c>
      <c r="F96" s="12"/>
      <c r="G96" s="12"/>
      <c r="H96" s="12"/>
      <c r="I96" s="12"/>
      <c r="J96" s="12"/>
      <c r="K96" s="12"/>
      <c r="L96" s="12"/>
      <c r="M96" s="12"/>
      <c r="N96" s="17"/>
    </row>
    <row r="97" spans="2:14">
      <c r="B97" s="16"/>
      <c r="C97" s="12"/>
      <c r="D97" s="12"/>
      <c r="E97" s="12" t="s">
        <v>978</v>
      </c>
      <c r="F97" s="12"/>
      <c r="G97" s="12"/>
      <c r="H97" s="12"/>
      <c r="I97" s="12"/>
      <c r="J97" s="12"/>
      <c r="K97" s="12"/>
      <c r="L97" s="12"/>
      <c r="M97" s="12"/>
      <c r="N97" s="17"/>
    </row>
    <row r="98" spans="2:14">
      <c r="B98" s="16"/>
      <c r="C98" s="12"/>
      <c r="D98" s="12"/>
      <c r="E98" s="12" t="s">
        <v>979</v>
      </c>
      <c r="F98" s="12"/>
      <c r="G98" s="12"/>
      <c r="H98" s="12"/>
      <c r="I98" s="12"/>
      <c r="J98" s="12"/>
      <c r="K98" s="12"/>
      <c r="L98" s="12"/>
      <c r="M98" s="12"/>
      <c r="N98" s="17"/>
    </row>
    <row r="99" spans="2:14" ht="15.75" thickBot="1">
      <c r="B99" s="16"/>
      <c r="C99" s="12"/>
      <c r="D99" s="12"/>
      <c r="E99" s="12"/>
      <c r="F99" s="12" t="s">
        <v>980</v>
      </c>
      <c r="G99" s="12"/>
      <c r="H99" s="12"/>
      <c r="I99" s="12"/>
      <c r="J99" s="12"/>
      <c r="K99" s="12"/>
      <c r="L99" s="12"/>
      <c r="M99" s="12"/>
      <c r="N99" s="17"/>
    </row>
    <row r="100" spans="2:14">
      <c r="B100" s="227" t="s">
        <v>2216</v>
      </c>
      <c r="C100" s="228"/>
      <c r="D100" s="228"/>
      <c r="E100" s="228"/>
      <c r="F100" s="228"/>
      <c r="G100" s="228"/>
      <c r="H100" s="228"/>
      <c r="I100" s="228"/>
      <c r="J100" s="228"/>
      <c r="K100" s="228"/>
      <c r="L100" s="228"/>
      <c r="M100" s="228"/>
      <c r="N100" s="229"/>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c r="B103" s="230"/>
      <c r="C103" s="231"/>
      <c r="D103" s="231"/>
      <c r="E103" s="231"/>
      <c r="F103" s="231"/>
      <c r="G103" s="231"/>
      <c r="H103" s="231"/>
      <c r="I103" s="231"/>
      <c r="J103" s="231"/>
      <c r="K103" s="231"/>
      <c r="L103" s="231"/>
      <c r="M103" s="231"/>
      <c r="N103" s="232"/>
    </row>
    <row r="104" spans="2:14" ht="15.75" thickBot="1">
      <c r="B104" s="233"/>
      <c r="C104" s="234"/>
      <c r="D104" s="234"/>
      <c r="E104" s="234"/>
      <c r="F104" s="234"/>
      <c r="G104" s="234"/>
      <c r="H104" s="234"/>
      <c r="I104" s="234"/>
      <c r="J104" s="234"/>
      <c r="K104" s="234"/>
      <c r="L104" s="234"/>
      <c r="M104" s="234"/>
      <c r="N104" s="235"/>
    </row>
    <row r="105" spans="2:14">
      <c r="B105" s="236"/>
      <c r="C105" s="237"/>
      <c r="D105" s="237"/>
      <c r="E105" s="237"/>
      <c r="F105" s="237"/>
      <c r="G105" s="237"/>
      <c r="H105" s="237"/>
      <c r="I105" s="237"/>
      <c r="J105" s="237"/>
      <c r="K105" s="237"/>
      <c r="L105" s="237"/>
      <c r="M105" s="237"/>
      <c r="N105" s="238"/>
    </row>
    <row r="106" spans="2:14">
      <c r="B106" s="222" t="s">
        <v>2217</v>
      </c>
      <c r="C106" s="31"/>
      <c r="D106" s="31"/>
      <c r="E106" s="31"/>
      <c r="F106" s="31"/>
      <c r="G106" s="31"/>
      <c r="H106" s="31"/>
      <c r="I106" s="31"/>
      <c r="J106" s="31"/>
      <c r="K106" s="31"/>
      <c r="L106" s="31"/>
      <c r="M106" s="31"/>
      <c r="N106" s="32"/>
    </row>
    <row r="107" spans="2:14" ht="15" customHeight="1">
      <c r="B107" s="866" t="s">
        <v>2218</v>
      </c>
      <c r="C107" s="867"/>
      <c r="D107" s="867"/>
      <c r="E107" s="867"/>
      <c r="F107" s="867"/>
      <c r="G107" s="867"/>
      <c r="H107" s="867"/>
      <c r="I107" s="867"/>
      <c r="J107" s="867"/>
      <c r="K107" s="867"/>
      <c r="L107" s="867"/>
      <c r="M107" s="867"/>
      <c r="N107" s="868"/>
    </row>
    <row r="108" spans="2:14" ht="15" customHeight="1">
      <c r="B108" s="866"/>
      <c r="C108" s="867"/>
      <c r="D108" s="867"/>
      <c r="E108" s="867"/>
      <c r="F108" s="867"/>
      <c r="G108" s="867"/>
      <c r="H108" s="867"/>
      <c r="I108" s="867"/>
      <c r="J108" s="867"/>
      <c r="K108" s="867"/>
      <c r="L108" s="867"/>
      <c r="M108" s="867"/>
      <c r="N108" s="868"/>
    </row>
    <row r="109" spans="2:14" ht="30" customHeight="1">
      <c r="B109" s="869" t="s">
        <v>2219</v>
      </c>
      <c r="C109" s="870"/>
      <c r="D109" s="870"/>
      <c r="E109" s="870"/>
      <c r="F109" s="870"/>
      <c r="G109" s="870"/>
      <c r="H109" s="870"/>
      <c r="I109" s="870"/>
      <c r="J109" s="870"/>
      <c r="K109" s="870"/>
      <c r="L109" s="870"/>
      <c r="M109" s="870"/>
      <c r="N109" s="871"/>
    </row>
    <row r="110" spans="2:14">
      <c r="B110" s="869"/>
      <c r="C110" s="870"/>
      <c r="D110" s="870"/>
      <c r="E110" s="870"/>
      <c r="F110" s="870"/>
      <c r="G110" s="870"/>
      <c r="H110" s="870"/>
      <c r="I110" s="870"/>
      <c r="J110" s="870"/>
      <c r="K110" s="870"/>
      <c r="L110" s="870"/>
      <c r="M110" s="870"/>
      <c r="N110" s="871"/>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331"/>
      <c r="C113" s="332"/>
      <c r="D113" s="332"/>
      <c r="E113" s="332"/>
      <c r="F113" s="332"/>
      <c r="G113" s="332"/>
      <c r="H113" s="332"/>
      <c r="I113" s="332"/>
      <c r="J113" s="332"/>
      <c r="K113" s="332"/>
      <c r="L113" s="332"/>
      <c r="M113" s="332"/>
      <c r="N113" s="333"/>
    </row>
    <row r="114" spans="2:14">
      <c r="B114" s="222"/>
      <c r="C114" s="31"/>
      <c r="D114" s="31"/>
      <c r="E114" s="31"/>
      <c r="F114" s="31"/>
      <c r="G114" s="31"/>
      <c r="H114" s="31"/>
      <c r="I114" s="31"/>
      <c r="J114" s="31"/>
      <c r="K114" s="31"/>
      <c r="L114" s="31"/>
      <c r="M114" s="31"/>
      <c r="N114" s="32"/>
    </row>
    <row r="115" spans="2:14">
      <c r="B115" s="16"/>
      <c r="C115" s="12"/>
      <c r="D115" s="12"/>
      <c r="E115" s="12" t="s">
        <v>976</v>
      </c>
      <c r="F115" s="53"/>
      <c r="G115" s="53"/>
      <c r="H115" s="12"/>
      <c r="I115" s="12"/>
      <c r="J115" s="12"/>
      <c r="K115" s="12"/>
      <c r="L115" s="12"/>
      <c r="M115" s="12"/>
      <c r="N115" s="17"/>
    </row>
    <row r="116" spans="2:14">
      <c r="B116" s="16"/>
      <c r="C116" s="12"/>
      <c r="D116" s="12"/>
      <c r="E116" s="54" t="s">
        <v>977</v>
      </c>
      <c r="F116" s="12"/>
      <c r="G116" s="12"/>
      <c r="H116" s="54"/>
      <c r="I116" s="54"/>
      <c r="J116" s="54"/>
      <c r="K116" s="12"/>
      <c r="L116" s="12"/>
      <c r="M116" s="12"/>
      <c r="N116" s="17"/>
    </row>
    <row r="117" spans="2:14">
      <c r="B117" s="16"/>
      <c r="C117" s="12"/>
      <c r="D117" s="12"/>
      <c r="E117" s="55" t="s">
        <v>981</v>
      </c>
      <c r="F117" s="12"/>
      <c r="G117" s="12"/>
      <c r="H117" s="55"/>
      <c r="I117" s="55"/>
      <c r="J117" s="55"/>
      <c r="K117" s="12"/>
      <c r="L117" s="12"/>
      <c r="M117" s="12"/>
      <c r="N117" s="17"/>
    </row>
    <row r="118" spans="2:14">
      <c r="B118" s="56"/>
      <c r="C118" s="31"/>
      <c r="D118" s="31"/>
      <c r="E118" s="12" t="s">
        <v>979</v>
      </c>
      <c r="F118" s="12"/>
      <c r="G118" s="12"/>
      <c r="H118" s="12"/>
      <c r="I118" s="12"/>
      <c r="J118" s="12"/>
      <c r="K118" s="31"/>
      <c r="L118" s="31"/>
      <c r="M118" s="31"/>
      <c r="N118" s="32"/>
    </row>
    <row r="119" spans="2:14">
      <c r="B119" s="56"/>
      <c r="C119" s="31"/>
      <c r="D119" s="31"/>
      <c r="E119" s="31"/>
      <c r="F119" s="12"/>
      <c r="G119" s="12"/>
      <c r="H119" s="12"/>
      <c r="I119" s="12"/>
      <c r="J119" s="12"/>
      <c r="K119" s="31"/>
      <c r="L119" s="31"/>
      <c r="M119" s="31"/>
      <c r="N119" s="32"/>
    </row>
    <row r="120" spans="2:14">
      <c r="B120" s="56" t="s">
        <v>2220</v>
      </c>
      <c r="C120" s="55"/>
      <c r="D120" s="55"/>
      <c r="E120" s="12"/>
      <c r="F120" s="12"/>
      <c r="G120" s="12"/>
      <c r="H120" s="12"/>
      <c r="I120" s="12"/>
      <c r="J120" s="805"/>
      <c r="K120" s="805"/>
      <c r="L120" s="805"/>
      <c r="M120" s="805"/>
      <c r="N120" s="806"/>
    </row>
    <row r="121" spans="2:14" ht="15.75" thickBot="1">
      <c r="B121" s="261" t="s">
        <v>2221</v>
      </c>
      <c r="C121" s="393"/>
      <c r="D121" s="393"/>
      <c r="E121" s="57"/>
      <c r="F121" s="57"/>
      <c r="G121" s="57"/>
      <c r="H121" s="57"/>
      <c r="I121" s="57"/>
      <c r="J121" s="807"/>
      <c r="K121" s="807"/>
      <c r="L121" s="807"/>
      <c r="M121" s="807"/>
      <c r="N121"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7:H77"/>
    <mergeCell ref="L77:M77"/>
    <mergeCell ref="B47:I47"/>
    <mergeCell ref="L47:M47"/>
    <mergeCell ref="B55:I55"/>
    <mergeCell ref="L55:M55"/>
    <mergeCell ref="B56:M56"/>
    <mergeCell ref="L60:M60"/>
    <mergeCell ref="L61:M61"/>
    <mergeCell ref="L66:M66"/>
    <mergeCell ref="B67:M67"/>
    <mergeCell ref="B71:H71"/>
    <mergeCell ref="L71:M71"/>
    <mergeCell ref="B78:M78"/>
    <mergeCell ref="B80:M80"/>
    <mergeCell ref="B84:H84"/>
    <mergeCell ref="L84:M84"/>
    <mergeCell ref="B85:H85"/>
    <mergeCell ref="L85:M85"/>
    <mergeCell ref="J120:N121"/>
    <mergeCell ref="L86:M86"/>
    <mergeCell ref="L87:M87"/>
    <mergeCell ref="B88:M88"/>
    <mergeCell ref="B90:M90"/>
    <mergeCell ref="B107:N108"/>
    <mergeCell ref="B109:N1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1012</v>
      </c>
      <c r="C31" s="81" t="s">
        <v>1191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08" t="s">
        <v>312</v>
      </c>
      <c r="B36" s="841" t="str">
        <f>VLOOKUP(A36,EQUIPOS!A6:D154,3,FALSE)</f>
        <v>Retroexcavadora sobre oruga, potencia 138 HP, balde de 1,5 m3.</v>
      </c>
      <c r="C36" s="842"/>
      <c r="D36" s="842"/>
      <c r="E36" s="842"/>
      <c r="F36" s="842"/>
      <c r="G36" s="842"/>
      <c r="H36" s="843"/>
      <c r="I36" s="267"/>
      <c r="J36" s="268"/>
      <c r="K36" s="269">
        <f>VLOOKUP(A36,EQUIPOS!A6:D163,4,FALSE)</f>
        <v>223344.09288653883</v>
      </c>
      <c r="L36" s="270"/>
      <c r="M36" s="271">
        <v>66</v>
      </c>
      <c r="N36" s="272">
        <f>K36/M36</f>
        <v>3384.0014073718003</v>
      </c>
    </row>
    <row r="37" spans="1:14">
      <c r="A37" s="108" t="s">
        <v>129</v>
      </c>
      <c r="B37" s="841" t="str">
        <f>VLOOKUP(A37,EQUIPOS!A7:D154,3,FALSE)</f>
        <v xml:space="preserve">Buldozer, Potencia al volante de 140 HP, motor de 2200 RPM, longitud de hoja 4,80m. </v>
      </c>
      <c r="C37" s="842"/>
      <c r="D37" s="842"/>
      <c r="E37" s="842"/>
      <c r="F37" s="842"/>
      <c r="G37" s="842"/>
      <c r="H37" s="843"/>
      <c r="I37" s="267"/>
      <c r="J37" s="268"/>
      <c r="K37" s="269">
        <f>VLOOKUP(A37,EQUIPOS!A7:D164,4,FALSE)</f>
        <v>162664.56996534782</v>
      </c>
      <c r="L37" s="270"/>
      <c r="M37" s="271">
        <v>100</v>
      </c>
      <c r="N37" s="272">
        <f>K37/M37</f>
        <v>1626.6456996534782</v>
      </c>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74"/>
      <c r="L39" s="845"/>
      <c r="M39" s="846"/>
      <c r="N39" s="273"/>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277"/>
      <c r="N41" s="344"/>
    </row>
    <row r="42" spans="1:14" ht="15.75" thickBot="1">
      <c r="B42" s="841" t="s">
        <v>952</v>
      </c>
      <c r="C42" s="842"/>
      <c r="D42" s="842"/>
      <c r="E42" s="842"/>
      <c r="F42" s="842"/>
      <c r="G42" s="842"/>
      <c r="H42" s="843"/>
      <c r="I42" s="850"/>
      <c r="J42" s="851"/>
      <c r="K42" s="41"/>
      <c r="L42" s="852">
        <v>0.01</v>
      </c>
      <c r="M42" s="853"/>
      <c r="N42" s="105">
        <f>N76*L42</f>
        <v>1.0252083333333333</v>
      </c>
    </row>
    <row r="43" spans="1:14" ht="15.75" thickBot="1">
      <c r="B43" s="828" t="s">
        <v>953</v>
      </c>
      <c r="C43" s="829"/>
      <c r="D43" s="829"/>
      <c r="E43" s="829"/>
      <c r="F43" s="829"/>
      <c r="G43" s="829"/>
      <c r="H43" s="829"/>
      <c r="I43" s="829"/>
      <c r="J43" s="829"/>
      <c r="K43" s="829"/>
      <c r="L43" s="829"/>
      <c r="M43" s="830"/>
      <c r="N43" s="394">
        <f>SUM(N36:N42)</f>
        <v>5011.6723153586117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442</v>
      </c>
      <c r="B48" s="43" t="str">
        <f>VLOOKUP(A48,MATERIALES!A4:D373,3,FALSE)</f>
        <v>Derechos de explotación y/o disposición de materiales</v>
      </c>
      <c r="C48" s="281"/>
      <c r="D48" s="281"/>
      <c r="E48" s="281"/>
      <c r="F48" s="281"/>
      <c r="G48" s="281"/>
      <c r="H48" s="281"/>
      <c r="I48" s="268"/>
      <c r="J48" s="224" t="str">
        <f>VLOOKUP(A48,MATERIALES!A4:D373,2,FALSE)</f>
        <v>m3</v>
      </c>
      <c r="K48" s="282">
        <v>1</v>
      </c>
      <c r="L48" s="267"/>
      <c r="M48" s="283">
        <f>VLOOKUP(A48,MATERIALES!A4:D395,4,FALSE)</f>
        <v>5638.518351075214</v>
      </c>
      <c r="N48" s="272">
        <f>K48*M48</f>
        <v>5638.518351075214</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5638.518351075214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28" t="s">
        <v>953</v>
      </c>
      <c r="C76" s="829"/>
      <c r="D76" s="829"/>
      <c r="E76" s="829"/>
      <c r="F76" s="829"/>
      <c r="G76" s="829"/>
      <c r="H76" s="829"/>
      <c r="I76" s="835"/>
      <c r="J76" s="835"/>
      <c r="K76" s="835"/>
      <c r="L76" s="835"/>
      <c r="M76" s="836"/>
      <c r="N76" s="301">
        <f>SUM(N70:N75)</f>
        <v>102.52083333333333</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10752.71149976716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2150.5422999534321</v>
      </c>
      <c r="M83" s="863"/>
      <c r="N83" s="51"/>
    </row>
    <row r="84" spans="1:14">
      <c r="B84" s="89" t="s">
        <v>973</v>
      </c>
      <c r="C84" s="90"/>
      <c r="D84" s="90"/>
      <c r="E84" s="90"/>
      <c r="F84" s="90"/>
      <c r="G84" s="90"/>
      <c r="H84" s="90"/>
      <c r="I84" s="87"/>
      <c r="J84" s="88"/>
      <c r="K84" s="304">
        <v>0.05</v>
      </c>
      <c r="L84" s="862">
        <f>N78*K84</f>
        <v>537.63557498835803</v>
      </c>
      <c r="M84" s="863"/>
      <c r="N84" s="51"/>
    </row>
    <row r="85" spans="1:14" ht="15.75" thickBot="1">
      <c r="B85" s="91" t="s">
        <v>974</v>
      </c>
      <c r="C85" s="92"/>
      <c r="D85" s="92"/>
      <c r="E85" s="92"/>
      <c r="F85" s="92"/>
      <c r="G85" s="92"/>
      <c r="H85" s="92"/>
      <c r="I85" s="93"/>
      <c r="J85" s="94"/>
      <c r="K85" s="305">
        <v>0.05</v>
      </c>
      <c r="L85" s="864">
        <f>N78*K85</f>
        <v>537.63557498835803</v>
      </c>
      <c r="M85" s="865"/>
      <c r="N85" s="51"/>
    </row>
    <row r="86" spans="1:14" ht="15.75" thickBot="1">
      <c r="B86" s="828" t="s">
        <v>953</v>
      </c>
      <c r="C86" s="829"/>
      <c r="D86" s="829"/>
      <c r="E86" s="829"/>
      <c r="F86" s="829"/>
      <c r="G86" s="829"/>
      <c r="H86" s="829"/>
      <c r="I86" s="829"/>
      <c r="J86" s="829"/>
      <c r="K86" s="829"/>
      <c r="L86" s="829"/>
      <c r="M86" s="830"/>
      <c r="N86" s="52">
        <f>L83+L84+L85</f>
        <v>3225.8134499301477</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13978.524949697308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election activeCell="P46" sqref="P46"/>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1013</v>
      </c>
      <c r="C31" s="81" t="s">
        <v>1192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08" t="s">
        <v>312</v>
      </c>
      <c r="B36" s="841" t="str">
        <f>VLOOKUP(A36,EQUIPOS!A6:D154,3,FALSE)</f>
        <v>Retroexcavadora sobre oruga, potencia 138 HP, balde de 1,5 m3.</v>
      </c>
      <c r="C36" s="842"/>
      <c r="D36" s="842"/>
      <c r="E36" s="842"/>
      <c r="F36" s="842"/>
      <c r="G36" s="842"/>
      <c r="H36" s="843"/>
      <c r="I36" s="267"/>
      <c r="J36" s="268"/>
      <c r="K36" s="269">
        <f>VLOOKUP(A36,EQUIPOS!A6:D163,4,FALSE)</f>
        <v>223344.09288653883</v>
      </c>
      <c r="L36" s="270"/>
      <c r="M36" s="271">
        <v>66</v>
      </c>
      <c r="N36" s="272">
        <f>K36/M36</f>
        <v>3384.0014073718003</v>
      </c>
    </row>
    <row r="37" spans="1:14">
      <c r="A37" s="108" t="s">
        <v>180</v>
      </c>
      <c r="B37" s="841" t="str">
        <f>VLOOKUP(A37,EQUIPOS!A7:D154,3,FALSE)</f>
        <v>Compresor 120 HP, con martillo.</v>
      </c>
      <c r="C37" s="842"/>
      <c r="D37" s="842"/>
      <c r="E37" s="842"/>
      <c r="F37" s="842"/>
      <c r="G37" s="842"/>
      <c r="H37" s="843"/>
      <c r="I37" s="267"/>
      <c r="J37" s="268"/>
      <c r="K37" s="269">
        <f>VLOOKUP(A37,EQUIPOS!A7:D164,4,FALSE)</f>
        <v>92243.711544036807</v>
      </c>
      <c r="L37" s="270"/>
      <c r="M37" s="271">
        <v>66</v>
      </c>
      <c r="N37" s="272">
        <f>K37/M37</f>
        <v>1397.6319930914667</v>
      </c>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74"/>
      <c r="L39" s="845"/>
      <c r="M39" s="846"/>
      <c r="N39" s="273"/>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277"/>
      <c r="N41" s="344"/>
    </row>
    <row r="42" spans="1:14" ht="15.75" thickBot="1">
      <c r="B42" s="841" t="s">
        <v>952</v>
      </c>
      <c r="C42" s="842"/>
      <c r="D42" s="842"/>
      <c r="E42" s="842"/>
      <c r="F42" s="842"/>
      <c r="G42" s="842"/>
      <c r="H42" s="843"/>
      <c r="I42" s="850"/>
      <c r="J42" s="851"/>
      <c r="K42" s="41"/>
      <c r="L42" s="852">
        <v>0.02</v>
      </c>
      <c r="M42" s="853"/>
      <c r="N42" s="105">
        <f>N79*L42</f>
        <v>6.0915622581215141</v>
      </c>
    </row>
    <row r="43" spans="1:14" ht="15.75" thickBot="1">
      <c r="B43" s="828" t="s">
        <v>953</v>
      </c>
      <c r="C43" s="829"/>
      <c r="D43" s="829"/>
      <c r="E43" s="829"/>
      <c r="F43" s="829"/>
      <c r="G43" s="829"/>
      <c r="H43" s="829"/>
      <c r="I43" s="829"/>
      <c r="J43" s="829"/>
      <c r="K43" s="829"/>
      <c r="L43" s="829"/>
      <c r="M43" s="830"/>
      <c r="N43" s="394">
        <f>SUM(N36:N42)</f>
        <v>4787.7249627213887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376</v>
      </c>
      <c r="B48" s="43" t="str">
        <f>VLOOKUP(A48,MATERIALES!A4:D373,3,FALSE)</f>
        <v>Anfo</v>
      </c>
      <c r="C48" s="281"/>
      <c r="D48" s="281"/>
      <c r="E48" s="281"/>
      <c r="F48" s="281"/>
      <c r="G48" s="281"/>
      <c r="H48" s="281"/>
      <c r="I48" s="268"/>
      <c r="J48" s="224" t="str">
        <f>VLOOKUP(A48,MATERIALES!A4:D373,2,FALSE)</f>
        <v>kg</v>
      </c>
      <c r="K48" s="282">
        <v>0.2</v>
      </c>
      <c r="L48" s="267"/>
      <c r="M48" s="283">
        <f>VLOOKUP(A48,MATERIALES!A4:D395,4,FALSE)</f>
        <v>6005.3951683781688</v>
      </c>
      <c r="N48" s="272">
        <f t="shared" ref="N48:N53" si="0">K48*M48</f>
        <v>1201.0790336756338</v>
      </c>
    </row>
    <row r="49" spans="1:14">
      <c r="A49" t="s">
        <v>424</v>
      </c>
      <c r="B49" s="43" t="str">
        <f>VLOOKUP(A49,MATERIALES!A5:D373,3,FALSE)</f>
        <v>Cordón detonante</v>
      </c>
      <c r="C49" s="281"/>
      <c r="D49" s="281"/>
      <c r="E49" s="281"/>
      <c r="F49" s="281"/>
      <c r="G49" s="281"/>
      <c r="H49" s="281"/>
      <c r="I49" s="268"/>
      <c r="J49" s="224" t="str">
        <f>VLOOKUP(A49,MATERIALES!A5:D373,2,FALSE)</f>
        <v>m</v>
      </c>
      <c r="K49" s="282">
        <v>3</v>
      </c>
      <c r="L49" s="267"/>
      <c r="M49" s="283">
        <f>VLOOKUP(A49,MATERIALES!A5:D396,4,FALSE)</f>
        <v>1623.8724595571182</v>
      </c>
      <c r="N49" s="272">
        <f t="shared" si="0"/>
        <v>4871.6173786713543</v>
      </c>
    </row>
    <row r="50" spans="1:14">
      <c r="A50" s="108" t="s">
        <v>453</v>
      </c>
      <c r="B50" s="43" t="str">
        <f>VLOOKUP(A50,MATERIALES!A6:D373,3,FALSE)</f>
        <v>Explosivos  75% (INDUGEL)</v>
      </c>
      <c r="C50" s="281"/>
      <c r="D50" s="281"/>
      <c r="E50" s="281"/>
      <c r="F50" s="281"/>
      <c r="G50" s="281"/>
      <c r="H50" s="281"/>
      <c r="I50" s="268"/>
      <c r="J50" s="224" t="str">
        <f>VLOOKUP(A50,MATERIALES!A6:D373,2,FALSE)</f>
        <v>lb</v>
      </c>
      <c r="K50" s="282">
        <v>0.3</v>
      </c>
      <c r="L50" s="267"/>
      <c r="M50" s="283">
        <f>VLOOKUP(A50,MATERIALES!A6:D397,4,FALSE)</f>
        <v>12471.382140503754</v>
      </c>
      <c r="N50" s="272">
        <f t="shared" si="0"/>
        <v>3741.4146421511259</v>
      </c>
    </row>
    <row r="51" spans="1:14">
      <c r="A51" s="108" t="s">
        <v>458</v>
      </c>
      <c r="B51" s="43" t="str">
        <f>VLOOKUP(A51,MATERIALES!A6:D373,3,FALSE)</f>
        <v>Fulminantes</v>
      </c>
      <c r="C51" s="281"/>
      <c r="D51" s="281"/>
      <c r="E51" s="281"/>
      <c r="F51" s="281"/>
      <c r="G51" s="281"/>
      <c r="H51" s="281"/>
      <c r="I51" s="268"/>
      <c r="J51" s="224" t="str">
        <f>VLOOKUP(A51,MATERIALES!A6:D373,2,FALSE)</f>
        <v>u</v>
      </c>
      <c r="K51" s="282">
        <v>0.2</v>
      </c>
      <c r="L51" s="267"/>
      <c r="M51" s="283">
        <f>VLOOKUP(A51,MATERIALES!A6:D398,4,FALSE)</f>
        <v>936.10858681747311</v>
      </c>
      <c r="N51" s="272">
        <f t="shared" si="0"/>
        <v>187.22171736349463</v>
      </c>
    </row>
    <row r="52" spans="1:14">
      <c r="A52" t="s">
        <v>552</v>
      </c>
      <c r="B52" s="43" t="str">
        <f>VLOOKUP(A52,MATERIALES!A6:D374,3,FALSE)</f>
        <v>Mecha Lenta</v>
      </c>
      <c r="C52" s="281"/>
      <c r="D52" s="281"/>
      <c r="E52" s="281"/>
      <c r="F52" s="281"/>
      <c r="G52" s="281"/>
      <c r="H52" s="281"/>
      <c r="I52" s="268"/>
      <c r="J52" s="224" t="str">
        <f>VLOOKUP(A52,MATERIALES!A6:D374,2,FALSE)</f>
        <v>m</v>
      </c>
      <c r="K52" s="282">
        <v>0.5</v>
      </c>
      <c r="L52" s="267"/>
      <c r="M52" s="283">
        <f>VLOOKUP(A52,MATERIALES!A6:D399,4,FALSE)</f>
        <v>864.43397681457805</v>
      </c>
      <c r="N52" s="272">
        <f t="shared" si="0"/>
        <v>432.21698840728902</v>
      </c>
    </row>
    <row r="53" spans="1:14">
      <c r="B53" s="43"/>
      <c r="C53" s="281"/>
      <c r="D53" s="281"/>
      <c r="E53" s="281"/>
      <c r="F53" s="281"/>
      <c r="G53" s="281"/>
      <c r="H53" s="281"/>
      <c r="I53" s="268"/>
      <c r="J53" s="224"/>
      <c r="K53" s="282"/>
      <c r="L53" s="267"/>
      <c r="M53" s="283"/>
      <c r="N53" s="272"/>
    </row>
    <row r="54" spans="1:14" ht="15.75" thickBot="1">
      <c r="B54" s="823"/>
      <c r="C54" s="824"/>
      <c r="D54" s="824"/>
      <c r="E54" s="824"/>
      <c r="F54" s="824"/>
      <c r="G54" s="824"/>
      <c r="H54" s="824"/>
      <c r="I54" s="825"/>
      <c r="J54" s="42"/>
      <c r="K54" s="44"/>
      <c r="L54" s="826"/>
      <c r="M54" s="827"/>
      <c r="N54" s="45"/>
    </row>
    <row r="55" spans="1:14" ht="15.75" thickBot="1">
      <c r="B55" s="828" t="s">
        <v>953</v>
      </c>
      <c r="C55" s="829"/>
      <c r="D55" s="829"/>
      <c r="E55" s="829"/>
      <c r="F55" s="829"/>
      <c r="G55" s="829"/>
      <c r="H55" s="829"/>
      <c r="I55" s="829"/>
      <c r="J55" s="829"/>
      <c r="K55" s="829"/>
      <c r="L55" s="829"/>
      <c r="M55" s="830"/>
      <c r="N55" s="394">
        <f>SUM(N48:N54)</f>
        <v>10433.549760268896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B60" s="46"/>
      <c r="C60" s="317"/>
      <c r="D60" s="317"/>
      <c r="E60" s="317"/>
      <c r="F60" s="317"/>
      <c r="G60" s="31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311"/>
      <c r="I64" s="279"/>
      <c r="J64" s="286"/>
      <c r="K64" s="279"/>
      <c r="L64" s="832"/>
      <c r="M64" s="833"/>
      <c r="N64" s="287"/>
    </row>
    <row r="65" spans="1:15">
      <c r="B65" s="953"/>
      <c r="C65" s="954"/>
      <c r="D65" s="954"/>
      <c r="E65" s="954"/>
      <c r="F65" s="954"/>
      <c r="G65" s="955"/>
      <c r="H65" s="311"/>
      <c r="I65" s="279"/>
      <c r="J65" s="286"/>
      <c r="K65" s="279"/>
      <c r="L65" s="832"/>
      <c r="M65" s="833"/>
      <c r="N65" s="287"/>
    </row>
    <row r="66" spans="1:15">
      <c r="B66" s="46"/>
      <c r="C66" s="47"/>
      <c r="D66" s="47"/>
      <c r="E66" s="47"/>
      <c r="F66" s="47"/>
      <c r="G66" s="47"/>
      <c r="H66" s="288"/>
      <c r="I66" s="279"/>
      <c r="J66" s="279"/>
      <c r="K66" s="279"/>
      <c r="L66" s="289"/>
      <c r="M66" s="290"/>
      <c r="N66" s="291"/>
    </row>
    <row r="67" spans="1:15" ht="15.75" thickBot="1">
      <c r="B67" s="309"/>
      <c r="C67" s="310"/>
      <c r="D67" s="310"/>
      <c r="E67" s="310"/>
      <c r="F67" s="310"/>
      <c r="G67" s="310"/>
      <c r="H67" s="48"/>
      <c r="I67" s="126"/>
      <c r="J67" s="126"/>
      <c r="K67" s="126"/>
      <c r="L67" s="817"/>
      <c r="M67" s="818"/>
      <c r="N67" s="127"/>
    </row>
    <row r="68" spans="1:15" ht="15.75" thickBot="1">
      <c r="B68" s="834" t="s">
        <v>953</v>
      </c>
      <c r="C68" s="835"/>
      <c r="D68" s="835"/>
      <c r="E68" s="835"/>
      <c r="F68" s="835"/>
      <c r="G68" s="835"/>
      <c r="H68" s="835"/>
      <c r="I68" s="835"/>
      <c r="J68" s="835"/>
      <c r="K68" s="835"/>
      <c r="L68" s="835"/>
      <c r="M68" s="836"/>
      <c r="N68" s="104"/>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4" t="s">
        <v>963</v>
      </c>
      <c r="C72" s="855"/>
      <c r="D72" s="855"/>
      <c r="E72" s="855"/>
      <c r="F72" s="855"/>
      <c r="G72" s="855"/>
      <c r="H72" s="855"/>
      <c r="I72" s="73" t="s">
        <v>964</v>
      </c>
      <c r="J72" s="75" t="s">
        <v>1410</v>
      </c>
      <c r="K72" s="74" t="s">
        <v>966</v>
      </c>
      <c r="L72" s="856" t="s">
        <v>950</v>
      </c>
      <c r="M72" s="857"/>
      <c r="N72" s="98" t="s">
        <v>951</v>
      </c>
    </row>
    <row r="73" spans="1:15">
      <c r="A73" t="s">
        <v>6</v>
      </c>
      <c r="B73" s="49" t="str">
        <f>VLOOKUP(A73,'MANO DE OBRA'!A8:D68,3,FALSE)</f>
        <v xml:space="preserve">Obrero </v>
      </c>
      <c r="C73" s="47"/>
      <c r="D73" s="47"/>
      <c r="E73" s="47"/>
      <c r="F73" s="47"/>
      <c r="G73" s="47"/>
      <c r="H73" s="47"/>
      <c r="I73" s="292">
        <f>K73/J73*100</f>
        <v>29260.000000000004</v>
      </c>
      <c r="J73" s="293">
        <v>185</v>
      </c>
      <c r="K73" s="294">
        <f>VLOOKUP(A73,'MANO DE OBRA'!A8:D99,4,FALSE)</f>
        <v>54131</v>
      </c>
      <c r="L73" s="50"/>
      <c r="M73" s="295">
        <v>528</v>
      </c>
      <c r="N73" s="395">
        <f>K73/M73</f>
        <v>102.52083333333333</v>
      </c>
      <c r="O73" s="106"/>
    </row>
    <row r="74" spans="1:15">
      <c r="A74" t="s">
        <v>30</v>
      </c>
      <c r="B74" s="49" t="str">
        <f>VLOOKUP(A74,'MANO DE OBRA'!A8:D69,3,FALSE)</f>
        <v>Oficial</v>
      </c>
      <c r="C74" s="47"/>
      <c r="D74" s="47"/>
      <c r="E74" s="47"/>
      <c r="F74" s="47"/>
      <c r="G74" s="47"/>
      <c r="H74" s="47"/>
      <c r="I74" s="292">
        <f>K74/J74*100</f>
        <v>57668.23979157189</v>
      </c>
      <c r="J74" s="293">
        <v>185</v>
      </c>
      <c r="K74" s="294">
        <f>VLOOKUP(A74,'MANO DE OBRA'!A8:D100,4,FALSE)</f>
        <v>106686.24361440798</v>
      </c>
      <c r="L74" s="50"/>
      <c r="M74" s="295">
        <v>528</v>
      </c>
      <c r="N74" s="395">
        <f>K74/M74</f>
        <v>202.0572795727424</v>
      </c>
    </row>
    <row r="75" spans="1:15">
      <c r="B75" s="49"/>
      <c r="C75" s="47"/>
      <c r="D75" s="47"/>
      <c r="E75" s="47"/>
      <c r="F75" s="47"/>
      <c r="G75" s="47"/>
      <c r="H75" s="47"/>
      <c r="I75" s="279"/>
      <c r="J75" s="297"/>
      <c r="K75" s="298"/>
      <c r="L75" s="50"/>
      <c r="M75" s="300"/>
      <c r="N75" s="296"/>
    </row>
    <row r="76" spans="1:15">
      <c r="B76" s="49"/>
      <c r="C76" s="47"/>
      <c r="D76" s="47"/>
      <c r="E76" s="47"/>
      <c r="F76" s="47"/>
      <c r="G76" s="47"/>
      <c r="H76" s="47"/>
      <c r="I76" s="279"/>
      <c r="J76" s="297"/>
      <c r="K76" s="298"/>
      <c r="L76" s="318"/>
      <c r="M76" s="300"/>
      <c r="N76" s="296"/>
    </row>
    <row r="77" spans="1:15">
      <c r="B77" s="49"/>
      <c r="C77" s="47"/>
      <c r="D77" s="47"/>
      <c r="E77" s="47"/>
      <c r="F77" s="47"/>
      <c r="G77" s="47"/>
      <c r="H77" s="47"/>
      <c r="I77" s="279"/>
      <c r="J77" s="297"/>
      <c r="K77" s="298"/>
      <c r="L77" s="318"/>
      <c r="M77" s="300"/>
      <c r="N77" s="296"/>
    </row>
    <row r="78" spans="1:15" ht="15.75" thickBot="1">
      <c r="B78" s="815"/>
      <c r="C78" s="816"/>
      <c r="D78" s="816"/>
      <c r="E78" s="816"/>
      <c r="F78" s="816"/>
      <c r="G78" s="816"/>
      <c r="H78" s="816"/>
      <c r="I78" s="126"/>
      <c r="J78" s="126"/>
      <c r="K78" s="126"/>
      <c r="L78" s="916"/>
      <c r="M78" s="916"/>
      <c r="N78" s="45"/>
    </row>
    <row r="79" spans="1:15" ht="15.75" thickBot="1">
      <c r="B79" s="834" t="s">
        <v>953</v>
      </c>
      <c r="C79" s="835"/>
      <c r="D79" s="835"/>
      <c r="E79" s="835"/>
      <c r="F79" s="835"/>
      <c r="G79" s="835"/>
      <c r="H79" s="835"/>
      <c r="I79" s="835"/>
      <c r="J79" s="835"/>
      <c r="K79" s="835"/>
      <c r="L79" s="835"/>
      <c r="M79" s="836"/>
      <c r="N79" s="301">
        <f>SUM(N73:N78)</f>
        <v>304.57811290607572</v>
      </c>
    </row>
    <row r="80" spans="1:15" ht="15.75" thickBot="1">
      <c r="B80" s="33"/>
      <c r="C80" s="34"/>
      <c r="D80" s="34"/>
      <c r="E80" s="34"/>
      <c r="F80" s="34"/>
      <c r="G80" s="34"/>
      <c r="H80" s="34"/>
      <c r="I80" s="34"/>
      <c r="J80" s="34"/>
      <c r="K80" s="34"/>
      <c r="L80" s="34"/>
      <c r="M80" s="34"/>
      <c r="N80" s="35"/>
    </row>
    <row r="81" spans="1:14" ht="15.75" thickBot="1">
      <c r="B81" s="828" t="s">
        <v>967</v>
      </c>
      <c r="C81" s="829"/>
      <c r="D81" s="829"/>
      <c r="E81" s="829"/>
      <c r="F81" s="829"/>
      <c r="G81" s="829"/>
      <c r="H81" s="829"/>
      <c r="I81" s="829"/>
      <c r="J81" s="829"/>
      <c r="K81" s="829"/>
      <c r="L81" s="829"/>
      <c r="M81" s="830"/>
      <c r="N81" s="99">
        <f>N43+N55+N68+N79</f>
        <v>15525.852835896361</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19" t="s">
        <v>969</v>
      </c>
      <c r="C85" s="820"/>
      <c r="D85" s="820"/>
      <c r="E85" s="820"/>
      <c r="F85" s="820"/>
      <c r="G85" s="820"/>
      <c r="H85" s="820"/>
      <c r="I85" s="314"/>
      <c r="J85" s="334"/>
      <c r="K85" s="302" t="s">
        <v>970</v>
      </c>
      <c r="L85" s="858" t="s">
        <v>971</v>
      </c>
      <c r="M85" s="859"/>
      <c r="N85" s="303"/>
    </row>
    <row r="86" spans="1:14">
      <c r="B86" s="860" t="s">
        <v>972</v>
      </c>
      <c r="C86" s="861"/>
      <c r="D86" s="861"/>
      <c r="E86" s="861"/>
      <c r="F86" s="861"/>
      <c r="G86" s="861"/>
      <c r="H86" s="861"/>
      <c r="I86" s="87"/>
      <c r="J86" s="88"/>
      <c r="K86" s="304">
        <v>0.2</v>
      </c>
      <c r="L86" s="862">
        <f>N81*K86</f>
        <v>3105.1705671792724</v>
      </c>
      <c r="M86" s="863"/>
      <c r="N86" s="51"/>
    </row>
    <row r="87" spans="1:14">
      <c r="B87" s="89" t="s">
        <v>973</v>
      </c>
      <c r="C87" s="90"/>
      <c r="D87" s="90"/>
      <c r="E87" s="90"/>
      <c r="F87" s="90"/>
      <c r="G87" s="90"/>
      <c r="H87" s="90"/>
      <c r="I87" s="87"/>
      <c r="J87" s="88"/>
      <c r="K87" s="304">
        <v>0.05</v>
      </c>
      <c r="L87" s="862">
        <f>N81*K87</f>
        <v>776.29264179481811</v>
      </c>
      <c r="M87" s="863"/>
      <c r="N87" s="51"/>
    </row>
    <row r="88" spans="1:14" ht="15.75" thickBot="1">
      <c r="B88" s="91" t="s">
        <v>974</v>
      </c>
      <c r="C88" s="92"/>
      <c r="D88" s="92"/>
      <c r="E88" s="92"/>
      <c r="F88" s="92"/>
      <c r="G88" s="92"/>
      <c r="H88" s="92"/>
      <c r="I88" s="93"/>
      <c r="J88" s="94"/>
      <c r="K88" s="305">
        <v>0.05</v>
      </c>
      <c r="L88" s="864">
        <f>N81*K88</f>
        <v>776.29264179481811</v>
      </c>
      <c r="M88" s="865"/>
      <c r="N88" s="51"/>
    </row>
    <row r="89" spans="1:14" ht="15.75" thickBot="1">
      <c r="B89" s="828" t="s">
        <v>953</v>
      </c>
      <c r="C89" s="829"/>
      <c r="D89" s="829"/>
      <c r="E89" s="829"/>
      <c r="F89" s="829"/>
      <c r="G89" s="829"/>
      <c r="H89" s="829"/>
      <c r="I89" s="829"/>
      <c r="J89" s="829"/>
      <c r="K89" s="829"/>
      <c r="L89" s="829"/>
      <c r="M89" s="830"/>
      <c r="N89" s="52">
        <f>L86+L87+L88</f>
        <v>4657.7558507689091</v>
      </c>
    </row>
    <row r="90" spans="1:14" ht="15.75" thickBot="1">
      <c r="B90" s="33"/>
      <c r="C90" s="34"/>
      <c r="D90" s="34"/>
      <c r="E90" s="34"/>
      <c r="F90" s="34"/>
      <c r="G90" s="34"/>
      <c r="H90" s="34"/>
      <c r="I90" s="34"/>
      <c r="J90" s="34"/>
      <c r="K90" s="34"/>
      <c r="L90" s="34"/>
      <c r="M90" s="34"/>
      <c r="N90" s="35"/>
    </row>
    <row r="91" spans="1:14" ht="15.75" thickBot="1">
      <c r="A91" t="s">
        <v>2016</v>
      </c>
      <c r="B91" s="828" t="s">
        <v>975</v>
      </c>
      <c r="C91" s="829"/>
      <c r="D91" s="829"/>
      <c r="E91" s="829"/>
      <c r="F91" s="829"/>
      <c r="G91" s="829"/>
      <c r="H91" s="829"/>
      <c r="I91" s="829"/>
      <c r="J91" s="829"/>
      <c r="K91" s="829"/>
      <c r="L91" s="829"/>
      <c r="M91" s="830"/>
      <c r="N91" s="188">
        <f>N81+N89</f>
        <v>20183.608686665269</v>
      </c>
    </row>
    <row r="92" spans="1:14">
      <c r="B92" s="13"/>
      <c r="C92" s="14"/>
      <c r="D92" s="14"/>
      <c r="E92" s="14"/>
      <c r="F92" s="14"/>
      <c r="G92" s="14"/>
      <c r="H92" s="14"/>
      <c r="I92" s="14"/>
      <c r="J92" s="14"/>
      <c r="K92" s="14"/>
      <c r="L92" s="14"/>
      <c r="M92" s="14"/>
      <c r="N92" s="15"/>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53" t="s">
        <v>976</v>
      </c>
      <c r="F96" s="53"/>
      <c r="G96" s="53"/>
      <c r="H96" s="53"/>
      <c r="I96" s="53"/>
      <c r="J96" s="53"/>
      <c r="K96" s="12"/>
      <c r="L96" s="12"/>
      <c r="M96" s="12"/>
      <c r="N96" s="17"/>
    </row>
    <row r="97" spans="2:14">
      <c r="B97" s="16"/>
      <c r="C97" s="12"/>
      <c r="D97" s="12"/>
      <c r="E97" s="12" t="s">
        <v>977</v>
      </c>
      <c r="F97" s="12"/>
      <c r="G97" s="12"/>
      <c r="H97" s="12"/>
      <c r="I97" s="12"/>
      <c r="J97" s="12"/>
      <c r="K97" s="12"/>
      <c r="L97" s="12"/>
      <c r="M97" s="12"/>
      <c r="N97" s="17"/>
    </row>
    <row r="98" spans="2:14">
      <c r="B98" s="16"/>
      <c r="C98" s="12"/>
      <c r="D98" s="12"/>
      <c r="E98" s="12" t="s">
        <v>978</v>
      </c>
      <c r="F98" s="12"/>
      <c r="G98" s="12"/>
      <c r="H98" s="12"/>
      <c r="I98" s="12"/>
      <c r="J98" s="12"/>
      <c r="K98" s="12"/>
      <c r="L98" s="12"/>
      <c r="M98" s="12"/>
      <c r="N98" s="17"/>
    </row>
    <row r="99" spans="2:14">
      <c r="B99" s="16"/>
      <c r="C99" s="12"/>
      <c r="D99" s="12"/>
      <c r="E99" s="12" t="s">
        <v>979</v>
      </c>
      <c r="F99" s="12"/>
      <c r="G99" s="12"/>
      <c r="H99" s="12"/>
      <c r="I99" s="12"/>
      <c r="J99" s="12"/>
      <c r="K99" s="12"/>
      <c r="L99" s="12"/>
      <c r="M99" s="12"/>
      <c r="N99" s="17"/>
    </row>
    <row r="100" spans="2:14" ht="15.75" thickBot="1">
      <c r="B100" s="16"/>
      <c r="C100" s="12"/>
      <c r="D100" s="12"/>
      <c r="E100" s="12"/>
      <c r="F100" s="12" t="s">
        <v>980</v>
      </c>
      <c r="G100" s="12"/>
      <c r="H100" s="12"/>
      <c r="I100" s="12"/>
      <c r="J100" s="12"/>
      <c r="K100" s="12"/>
      <c r="L100" s="12"/>
      <c r="M100" s="12"/>
      <c r="N100" s="17"/>
    </row>
    <row r="101" spans="2:14">
      <c r="B101" s="227" t="s">
        <v>2216</v>
      </c>
      <c r="C101" s="228"/>
      <c r="D101" s="228"/>
      <c r="E101" s="228"/>
      <c r="F101" s="228"/>
      <c r="G101" s="228"/>
      <c r="H101" s="228"/>
      <c r="I101" s="228"/>
      <c r="J101" s="228"/>
      <c r="K101" s="228"/>
      <c r="L101" s="228"/>
      <c r="M101" s="228"/>
      <c r="N101" s="229"/>
    </row>
    <row r="102" spans="2:14">
      <c r="B102" s="230"/>
      <c r="C102" s="231"/>
      <c r="D102" s="231"/>
      <c r="E102" s="231"/>
      <c r="F102" s="231"/>
      <c r="G102" s="231"/>
      <c r="H102" s="231"/>
      <c r="I102" s="231"/>
      <c r="J102" s="231"/>
      <c r="K102" s="231"/>
      <c r="L102" s="231"/>
      <c r="M102" s="231"/>
      <c r="N102" s="232"/>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ht="15.75" thickBot="1">
      <c r="B105" s="233"/>
      <c r="C105" s="234"/>
      <c r="D105" s="234"/>
      <c r="E105" s="234"/>
      <c r="F105" s="234"/>
      <c r="G105" s="234"/>
      <c r="H105" s="234"/>
      <c r="I105" s="234"/>
      <c r="J105" s="234"/>
      <c r="K105" s="234"/>
      <c r="L105" s="234"/>
      <c r="M105" s="234"/>
      <c r="N105" s="235"/>
    </row>
    <row r="106" spans="2:14">
      <c r="B106" s="236"/>
      <c r="C106" s="237"/>
      <c r="D106" s="237"/>
      <c r="E106" s="237"/>
      <c r="F106" s="237"/>
      <c r="G106" s="237"/>
      <c r="H106" s="237"/>
      <c r="I106" s="237"/>
      <c r="J106" s="237"/>
      <c r="K106" s="237"/>
      <c r="L106" s="237"/>
      <c r="M106" s="237"/>
      <c r="N106" s="238"/>
    </row>
    <row r="107" spans="2:14">
      <c r="B107" s="222" t="s">
        <v>2217</v>
      </c>
      <c r="C107" s="31"/>
      <c r="D107" s="31"/>
      <c r="E107" s="31"/>
      <c r="F107" s="31"/>
      <c r="G107" s="31"/>
      <c r="H107" s="31"/>
      <c r="I107" s="31"/>
      <c r="J107" s="31"/>
      <c r="K107" s="31"/>
      <c r="L107" s="31"/>
      <c r="M107" s="31"/>
      <c r="N107" s="32"/>
    </row>
    <row r="108" spans="2:14" ht="15" customHeight="1">
      <c r="B108" s="866" t="s">
        <v>2218</v>
      </c>
      <c r="C108" s="867"/>
      <c r="D108" s="867"/>
      <c r="E108" s="867"/>
      <c r="F108" s="867"/>
      <c r="G108" s="867"/>
      <c r="H108" s="867"/>
      <c r="I108" s="867"/>
      <c r="J108" s="867"/>
      <c r="K108" s="867"/>
      <c r="L108" s="867"/>
      <c r="M108" s="867"/>
      <c r="N108" s="868"/>
    </row>
    <row r="109" spans="2:14" ht="15" customHeight="1">
      <c r="B109" s="866"/>
      <c r="C109" s="867"/>
      <c r="D109" s="867"/>
      <c r="E109" s="867"/>
      <c r="F109" s="867"/>
      <c r="G109" s="867"/>
      <c r="H109" s="867"/>
      <c r="I109" s="867"/>
      <c r="J109" s="867"/>
      <c r="K109" s="867"/>
      <c r="L109" s="867"/>
      <c r="M109" s="867"/>
      <c r="N109" s="868"/>
    </row>
    <row r="110" spans="2:14" ht="32.25" customHeight="1">
      <c r="B110" s="869" t="s">
        <v>2219</v>
      </c>
      <c r="C110" s="870"/>
      <c r="D110" s="870"/>
      <c r="E110" s="870"/>
      <c r="F110" s="870"/>
      <c r="G110" s="870"/>
      <c r="H110" s="870"/>
      <c r="I110" s="870"/>
      <c r="J110" s="870"/>
      <c r="K110" s="870"/>
      <c r="L110" s="870"/>
      <c r="M110" s="870"/>
      <c r="N110" s="871"/>
    </row>
    <row r="111" spans="2:14">
      <c r="B111" s="869"/>
      <c r="C111" s="870"/>
      <c r="D111" s="870"/>
      <c r="E111" s="870"/>
      <c r="F111" s="870"/>
      <c r="G111" s="870"/>
      <c r="H111" s="870"/>
      <c r="I111" s="870"/>
      <c r="J111" s="870"/>
      <c r="K111" s="870"/>
      <c r="L111" s="870"/>
      <c r="M111" s="870"/>
      <c r="N111" s="871"/>
    </row>
    <row r="112" spans="2:14">
      <c r="B112" s="331"/>
      <c r="C112" s="332"/>
      <c r="D112" s="332"/>
      <c r="E112" s="332"/>
      <c r="F112" s="332"/>
      <c r="G112" s="332"/>
      <c r="H112" s="332"/>
      <c r="I112" s="332"/>
      <c r="J112" s="332"/>
      <c r="K112" s="332"/>
      <c r="L112" s="332"/>
      <c r="M112" s="332"/>
      <c r="N112" s="333"/>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222"/>
      <c r="C115" s="31"/>
      <c r="D115" s="31"/>
      <c r="E115" s="31"/>
      <c r="F115" s="31"/>
      <c r="G115" s="31"/>
      <c r="H115" s="31"/>
      <c r="I115" s="31"/>
      <c r="J115" s="31"/>
      <c r="K115" s="31"/>
      <c r="L115" s="31"/>
      <c r="M115" s="31"/>
      <c r="N115" s="32"/>
    </row>
    <row r="116" spans="2:14">
      <c r="B116" s="16"/>
      <c r="C116" s="12"/>
      <c r="D116" s="12"/>
      <c r="E116" s="12" t="s">
        <v>976</v>
      </c>
      <c r="F116" s="53"/>
      <c r="G116" s="53"/>
      <c r="H116" s="12"/>
      <c r="I116" s="12"/>
      <c r="J116" s="12"/>
      <c r="K116" s="12"/>
      <c r="L116" s="12"/>
      <c r="M116" s="12"/>
      <c r="N116" s="17"/>
    </row>
    <row r="117" spans="2:14">
      <c r="B117" s="16"/>
      <c r="C117" s="12"/>
      <c r="D117" s="12"/>
      <c r="E117" s="54" t="s">
        <v>977</v>
      </c>
      <c r="F117" s="12"/>
      <c r="G117" s="12"/>
      <c r="H117" s="54"/>
      <c r="I117" s="54"/>
      <c r="J117" s="54"/>
      <c r="K117" s="12"/>
      <c r="L117" s="12"/>
      <c r="M117" s="12"/>
      <c r="N117" s="17"/>
    </row>
    <row r="118" spans="2:14">
      <c r="B118" s="16"/>
      <c r="C118" s="12"/>
      <c r="D118" s="12"/>
      <c r="E118" s="55" t="s">
        <v>981</v>
      </c>
      <c r="F118" s="12"/>
      <c r="G118" s="12"/>
      <c r="H118" s="55"/>
      <c r="I118" s="55"/>
      <c r="J118" s="55"/>
      <c r="K118" s="12"/>
      <c r="L118" s="12"/>
      <c r="M118" s="12"/>
      <c r="N118" s="17"/>
    </row>
    <row r="119" spans="2:14">
      <c r="B119" s="56"/>
      <c r="C119" s="31"/>
      <c r="D119" s="31"/>
      <c r="E119" s="12" t="s">
        <v>979</v>
      </c>
      <c r="F119" s="12"/>
      <c r="G119" s="12"/>
      <c r="H119" s="12"/>
      <c r="I119" s="12"/>
      <c r="J119" s="12"/>
      <c r="K119" s="31"/>
      <c r="L119" s="31"/>
      <c r="M119" s="31"/>
      <c r="N119" s="32"/>
    </row>
    <row r="120" spans="2:14">
      <c r="B120" s="56"/>
      <c r="C120" s="31"/>
      <c r="D120" s="31"/>
      <c r="E120" s="31"/>
      <c r="F120" s="12"/>
      <c r="G120" s="12"/>
      <c r="H120" s="12"/>
      <c r="I120" s="12"/>
      <c r="J120" s="12"/>
      <c r="K120" s="31"/>
      <c r="L120" s="31"/>
      <c r="M120" s="31"/>
      <c r="N120" s="32"/>
    </row>
    <row r="121" spans="2:14">
      <c r="B121" s="56" t="s">
        <v>2220</v>
      </c>
      <c r="C121" s="55"/>
      <c r="D121" s="55"/>
      <c r="E121" s="12"/>
      <c r="F121" s="12"/>
      <c r="G121" s="12"/>
      <c r="H121" s="12"/>
      <c r="I121" s="12"/>
      <c r="J121" s="805"/>
      <c r="K121" s="805"/>
      <c r="L121" s="805"/>
      <c r="M121" s="805"/>
      <c r="N121" s="806"/>
    </row>
    <row r="122" spans="2:14" ht="15.75" thickBot="1">
      <c r="B122" s="261" t="s">
        <v>2221</v>
      </c>
      <c r="C122" s="393"/>
      <c r="D122" s="393"/>
      <c r="E122" s="57"/>
      <c r="F122" s="57"/>
      <c r="G122" s="57"/>
      <c r="H122" s="57"/>
      <c r="I122" s="57"/>
      <c r="J122" s="807"/>
      <c r="K122" s="807"/>
      <c r="L122" s="807"/>
      <c r="M122" s="807"/>
      <c r="N122" s="808"/>
    </row>
  </sheetData>
  <mergeCells count="72">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L85:M85"/>
    <mergeCell ref="B86:H86"/>
    <mergeCell ref="L86:M86"/>
    <mergeCell ref="L60:M60"/>
    <mergeCell ref="L67:M67"/>
    <mergeCell ref="B68:M68"/>
    <mergeCell ref="B72:H72"/>
    <mergeCell ref="L72:M72"/>
    <mergeCell ref="B78:H78"/>
    <mergeCell ref="L78:M78"/>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1014</v>
      </c>
      <c r="C31" s="81" t="s">
        <v>1193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08" t="s">
        <v>312</v>
      </c>
      <c r="B36" s="841" t="str">
        <f>VLOOKUP(A36,EQUIPOS!A6:D154,3,FALSE)</f>
        <v>Retroexcavadora sobre oruga, potencia 138 HP, balde de 1,5 m3.</v>
      </c>
      <c r="C36" s="842"/>
      <c r="D36" s="842"/>
      <c r="E36" s="842"/>
      <c r="F36" s="842"/>
      <c r="G36" s="842"/>
      <c r="H36" s="843"/>
      <c r="I36" s="267"/>
      <c r="J36" s="268"/>
      <c r="K36" s="269">
        <f>VLOOKUP(A36,EQUIPOS!A6:D163,4,FALSE)</f>
        <v>223344.09288653883</v>
      </c>
      <c r="L36" s="270"/>
      <c r="M36" s="271">
        <v>66</v>
      </c>
      <c r="N36" s="272">
        <f>K36/M36</f>
        <v>3384.0014073718003</v>
      </c>
    </row>
    <row r="37" spans="1:14">
      <c r="A37" s="108"/>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74"/>
      <c r="L39" s="845"/>
      <c r="M39" s="846"/>
      <c r="N39" s="273"/>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277"/>
      <c r="N41" s="344"/>
    </row>
    <row r="42" spans="1:14" ht="15.75" thickBot="1">
      <c r="B42" s="841" t="s">
        <v>952</v>
      </c>
      <c r="C42" s="842"/>
      <c r="D42" s="842"/>
      <c r="E42" s="842"/>
      <c r="F42" s="842"/>
      <c r="G42" s="842"/>
      <c r="H42" s="843"/>
      <c r="I42" s="850"/>
      <c r="J42" s="851"/>
      <c r="K42" s="41"/>
      <c r="L42" s="852">
        <v>0.01</v>
      </c>
      <c r="M42" s="853"/>
      <c r="N42" s="105">
        <f>N76*L42</f>
        <v>1.0252083333333333</v>
      </c>
    </row>
    <row r="43" spans="1:14" ht="15.75" thickBot="1">
      <c r="B43" s="828" t="s">
        <v>953</v>
      </c>
      <c r="C43" s="829"/>
      <c r="D43" s="829"/>
      <c r="E43" s="829"/>
      <c r="F43" s="829"/>
      <c r="G43" s="829"/>
      <c r="H43" s="829"/>
      <c r="I43" s="829"/>
      <c r="J43" s="829"/>
      <c r="K43" s="829"/>
      <c r="L43" s="829"/>
      <c r="M43" s="830"/>
      <c r="N43" s="394">
        <f>SUM(N36:N42)</f>
        <v>3385.0266157051337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28" t="s">
        <v>953</v>
      </c>
      <c r="C76" s="829"/>
      <c r="D76" s="829"/>
      <c r="E76" s="829"/>
      <c r="F76" s="829"/>
      <c r="G76" s="829"/>
      <c r="H76" s="829"/>
      <c r="I76" s="835"/>
      <c r="J76" s="835"/>
      <c r="K76" s="835"/>
      <c r="L76" s="835"/>
      <c r="M76" s="836"/>
      <c r="N76" s="301">
        <f>SUM(N70:N75)</f>
        <v>102.52083333333333</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3487.5474490384672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697.50948980769351</v>
      </c>
      <c r="M83" s="863"/>
      <c r="N83" s="51"/>
    </row>
    <row r="84" spans="1:14">
      <c r="B84" s="89" t="s">
        <v>973</v>
      </c>
      <c r="C84" s="90"/>
      <c r="D84" s="90"/>
      <c r="E84" s="90"/>
      <c r="F84" s="90"/>
      <c r="G84" s="90"/>
      <c r="H84" s="90"/>
      <c r="I84" s="87"/>
      <c r="J84" s="88"/>
      <c r="K84" s="304">
        <v>0.05</v>
      </c>
      <c r="L84" s="862">
        <f>N78*K84</f>
        <v>174.37737245192338</v>
      </c>
      <c r="M84" s="863"/>
      <c r="N84" s="51"/>
    </row>
    <row r="85" spans="1:14" ht="15.75" thickBot="1">
      <c r="B85" s="91" t="s">
        <v>974</v>
      </c>
      <c r="C85" s="92"/>
      <c r="D85" s="92"/>
      <c r="E85" s="92"/>
      <c r="F85" s="92"/>
      <c r="G85" s="92"/>
      <c r="H85" s="92"/>
      <c r="I85" s="93"/>
      <c r="J85" s="94"/>
      <c r="K85" s="305">
        <v>0.05</v>
      </c>
      <c r="L85" s="864">
        <f>N78*K85</f>
        <v>174.37737245192338</v>
      </c>
      <c r="M85" s="865"/>
      <c r="N85" s="51"/>
    </row>
    <row r="86" spans="1:14" ht="15.75" thickBot="1">
      <c r="B86" s="828" t="s">
        <v>953</v>
      </c>
      <c r="C86" s="829"/>
      <c r="D86" s="829"/>
      <c r="E86" s="829"/>
      <c r="F86" s="829"/>
      <c r="G86" s="829"/>
      <c r="H86" s="829"/>
      <c r="I86" s="829"/>
      <c r="J86" s="829"/>
      <c r="K86" s="829"/>
      <c r="L86" s="829"/>
      <c r="M86" s="830"/>
      <c r="N86" s="52">
        <f>L83+L84+L85</f>
        <v>1046.2642347115402</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4533.8116837500074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1.5"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1015</v>
      </c>
      <c r="C31" s="81" t="s">
        <v>1194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08" t="s">
        <v>148</v>
      </c>
      <c r="B36" s="841" t="str">
        <f>VLOOKUP(A36,EQUIPOS!A6:D154,3,FALSE)</f>
        <v>Cargador : Potencia en el volante 110 hp, Clasificación de RPM del motor 2300.</v>
      </c>
      <c r="C36" s="842"/>
      <c r="D36" s="842"/>
      <c r="E36" s="842"/>
      <c r="F36" s="842"/>
      <c r="G36" s="842"/>
      <c r="H36" s="843"/>
      <c r="I36" s="267"/>
      <c r="J36" s="268"/>
      <c r="K36" s="269">
        <f>VLOOKUP(A36,EQUIPOS!A6:D163,4,FALSE)</f>
        <v>174815.25803791007</v>
      </c>
      <c r="L36" s="270"/>
      <c r="M36" s="271">
        <v>66</v>
      </c>
      <c r="N36" s="272">
        <f>K36/M36</f>
        <v>2648.7160308774255</v>
      </c>
    </row>
    <row r="37" spans="1:14">
      <c r="A37" s="108" t="s">
        <v>129</v>
      </c>
      <c r="B37" s="841" t="str">
        <f>VLOOKUP(A37,EQUIPOS!A7:D154,3,FALSE)</f>
        <v xml:space="preserve">Buldozer, Potencia al volante de 140 HP, motor de 2200 RPM, longitud de hoja 4,80m. </v>
      </c>
      <c r="C37" s="842"/>
      <c r="D37" s="842"/>
      <c r="E37" s="842"/>
      <c r="F37" s="842"/>
      <c r="G37" s="842"/>
      <c r="H37" s="843"/>
      <c r="I37" s="267"/>
      <c r="J37" s="268"/>
      <c r="K37" s="269">
        <f>VLOOKUP(A37,EQUIPOS!A7:D164,4,FALSE)</f>
        <v>162664.56996534782</v>
      </c>
      <c r="L37" s="270"/>
      <c r="M37" s="271">
        <v>100</v>
      </c>
      <c r="N37" s="272">
        <f>K37/M37</f>
        <v>1626.6456996534782</v>
      </c>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74"/>
      <c r="L39" s="845"/>
      <c r="M39" s="846"/>
      <c r="N39" s="273"/>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277"/>
      <c r="N41" s="344"/>
    </row>
    <row r="42" spans="1:14" ht="15.75" thickBot="1">
      <c r="B42" s="841" t="s">
        <v>952</v>
      </c>
      <c r="C42" s="842"/>
      <c r="D42" s="842"/>
      <c r="E42" s="842"/>
      <c r="F42" s="842"/>
      <c r="G42" s="842"/>
      <c r="H42" s="843"/>
      <c r="I42" s="850"/>
      <c r="J42" s="851"/>
      <c r="K42" s="41"/>
      <c r="L42" s="852">
        <v>0.01</v>
      </c>
      <c r="M42" s="853"/>
      <c r="N42" s="105">
        <f>N76*L42</f>
        <v>2.0504166666666666</v>
      </c>
    </row>
    <row r="43" spans="1:14" ht="15.75" thickBot="1">
      <c r="B43" s="828" t="s">
        <v>953</v>
      </c>
      <c r="C43" s="829"/>
      <c r="D43" s="829"/>
      <c r="E43" s="829"/>
      <c r="F43" s="829"/>
      <c r="G43" s="829"/>
      <c r="H43" s="829"/>
      <c r="I43" s="829"/>
      <c r="J43" s="829"/>
      <c r="K43" s="829"/>
      <c r="L43" s="829"/>
      <c r="M43" s="830"/>
      <c r="N43" s="394">
        <f>SUM(N36:N42)</f>
        <v>4277.4121471975704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444</v>
      </c>
      <c r="B48" s="43" t="str">
        <f>VLOOKUP(A48,MATERIALES!A4:D373,3,FALSE)</f>
        <v>Disposición de material de derrumbe</v>
      </c>
      <c r="C48" s="281"/>
      <c r="D48" s="281"/>
      <c r="E48" s="281"/>
      <c r="F48" s="281"/>
      <c r="G48" s="281"/>
      <c r="H48" s="281"/>
      <c r="I48" s="268"/>
      <c r="J48" s="224" t="str">
        <f>VLOOKUP(A48,MATERIALES!A4:D373,2,FALSE)</f>
        <v>m3</v>
      </c>
      <c r="K48" s="282">
        <v>1</v>
      </c>
      <c r="L48" s="267"/>
      <c r="M48" s="283">
        <f>VLOOKUP(A48,MATERIALES!A4:D395,4,FALSE)</f>
        <v>4279.7378207660922</v>
      </c>
      <c r="N48" s="272">
        <f>K48*M48</f>
        <v>4279.7378207660922</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4279.7378207660922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528</v>
      </c>
      <c r="N70" s="395">
        <f>K70/M70</f>
        <v>205.04166666666666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28" t="s">
        <v>953</v>
      </c>
      <c r="C76" s="829"/>
      <c r="D76" s="829"/>
      <c r="E76" s="829"/>
      <c r="F76" s="829"/>
      <c r="G76" s="829"/>
      <c r="H76" s="829"/>
      <c r="I76" s="835"/>
      <c r="J76" s="835"/>
      <c r="K76" s="835"/>
      <c r="L76" s="835"/>
      <c r="M76" s="836"/>
      <c r="N76" s="301">
        <f>SUM(N70:N75)</f>
        <v>205.04166666666666</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8762.1916346303278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1752.4383269260657</v>
      </c>
      <c r="M83" s="863"/>
      <c r="N83" s="51"/>
    </row>
    <row r="84" spans="1:14">
      <c r="B84" s="89" t="s">
        <v>973</v>
      </c>
      <c r="C84" s="90"/>
      <c r="D84" s="90"/>
      <c r="E84" s="90"/>
      <c r="F84" s="90"/>
      <c r="G84" s="90"/>
      <c r="H84" s="90"/>
      <c r="I84" s="87"/>
      <c r="J84" s="88"/>
      <c r="K84" s="304">
        <v>0.05</v>
      </c>
      <c r="L84" s="862">
        <f>N78*K84</f>
        <v>438.10958173151641</v>
      </c>
      <c r="M84" s="863"/>
      <c r="N84" s="51"/>
    </row>
    <row r="85" spans="1:14" ht="15.75" thickBot="1">
      <c r="B85" s="91" t="s">
        <v>974</v>
      </c>
      <c r="C85" s="92"/>
      <c r="D85" s="92"/>
      <c r="E85" s="92"/>
      <c r="F85" s="92"/>
      <c r="G85" s="92"/>
      <c r="H85" s="92"/>
      <c r="I85" s="93"/>
      <c r="J85" s="94"/>
      <c r="K85" s="305">
        <v>0.05</v>
      </c>
      <c r="L85" s="864">
        <f>N78*K85</f>
        <v>438.10958173151641</v>
      </c>
      <c r="M85" s="865"/>
      <c r="N85" s="51"/>
    </row>
    <row r="86" spans="1:14" ht="15.75" thickBot="1">
      <c r="B86" s="828" t="s">
        <v>953</v>
      </c>
      <c r="C86" s="829"/>
      <c r="D86" s="829"/>
      <c r="E86" s="829"/>
      <c r="F86" s="829"/>
      <c r="G86" s="829"/>
      <c r="H86" s="829"/>
      <c r="I86" s="829"/>
      <c r="J86" s="829"/>
      <c r="K86" s="829"/>
      <c r="L86" s="829"/>
      <c r="M86" s="830"/>
      <c r="N86" s="52">
        <f>L83+L84+L85</f>
        <v>2628.6574903890983</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11390.849125019426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1.5"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1016</v>
      </c>
      <c r="C31" s="81" t="s">
        <v>1195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08" t="s">
        <v>129</v>
      </c>
      <c r="B36" s="841" t="str">
        <f>VLOOKUP(A36,EQUIPOS!A6:D154,3,FALSE)</f>
        <v xml:space="preserve">Buldozer, Potencia al volante de 140 HP, motor de 2200 RPM, longitud de hoja 4,80m. </v>
      </c>
      <c r="C36" s="842"/>
      <c r="D36" s="842"/>
      <c r="E36" s="842"/>
      <c r="F36" s="842"/>
      <c r="G36" s="842"/>
      <c r="H36" s="843"/>
      <c r="I36" s="267"/>
      <c r="J36" s="268"/>
      <c r="K36" s="269">
        <f>VLOOKUP(A36,EQUIPOS!A6:D163,4,FALSE)</f>
        <v>162664.56996534782</v>
      </c>
      <c r="L36" s="464"/>
      <c r="M36" s="283">
        <v>50</v>
      </c>
      <c r="N36" s="272">
        <f>K36/M36</f>
        <v>3253.2913993069565</v>
      </c>
    </row>
    <row r="37" spans="1:14">
      <c r="A37" s="108" t="s">
        <v>152</v>
      </c>
      <c r="B37" s="841" t="str">
        <f>VLOOKUP(A37,EQUIPOS!A7:D154,3,FALSE)</f>
        <v xml:space="preserve">Carrotanque de agua(1000 Galones) </v>
      </c>
      <c r="C37" s="842"/>
      <c r="D37" s="842"/>
      <c r="E37" s="842"/>
      <c r="F37" s="842"/>
      <c r="G37" s="842"/>
      <c r="H37" s="843"/>
      <c r="I37" s="267"/>
      <c r="J37" s="268"/>
      <c r="K37" s="269">
        <f>VLOOKUP(A37,EQUIPOS!A7:D164,4,FALSE)</f>
        <v>74320.25776989889</v>
      </c>
      <c r="L37" s="464"/>
      <c r="M37" s="283">
        <v>50</v>
      </c>
      <c r="N37" s="272">
        <f>K37/M37</f>
        <v>1486.4051553979778</v>
      </c>
    </row>
    <row r="38" spans="1:14">
      <c r="A38" s="205" t="s">
        <v>269</v>
      </c>
      <c r="B38" s="841" t="str">
        <f>VLOOKUP(A38,EQUIPOS!A8:D154,3,FALSE)</f>
        <v>Motoniveladora  potencia 215 HP, ancho de cuchilla 4,27 m, peso 18 ton.</v>
      </c>
      <c r="C38" s="842"/>
      <c r="D38" s="842"/>
      <c r="E38" s="842"/>
      <c r="F38" s="842"/>
      <c r="G38" s="842"/>
      <c r="H38" s="843"/>
      <c r="I38" s="267"/>
      <c r="J38" s="268"/>
      <c r="K38" s="269">
        <f>VLOOKUP(A38,EQUIPOS!A8:D165,4,FALSE)</f>
        <v>204215.24230065945</v>
      </c>
      <c r="L38" s="464"/>
      <c r="M38" s="283">
        <v>50</v>
      </c>
      <c r="N38" s="272">
        <f>K38/M38</f>
        <v>4084.304846013189</v>
      </c>
    </row>
    <row r="39" spans="1:14">
      <c r="A39" s="205" t="s">
        <v>365</v>
      </c>
      <c r="B39" s="841" t="str">
        <f>VLOOKUP(A39,EQUIPOS!A9:D154,3,FALSE)</f>
        <v xml:space="preserve">Vibrocompatador, potencia 153 HP, peso 10 Ton. </v>
      </c>
      <c r="C39" s="842"/>
      <c r="D39" s="842"/>
      <c r="E39" s="842"/>
      <c r="F39" s="842"/>
      <c r="G39" s="842"/>
      <c r="H39" s="843"/>
      <c r="I39" s="844"/>
      <c r="J39" s="825"/>
      <c r="K39" s="269">
        <f>VLOOKUP(A39,EQUIPOS!A9:D166,4,FALSE)</f>
        <v>133116.49651623334</v>
      </c>
      <c r="L39" s="956">
        <v>50</v>
      </c>
      <c r="M39" s="957"/>
      <c r="N39" s="272">
        <f>K39/L39</f>
        <v>2662.3299303246667</v>
      </c>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277"/>
      <c r="N41" s="344"/>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11486.331331042791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400</v>
      </c>
      <c r="N70" s="395">
        <f>K70/M70</f>
        <v>266.71560903601994</v>
      </c>
      <c r="O70" s="106"/>
    </row>
    <row r="71" spans="1:15">
      <c r="A71" t="s">
        <v>6</v>
      </c>
      <c r="B71" s="49" t="str">
        <f>VLOOKUP(A71,'MANO DE OBRA'!A8:D69,3,FALSE)</f>
        <v xml:space="preserve">Obrero </v>
      </c>
      <c r="C71" s="47"/>
      <c r="D71" s="47"/>
      <c r="E71" s="47"/>
      <c r="F71" s="47"/>
      <c r="G71" s="47"/>
      <c r="H71" s="47"/>
      <c r="I71" s="292">
        <f>K71/J71*100</f>
        <v>29260.000000000004</v>
      </c>
      <c r="J71" s="293">
        <v>185</v>
      </c>
      <c r="K71" s="294">
        <f>VLOOKUP(A71,'MANO DE OBRA'!A8:D100,4,FALSE)</f>
        <v>54131</v>
      </c>
      <c r="L71" s="50"/>
      <c r="M71" s="299">
        <v>400</v>
      </c>
      <c r="N71" s="395">
        <f>K71/M71</f>
        <v>135.32749999999999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28" t="s">
        <v>953</v>
      </c>
      <c r="C76" s="829"/>
      <c r="D76" s="829"/>
      <c r="E76" s="829"/>
      <c r="F76" s="829"/>
      <c r="G76" s="829"/>
      <c r="H76" s="829"/>
      <c r="I76" s="835"/>
      <c r="J76" s="835"/>
      <c r="K76" s="835"/>
      <c r="L76" s="835"/>
      <c r="M76" s="836"/>
      <c r="N76" s="301">
        <f>SUM(N70:N75)</f>
        <v>402.04310903601993</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11888.374440078811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2377.6748880157625</v>
      </c>
      <c r="M83" s="863"/>
      <c r="N83" s="51"/>
    </row>
    <row r="84" spans="1:14">
      <c r="B84" s="89" t="s">
        <v>973</v>
      </c>
      <c r="C84" s="90"/>
      <c r="D84" s="90"/>
      <c r="E84" s="90"/>
      <c r="F84" s="90"/>
      <c r="G84" s="90"/>
      <c r="H84" s="90"/>
      <c r="I84" s="87"/>
      <c r="J84" s="88"/>
      <c r="K84" s="304">
        <v>0.05</v>
      </c>
      <c r="L84" s="862">
        <f>N78*K84</f>
        <v>594.41872200394062</v>
      </c>
      <c r="M84" s="863"/>
      <c r="N84" s="51"/>
    </row>
    <row r="85" spans="1:14" ht="15.75" thickBot="1">
      <c r="B85" s="91" t="s">
        <v>974</v>
      </c>
      <c r="C85" s="92"/>
      <c r="D85" s="92"/>
      <c r="E85" s="92"/>
      <c r="F85" s="92"/>
      <c r="G85" s="92"/>
      <c r="H85" s="92"/>
      <c r="I85" s="93"/>
      <c r="J85" s="94"/>
      <c r="K85" s="305">
        <v>0.05</v>
      </c>
      <c r="L85" s="864">
        <f>N78*K85</f>
        <v>594.41872200394062</v>
      </c>
      <c r="M85" s="865"/>
      <c r="N85" s="51"/>
    </row>
    <row r="86" spans="1:14" ht="15.75" thickBot="1">
      <c r="B86" s="828" t="s">
        <v>953</v>
      </c>
      <c r="C86" s="829"/>
      <c r="D86" s="829"/>
      <c r="E86" s="829"/>
      <c r="F86" s="829"/>
      <c r="G86" s="829"/>
      <c r="H86" s="829"/>
      <c r="I86" s="829"/>
      <c r="J86" s="829"/>
      <c r="K86" s="829"/>
      <c r="L86" s="829"/>
      <c r="M86" s="830"/>
      <c r="N86" s="52">
        <f>L83+L84+L85</f>
        <v>3566.5123320236439</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15454.886772102454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1.5"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1017</v>
      </c>
      <c r="C31" s="81" t="s">
        <v>1196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206" t="s">
        <v>129</v>
      </c>
      <c r="B36" s="841" t="str">
        <f>VLOOKUP(A36,EQUIPOS!A6:D154,3,FALSE)</f>
        <v xml:space="preserve">Buldozer, Potencia al volante de 140 HP, motor de 2200 RPM, longitud de hoja 4,80m. </v>
      </c>
      <c r="C36" s="842"/>
      <c r="D36" s="842"/>
      <c r="E36" s="842"/>
      <c r="F36" s="842"/>
      <c r="G36" s="842"/>
      <c r="H36" s="843"/>
      <c r="I36" s="267"/>
      <c r="J36" s="268"/>
      <c r="K36" s="269">
        <f>VLOOKUP(A36,EQUIPOS!A6:D163,4,FALSE)</f>
        <v>162664.56996534782</v>
      </c>
      <c r="L36" s="270"/>
      <c r="M36" s="271">
        <v>40</v>
      </c>
      <c r="N36" s="272">
        <f>K36/M36</f>
        <v>4066.6142491336955</v>
      </c>
    </row>
    <row r="37" spans="1:14">
      <c r="A37" s="113" t="s">
        <v>365</v>
      </c>
      <c r="B37" s="841" t="str">
        <f>VLOOKUP(A37,EQUIPOS!A7:D154,3,FALSE)</f>
        <v xml:space="preserve">Vibrocompatador, potencia 153 HP, peso 10 Ton. </v>
      </c>
      <c r="C37" s="842"/>
      <c r="D37" s="842"/>
      <c r="E37" s="842"/>
      <c r="F37" s="842"/>
      <c r="G37" s="842"/>
      <c r="H37" s="843"/>
      <c r="I37" s="267"/>
      <c r="J37" s="268"/>
      <c r="K37" s="269">
        <f>VLOOKUP(A37,EQUIPOS!A7:D164,4,FALSE)</f>
        <v>133116.49651623334</v>
      </c>
      <c r="L37" s="270"/>
      <c r="M37" s="271">
        <v>40</v>
      </c>
      <c r="N37" s="272">
        <f>K37/M37</f>
        <v>3327.9124129058337</v>
      </c>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277"/>
      <c r="N41" s="344"/>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7394.5266620395287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320</v>
      </c>
      <c r="N70" s="395">
        <f>K70/M70</f>
        <v>333.39451129502493</v>
      </c>
      <c r="O70" s="106"/>
    </row>
    <row r="71" spans="1:15">
      <c r="A71" t="s">
        <v>6</v>
      </c>
      <c r="B71" s="49" t="str">
        <f>VLOOKUP(A71,'MANO DE OBRA'!A8:D69,3,FALSE)</f>
        <v xml:space="preserve">Obrero </v>
      </c>
      <c r="C71" s="47"/>
      <c r="D71" s="47"/>
      <c r="E71" s="47"/>
      <c r="F71" s="47"/>
      <c r="G71" s="47"/>
      <c r="H71" s="47"/>
      <c r="I71" s="292">
        <f>K71/J71*100</f>
        <v>29260.000000000004</v>
      </c>
      <c r="J71" s="293">
        <v>185</v>
      </c>
      <c r="K71" s="294">
        <f>VLOOKUP(A71,'MANO DE OBRA'!A8:D100,4,FALSE)</f>
        <v>54131</v>
      </c>
      <c r="L71" s="50"/>
      <c r="M71" s="299">
        <v>320</v>
      </c>
      <c r="N71" s="395">
        <f>K71/M71</f>
        <v>169.15937500000001</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28" t="s">
        <v>953</v>
      </c>
      <c r="C76" s="829"/>
      <c r="D76" s="829"/>
      <c r="E76" s="829"/>
      <c r="F76" s="829"/>
      <c r="G76" s="829"/>
      <c r="H76" s="829"/>
      <c r="I76" s="835"/>
      <c r="J76" s="835"/>
      <c r="K76" s="835"/>
      <c r="L76" s="835"/>
      <c r="M76" s="836"/>
      <c r="N76" s="301">
        <f>SUM(N70:N75)</f>
        <v>502.55388629502494</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7897.0805483345539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1579.4161096669109</v>
      </c>
      <c r="M83" s="863"/>
      <c r="N83" s="51"/>
    </row>
    <row r="84" spans="1:14">
      <c r="B84" s="89" t="s">
        <v>973</v>
      </c>
      <c r="C84" s="90"/>
      <c r="D84" s="90"/>
      <c r="E84" s="90"/>
      <c r="F84" s="90"/>
      <c r="G84" s="90"/>
      <c r="H84" s="90"/>
      <c r="I84" s="87"/>
      <c r="J84" s="88"/>
      <c r="K84" s="304">
        <v>0.05</v>
      </c>
      <c r="L84" s="862">
        <f>N78*K84</f>
        <v>394.85402741672772</v>
      </c>
      <c r="M84" s="863"/>
      <c r="N84" s="51"/>
    </row>
    <row r="85" spans="1:14" ht="15.75" thickBot="1">
      <c r="B85" s="91" t="s">
        <v>974</v>
      </c>
      <c r="C85" s="92"/>
      <c r="D85" s="92"/>
      <c r="E85" s="92"/>
      <c r="F85" s="92"/>
      <c r="G85" s="92"/>
      <c r="H85" s="92"/>
      <c r="I85" s="93"/>
      <c r="J85" s="94"/>
      <c r="K85" s="305">
        <v>0.05</v>
      </c>
      <c r="L85" s="864">
        <f>N78*K85</f>
        <v>394.85402741672772</v>
      </c>
      <c r="M85" s="865"/>
      <c r="N85" s="51"/>
    </row>
    <row r="86" spans="1:14" ht="15.75" thickBot="1">
      <c r="B86" s="828" t="s">
        <v>953</v>
      </c>
      <c r="C86" s="829"/>
      <c r="D86" s="829"/>
      <c r="E86" s="829"/>
      <c r="F86" s="829"/>
      <c r="G86" s="829"/>
      <c r="H86" s="829"/>
      <c r="I86" s="829"/>
      <c r="J86" s="829"/>
      <c r="K86" s="829"/>
      <c r="L86" s="829"/>
      <c r="M86" s="830"/>
      <c r="N86" s="52">
        <f>L83+L84+L85</f>
        <v>2369.1241645003661</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10266.20471283492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1.5"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1018</v>
      </c>
      <c r="C31" s="81" t="s">
        <v>1197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206" t="s">
        <v>129</v>
      </c>
      <c r="B36" s="841" t="str">
        <f>VLOOKUP(A36,EQUIPOS!A6:D154,3,FALSE)</f>
        <v xml:space="preserve">Buldozer, Potencia al volante de 140 HP, motor de 2200 RPM, longitud de hoja 4,80m. </v>
      </c>
      <c r="C36" s="842"/>
      <c r="D36" s="842"/>
      <c r="E36" s="842"/>
      <c r="F36" s="842"/>
      <c r="G36" s="842"/>
      <c r="H36" s="843"/>
      <c r="I36" s="267"/>
      <c r="J36" s="268"/>
      <c r="K36" s="269">
        <f>VLOOKUP(A36,EQUIPOS!A6:D163,4,FALSE)</f>
        <v>162664.56996534782</v>
      </c>
      <c r="L36" s="270"/>
      <c r="M36" s="271">
        <v>40</v>
      </c>
      <c r="N36" s="272">
        <f>K36/M36</f>
        <v>4066.6142491336955</v>
      </c>
    </row>
    <row r="37" spans="1:14">
      <c r="A37" s="113"/>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277"/>
      <c r="N41" s="344"/>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4066.6142491336955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320</v>
      </c>
      <c r="N70" s="395">
        <f>K70/M70</f>
        <v>333.39451129502493</v>
      </c>
      <c r="O70" s="106"/>
    </row>
    <row r="71" spans="1:15">
      <c r="A71" t="s">
        <v>6</v>
      </c>
      <c r="B71" s="49" t="str">
        <f>VLOOKUP(A71,'MANO DE OBRA'!A8:D69,3,FALSE)</f>
        <v xml:space="preserve">Obrero </v>
      </c>
      <c r="C71" s="47"/>
      <c r="D71" s="47"/>
      <c r="E71" s="47"/>
      <c r="F71" s="47"/>
      <c r="G71" s="47"/>
      <c r="H71" s="47"/>
      <c r="I71" s="292">
        <f>K71/J71*100</f>
        <v>29260.000000000004</v>
      </c>
      <c r="J71" s="293">
        <v>185</v>
      </c>
      <c r="K71" s="294">
        <f>VLOOKUP(A71,'MANO DE OBRA'!A8:D100,4,FALSE)</f>
        <v>54131</v>
      </c>
      <c r="L71" s="50"/>
      <c r="M71" s="299">
        <v>320</v>
      </c>
      <c r="N71" s="395">
        <f>K71/M71</f>
        <v>169.15937500000001</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28" t="s">
        <v>953</v>
      </c>
      <c r="C76" s="829"/>
      <c r="D76" s="829"/>
      <c r="E76" s="829"/>
      <c r="F76" s="829"/>
      <c r="G76" s="829"/>
      <c r="H76" s="829"/>
      <c r="I76" s="835"/>
      <c r="J76" s="835"/>
      <c r="K76" s="835"/>
      <c r="L76" s="835"/>
      <c r="M76" s="836"/>
      <c r="N76" s="301">
        <f>SUM(N70:N75)</f>
        <v>502.55388629502494</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4569.1681354287202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913.83362708574407</v>
      </c>
      <c r="M83" s="863"/>
      <c r="N83" s="51"/>
    </row>
    <row r="84" spans="1:14">
      <c r="B84" s="89" t="s">
        <v>973</v>
      </c>
      <c r="C84" s="90"/>
      <c r="D84" s="90"/>
      <c r="E84" s="90"/>
      <c r="F84" s="90"/>
      <c r="G84" s="90"/>
      <c r="H84" s="90"/>
      <c r="I84" s="87"/>
      <c r="J84" s="88"/>
      <c r="K84" s="304">
        <v>0.05</v>
      </c>
      <c r="L84" s="862">
        <f>N78*K84</f>
        <v>228.45840677143602</v>
      </c>
      <c r="M84" s="863"/>
      <c r="N84" s="51"/>
    </row>
    <row r="85" spans="1:14" ht="15.75" thickBot="1">
      <c r="B85" s="91" t="s">
        <v>974</v>
      </c>
      <c r="C85" s="92"/>
      <c r="D85" s="92"/>
      <c r="E85" s="92"/>
      <c r="F85" s="92"/>
      <c r="G85" s="92"/>
      <c r="H85" s="92"/>
      <c r="I85" s="93"/>
      <c r="J85" s="94"/>
      <c r="K85" s="305">
        <v>0.05</v>
      </c>
      <c r="L85" s="864">
        <f>N78*K85</f>
        <v>228.45840677143602</v>
      </c>
      <c r="M85" s="865"/>
      <c r="N85" s="51"/>
    </row>
    <row r="86" spans="1:14" ht="15.75" thickBot="1">
      <c r="B86" s="828" t="s">
        <v>953</v>
      </c>
      <c r="C86" s="829"/>
      <c r="D86" s="829"/>
      <c r="E86" s="829"/>
      <c r="F86" s="829"/>
      <c r="G86" s="829"/>
      <c r="H86" s="829"/>
      <c r="I86" s="829"/>
      <c r="J86" s="829"/>
      <c r="K86" s="829"/>
      <c r="L86" s="829"/>
      <c r="M86" s="830"/>
      <c r="N86" s="52">
        <f>L83+L84+L85</f>
        <v>1370.7504406286162</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5939.9185760573364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1441</v>
      </c>
      <c r="C31" s="81" t="s">
        <v>2230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271"/>
      <c r="N36" s="272"/>
    </row>
    <row r="37" spans="1:14">
      <c r="A37" s="113"/>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277"/>
      <c r="N41" s="344"/>
    </row>
    <row r="42" spans="1:14" ht="15.75" thickBot="1">
      <c r="B42" s="841" t="s">
        <v>952</v>
      </c>
      <c r="C42" s="842"/>
      <c r="D42" s="842"/>
      <c r="E42" s="842"/>
      <c r="F42" s="842"/>
      <c r="G42" s="842"/>
      <c r="H42" s="843"/>
      <c r="I42" s="850"/>
      <c r="J42" s="851"/>
      <c r="K42" s="41"/>
      <c r="L42" s="852">
        <v>0.01</v>
      </c>
      <c r="M42" s="853"/>
      <c r="N42" s="105">
        <f>N76*L42</f>
        <v>2.1494824361440799</v>
      </c>
    </row>
    <row r="43" spans="1:14" ht="15.75" thickBot="1">
      <c r="B43" s="828" t="s">
        <v>953</v>
      </c>
      <c r="C43" s="829"/>
      <c r="D43" s="829"/>
      <c r="E43" s="829"/>
      <c r="F43" s="829"/>
      <c r="G43" s="829"/>
      <c r="H43" s="829"/>
      <c r="I43" s="829"/>
      <c r="J43" s="829"/>
      <c r="K43" s="829"/>
      <c r="L43" s="829"/>
      <c r="M43" s="830"/>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883</v>
      </c>
      <c r="B48" s="43" t="str">
        <f>VLOOKUP(A48,MATERIALES!A14:D378,3,FALSE)</f>
        <v>Geotextil Nt-2500 O Similar (Proveedores, Pavco, Geomatrix, Tensar, Omnes U Otros)</v>
      </c>
      <c r="C48" s="281"/>
      <c r="D48" s="281"/>
      <c r="E48" s="281"/>
      <c r="F48" s="281"/>
      <c r="G48" s="281"/>
      <c r="H48" s="281"/>
      <c r="I48" s="268"/>
      <c r="J48" s="224" t="s">
        <v>233</v>
      </c>
      <c r="K48" s="282">
        <v>1.3</v>
      </c>
      <c r="L48" s="267"/>
      <c r="M48" s="283">
        <f>VLOOKUP(A48,MATERIALES!A6:D374,4,FALSE)</f>
        <v>6004.7009832933936</v>
      </c>
      <c r="N48" s="272">
        <f>K48*M48</f>
        <v>7806.1112782814116</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7806.1112782814116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47"/>
      <c r="D59" s="47"/>
      <c r="E59" s="47"/>
      <c r="F59" s="47"/>
      <c r="G59" s="47"/>
      <c r="H59" s="288"/>
      <c r="I59" s="279"/>
      <c r="J59" s="279"/>
      <c r="K59" s="279"/>
      <c r="L59" s="832"/>
      <c r="M59" s="833"/>
      <c r="N59" s="291"/>
    </row>
    <row r="60" spans="1:14" ht="24.75" customHeight="1">
      <c r="B60" s="46"/>
      <c r="C60" s="317"/>
      <c r="D60" s="317"/>
      <c r="E60" s="317"/>
      <c r="F60" s="317"/>
      <c r="G60" s="317"/>
      <c r="H60" s="311"/>
      <c r="I60" s="399"/>
      <c r="J60" s="286"/>
      <c r="K60" s="279"/>
      <c r="L60" s="832"/>
      <c r="M60" s="833"/>
      <c r="N60" s="287"/>
    </row>
    <row r="61" spans="1:14">
      <c r="B61" s="46"/>
      <c r="C61" s="47"/>
      <c r="D61" s="47"/>
      <c r="E61" s="47"/>
      <c r="F61" s="47"/>
      <c r="G61" s="317"/>
      <c r="H61" s="311"/>
      <c r="I61" s="399"/>
      <c r="J61" s="286"/>
      <c r="K61" s="279"/>
      <c r="L61" s="832"/>
      <c r="M61" s="833"/>
      <c r="N61" s="291"/>
    </row>
    <row r="62" spans="1:14">
      <c r="B62" s="46"/>
      <c r="C62" s="47"/>
      <c r="D62" s="47"/>
      <c r="E62" s="47"/>
      <c r="F62" s="47"/>
      <c r="G62" s="47"/>
      <c r="H62" s="288"/>
      <c r="I62" s="279"/>
      <c r="J62" s="279"/>
      <c r="K62" s="279"/>
      <c r="L62" s="832"/>
      <c r="M62" s="833"/>
      <c r="N62" s="291"/>
    </row>
    <row r="63" spans="1:14">
      <c r="B63" s="46"/>
      <c r="C63" s="47"/>
      <c r="D63" s="47"/>
      <c r="E63" s="47"/>
      <c r="F63" s="47"/>
      <c r="G63" s="47"/>
      <c r="H63" s="288"/>
      <c r="I63" s="279"/>
      <c r="J63" s="279"/>
      <c r="K63" s="279"/>
      <c r="L63" s="832"/>
      <c r="M63" s="833"/>
      <c r="N63" s="291"/>
    </row>
    <row r="64" spans="1:14" ht="15.75" thickBot="1">
      <c r="B64" s="465"/>
      <c r="C64" s="448"/>
      <c r="D64" s="448"/>
      <c r="E64" s="448"/>
      <c r="F64" s="448"/>
      <c r="G64" s="448"/>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1000</v>
      </c>
      <c r="N70" s="395">
        <f>K70/M70</f>
        <v>108.262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28" t="s">
        <v>953</v>
      </c>
      <c r="C76" s="829"/>
      <c r="D76" s="829"/>
      <c r="E76" s="829"/>
      <c r="F76" s="829"/>
      <c r="G76" s="829"/>
      <c r="H76" s="829"/>
      <c r="I76" s="835"/>
      <c r="J76" s="835"/>
      <c r="K76" s="835"/>
      <c r="L76" s="835"/>
      <c r="M76" s="836"/>
      <c r="N76" s="301">
        <f>SUM(N70:N75)</f>
        <v>214.948243614408</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8023.209004331964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1604.6418008663929</v>
      </c>
      <c r="M83" s="863"/>
      <c r="N83" s="51"/>
    </row>
    <row r="84" spans="1:14">
      <c r="B84" s="89" t="s">
        <v>973</v>
      </c>
      <c r="C84" s="90"/>
      <c r="D84" s="90"/>
      <c r="E84" s="90"/>
      <c r="F84" s="90"/>
      <c r="G84" s="90"/>
      <c r="H84" s="90"/>
      <c r="I84" s="87"/>
      <c r="J84" s="88"/>
      <c r="K84" s="304">
        <v>0.05</v>
      </c>
      <c r="L84" s="862">
        <f>N78*K84</f>
        <v>401.16045021659824</v>
      </c>
      <c r="M84" s="863"/>
      <c r="N84" s="51"/>
    </row>
    <row r="85" spans="1:14" ht="15.75" thickBot="1">
      <c r="B85" s="91" t="s">
        <v>974</v>
      </c>
      <c r="C85" s="92"/>
      <c r="D85" s="92"/>
      <c r="E85" s="92"/>
      <c r="F85" s="92"/>
      <c r="G85" s="92"/>
      <c r="H85" s="92"/>
      <c r="I85" s="93"/>
      <c r="J85" s="94"/>
      <c r="K85" s="305">
        <v>0.05</v>
      </c>
      <c r="L85" s="864">
        <f>N78*K85</f>
        <v>401.16045021659824</v>
      </c>
      <c r="M85" s="865"/>
      <c r="N85" s="51"/>
    </row>
    <row r="86" spans="1:14" ht="15.75" thickBot="1">
      <c r="B86" s="828" t="s">
        <v>953</v>
      </c>
      <c r="C86" s="829"/>
      <c r="D86" s="829"/>
      <c r="E86" s="829"/>
      <c r="F86" s="829"/>
      <c r="G86" s="829"/>
      <c r="H86" s="829"/>
      <c r="I86" s="829"/>
      <c r="J86" s="829"/>
      <c r="K86" s="829"/>
      <c r="L86" s="829"/>
      <c r="M86" s="830"/>
      <c r="N86" s="52">
        <f>L83+L84+L85</f>
        <v>2406.9627012995893</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10430.171705631554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1.5"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J118:N119"/>
    <mergeCell ref="L61:M61"/>
    <mergeCell ref="L62:M62"/>
    <mergeCell ref="L63:M63"/>
    <mergeCell ref="B75:H75"/>
    <mergeCell ref="L75:M75"/>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1442</v>
      </c>
      <c r="C31" s="81" t="s">
        <v>2020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271"/>
      <c r="N36" s="272"/>
    </row>
    <row r="37" spans="1:14">
      <c r="A37" s="113"/>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277"/>
      <c r="N41" s="344"/>
    </row>
    <row r="42" spans="1:14" ht="15.75" thickBot="1">
      <c r="B42" s="841" t="s">
        <v>952</v>
      </c>
      <c r="C42" s="842"/>
      <c r="D42" s="842"/>
      <c r="E42" s="842"/>
      <c r="F42" s="842"/>
      <c r="G42" s="842"/>
      <c r="H42" s="843"/>
      <c r="I42" s="850"/>
      <c r="J42" s="851"/>
      <c r="K42" s="41"/>
      <c r="L42" s="852">
        <v>0.01</v>
      </c>
      <c r="M42" s="853"/>
      <c r="N42" s="105">
        <f>N76*L42</f>
        <v>2.1494824361440799</v>
      </c>
    </row>
    <row r="43" spans="1:14" ht="15.75" thickBot="1">
      <c r="B43" s="828" t="s">
        <v>953</v>
      </c>
      <c r="C43" s="829"/>
      <c r="D43" s="829"/>
      <c r="E43" s="829"/>
      <c r="F43" s="829"/>
      <c r="G43" s="829"/>
      <c r="H43" s="829"/>
      <c r="I43" s="829"/>
      <c r="J43" s="829"/>
      <c r="K43" s="829"/>
      <c r="L43" s="829"/>
      <c r="M43" s="830"/>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470</v>
      </c>
      <c r="B48" s="43" t="str">
        <f>VLOOKUP(A48,MATERIALES!A4:D373,3,FALSE)</f>
        <v>Geomalla Tipo Asphalt</v>
      </c>
      <c r="C48" s="281"/>
      <c r="D48" s="281"/>
      <c r="E48" s="281"/>
      <c r="F48" s="281"/>
      <c r="G48" s="281"/>
      <c r="H48" s="281"/>
      <c r="I48" s="268"/>
      <c r="J48" s="224" t="str">
        <f>VLOOKUP(A48,MATERIALES!A4:D373,2,FALSE)</f>
        <v>m2</v>
      </c>
      <c r="K48" s="282">
        <v>1.2</v>
      </c>
      <c r="L48" s="267"/>
      <c r="M48" s="283">
        <f>VLOOKUP(A48,MATERIALES!A4:D395,4,FALSE)</f>
        <v>10291.293881771626</v>
      </c>
      <c r="N48" s="272">
        <f>K48*M48</f>
        <v>12349.552658125951</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12349.552658125951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47"/>
      <c r="D59" s="47"/>
      <c r="E59" s="47"/>
      <c r="F59" s="47"/>
      <c r="G59" s="47"/>
      <c r="H59" s="288"/>
      <c r="I59" s="279"/>
      <c r="J59" s="279"/>
      <c r="K59" s="279"/>
      <c r="L59" s="832"/>
      <c r="M59" s="833"/>
      <c r="N59" s="291"/>
    </row>
    <row r="60" spans="1:14" ht="24.75" customHeight="1">
      <c r="B60" s="46"/>
      <c r="C60" s="317"/>
      <c r="D60" s="317"/>
      <c r="E60" s="317"/>
      <c r="F60" s="317"/>
      <c r="G60" s="317"/>
      <c r="H60" s="311"/>
      <c r="I60" s="399"/>
      <c r="J60" s="286"/>
      <c r="K60" s="279"/>
      <c r="L60" s="832"/>
      <c r="M60" s="833"/>
      <c r="N60" s="287"/>
    </row>
    <row r="61" spans="1:14">
      <c r="B61" s="46"/>
      <c r="C61" s="47"/>
      <c r="D61" s="47"/>
      <c r="E61" s="47"/>
      <c r="F61" s="47"/>
      <c r="G61" s="317"/>
      <c r="H61" s="311"/>
      <c r="I61" s="399"/>
      <c r="J61" s="286"/>
      <c r="K61" s="279"/>
      <c r="L61" s="832"/>
      <c r="M61" s="833"/>
      <c r="N61" s="291"/>
    </row>
    <row r="62" spans="1:14">
      <c r="B62" s="46"/>
      <c r="C62" s="47"/>
      <c r="D62" s="47"/>
      <c r="E62" s="47"/>
      <c r="F62" s="47"/>
      <c r="G62" s="47"/>
      <c r="H62" s="288"/>
      <c r="I62" s="279"/>
      <c r="J62" s="279"/>
      <c r="K62" s="279"/>
      <c r="L62" s="832"/>
      <c r="M62" s="833"/>
      <c r="N62" s="291"/>
    </row>
    <row r="63" spans="1:14">
      <c r="B63" s="46"/>
      <c r="C63" s="47"/>
      <c r="D63" s="47"/>
      <c r="E63" s="47"/>
      <c r="F63" s="47"/>
      <c r="G63" s="47"/>
      <c r="H63" s="288"/>
      <c r="I63" s="279"/>
      <c r="J63" s="279"/>
      <c r="K63" s="279"/>
      <c r="L63" s="832"/>
      <c r="M63" s="833"/>
      <c r="N63" s="291"/>
    </row>
    <row r="64" spans="1:14" ht="15.75" thickBot="1">
      <c r="B64" s="465"/>
      <c r="C64" s="448"/>
      <c r="D64" s="448"/>
      <c r="E64" s="448"/>
      <c r="F64" s="448"/>
      <c r="G64" s="448"/>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1000</v>
      </c>
      <c r="N70" s="395">
        <f>K70/M70</f>
        <v>108.262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28" t="s">
        <v>953</v>
      </c>
      <c r="C76" s="829"/>
      <c r="D76" s="829"/>
      <c r="E76" s="829"/>
      <c r="F76" s="829"/>
      <c r="G76" s="829"/>
      <c r="H76" s="829"/>
      <c r="I76" s="835"/>
      <c r="J76" s="835"/>
      <c r="K76" s="835"/>
      <c r="L76" s="835"/>
      <c r="M76" s="836"/>
      <c r="N76" s="301">
        <f>SUM(N70:N75)</f>
        <v>214.948243614408</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12566.650384176502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2513.3300768353006</v>
      </c>
      <c r="M83" s="863"/>
      <c r="N83" s="51"/>
    </row>
    <row r="84" spans="1:14">
      <c r="B84" s="89" t="s">
        <v>973</v>
      </c>
      <c r="C84" s="90"/>
      <c r="D84" s="90"/>
      <c r="E84" s="90"/>
      <c r="F84" s="90"/>
      <c r="G84" s="90"/>
      <c r="H84" s="90"/>
      <c r="I84" s="87"/>
      <c r="J84" s="88"/>
      <c r="K84" s="304">
        <v>0.05</v>
      </c>
      <c r="L84" s="862">
        <f>N78*K84</f>
        <v>628.33251920882515</v>
      </c>
      <c r="M84" s="863"/>
      <c r="N84" s="51"/>
    </row>
    <row r="85" spans="1:14" ht="15.75" thickBot="1">
      <c r="B85" s="91" t="s">
        <v>974</v>
      </c>
      <c r="C85" s="92"/>
      <c r="D85" s="92"/>
      <c r="E85" s="92"/>
      <c r="F85" s="92"/>
      <c r="G85" s="92"/>
      <c r="H85" s="92"/>
      <c r="I85" s="93"/>
      <c r="J85" s="94"/>
      <c r="K85" s="305">
        <v>0.05</v>
      </c>
      <c r="L85" s="864">
        <f>N78*K85</f>
        <v>628.33251920882515</v>
      </c>
      <c r="M85" s="865"/>
      <c r="N85" s="51"/>
    </row>
    <row r="86" spans="1:14" ht="15.75" thickBot="1">
      <c r="B86" s="828" t="s">
        <v>953</v>
      </c>
      <c r="C86" s="829"/>
      <c r="D86" s="829"/>
      <c r="E86" s="829"/>
      <c r="F86" s="829"/>
      <c r="G86" s="829"/>
      <c r="H86" s="829"/>
      <c r="I86" s="829"/>
      <c r="J86" s="829"/>
      <c r="K86" s="829"/>
      <c r="L86" s="829"/>
      <c r="M86" s="830"/>
      <c r="N86" s="52">
        <f>L83+L84+L85</f>
        <v>3769.9951152529507</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16336.645499429453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1443</v>
      </c>
      <c r="C31" s="81" t="s">
        <v>1440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206" t="s">
        <v>129</v>
      </c>
      <c r="B36" s="841" t="str">
        <f>VLOOKUP(A36,EQUIPOS!A6:D186,3,FALSE)</f>
        <v xml:space="preserve">Buldozer, Potencia al volante de 140 HP, motor de 2200 RPM, longitud de hoja 4,80m. </v>
      </c>
      <c r="C36" s="842"/>
      <c r="D36" s="842"/>
      <c r="E36" s="842"/>
      <c r="F36" s="842"/>
      <c r="G36" s="842"/>
      <c r="H36" s="843"/>
      <c r="I36" s="267"/>
      <c r="J36" s="268"/>
      <c r="K36" s="269">
        <f>VLOOKUP(A36,EQUIPOS!A6:D186,4,FALSE)</f>
        <v>162664.56996534782</v>
      </c>
      <c r="L36" s="270"/>
      <c r="M36" s="271">
        <v>45</v>
      </c>
      <c r="N36" s="272">
        <f>K36/M36</f>
        <v>3614.7682214521737</v>
      </c>
    </row>
    <row r="37" spans="1:14">
      <c r="A37" s="113" t="s">
        <v>152</v>
      </c>
      <c r="B37" s="841" t="str">
        <f>VLOOKUP(A37,EQUIPOS!A7:D187,3,FALSE)</f>
        <v xml:space="preserve">Carrotanque de agua(1000 Galones) </v>
      </c>
      <c r="C37" s="842"/>
      <c r="D37" s="842"/>
      <c r="E37" s="842"/>
      <c r="F37" s="842"/>
      <c r="G37" s="842"/>
      <c r="H37" s="843"/>
      <c r="I37" s="267"/>
      <c r="J37" s="268"/>
      <c r="K37" s="269">
        <f>VLOOKUP(A37,EQUIPOS!A7:D187,4,FALSE)</f>
        <v>74320.25776989889</v>
      </c>
      <c r="L37" s="270"/>
      <c r="M37" s="271">
        <v>45</v>
      </c>
      <c r="N37" s="272">
        <f>K37/M37</f>
        <v>1651.5612837755309</v>
      </c>
    </row>
    <row r="38" spans="1:14">
      <c r="A38" t="s">
        <v>269</v>
      </c>
      <c r="B38" s="841" t="str">
        <f>VLOOKUP(A38,EQUIPOS!A8:D188,3,FALSE)</f>
        <v>Motoniveladora  potencia 215 HP, ancho de cuchilla 4,27 m, peso 18 ton.</v>
      </c>
      <c r="C38" s="842"/>
      <c r="D38" s="842"/>
      <c r="E38" s="842"/>
      <c r="F38" s="842"/>
      <c r="G38" s="842"/>
      <c r="H38" s="843"/>
      <c r="I38" s="267"/>
      <c r="J38" s="268"/>
      <c r="K38" s="269">
        <f>VLOOKUP(A38,EQUIPOS!A8:D188,4,FALSE)</f>
        <v>204215.24230065945</v>
      </c>
      <c r="L38" s="270"/>
      <c r="M38" s="271">
        <v>45</v>
      </c>
      <c r="N38" s="272">
        <f>K38/M38</f>
        <v>4538.1164955702097</v>
      </c>
    </row>
    <row r="39" spans="1:14">
      <c r="A39" t="s">
        <v>365</v>
      </c>
      <c r="B39" s="841" t="str">
        <f>VLOOKUP(A39,EQUIPOS!A9:D189,3,FALSE)</f>
        <v xml:space="preserve">Vibrocompatador, potencia 153 HP, peso 10 Ton. </v>
      </c>
      <c r="C39" s="842"/>
      <c r="D39" s="842"/>
      <c r="E39" s="842"/>
      <c r="F39" s="842"/>
      <c r="G39" s="842"/>
      <c r="H39" s="843"/>
      <c r="I39" s="844"/>
      <c r="J39" s="825"/>
      <c r="K39" s="269">
        <f>VLOOKUP(A39,EQUIPOS!A9:D189,4,FALSE)</f>
        <v>133116.49651623334</v>
      </c>
      <c r="L39" s="845">
        <v>45</v>
      </c>
      <c r="M39" s="846"/>
      <c r="N39" s="272">
        <f>K39/L39</f>
        <v>2958.1443670274075</v>
      </c>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277"/>
      <c r="N41" s="344"/>
    </row>
    <row r="42" spans="1:14" ht="15.75" thickBot="1">
      <c r="B42" s="841" t="s">
        <v>952</v>
      </c>
      <c r="C42" s="842"/>
      <c r="D42" s="842"/>
      <c r="E42" s="842"/>
      <c r="F42" s="842"/>
      <c r="G42" s="842"/>
      <c r="H42" s="843"/>
      <c r="I42" s="850"/>
      <c r="J42" s="851"/>
      <c r="K42" s="41"/>
      <c r="L42" s="852">
        <v>0.02</v>
      </c>
      <c r="M42" s="853"/>
      <c r="N42" s="105">
        <f>N76*L42</f>
        <v>11.941569089689333</v>
      </c>
    </row>
    <row r="43" spans="1:14" ht="15.75" thickBot="1">
      <c r="B43" s="828" t="s">
        <v>953</v>
      </c>
      <c r="C43" s="829"/>
      <c r="D43" s="829"/>
      <c r="E43" s="829"/>
      <c r="F43" s="829"/>
      <c r="G43" s="829"/>
      <c r="H43" s="829"/>
      <c r="I43" s="829"/>
      <c r="J43" s="829"/>
      <c r="K43" s="829"/>
      <c r="L43" s="829"/>
      <c r="M43" s="830"/>
      <c r="N43" s="394">
        <f>SUM(N36:N42)</f>
        <v>12774.531936915011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550</v>
      </c>
      <c r="B48" s="43" t="str">
        <f>VLOOKUP(A48,MATERIALES!A4:D373,3,FALSE)</f>
        <v>Material seleccionado para Relleno</v>
      </c>
      <c r="C48" s="281"/>
      <c r="D48" s="281"/>
      <c r="E48" s="281"/>
      <c r="F48" s="281"/>
      <c r="G48" s="281"/>
      <c r="H48" s="281"/>
      <c r="I48" s="268"/>
      <c r="J48" s="224" t="str">
        <f>VLOOKUP(A48,MATERIALES!A4:D373,2,FALSE)</f>
        <v>m3</v>
      </c>
      <c r="K48" s="282">
        <v>1.25</v>
      </c>
      <c r="L48" s="267"/>
      <c r="M48" s="400">
        <f>VLOOKUP(A48,MATERIALES!A4:D395,4,FALSE)</f>
        <v>22526.82663972348</v>
      </c>
      <c r="N48" s="272">
        <f>K48*M48</f>
        <v>28158.533299654351</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28158.533299654351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1291</v>
      </c>
      <c r="B59" s="46" t="str">
        <f>VLOOKUP(A59,TRANSPORTE!A5:D104,3,FALSE)</f>
        <v>Transporte de material seleccionado para relleno</v>
      </c>
      <c r="C59" s="47"/>
      <c r="D59" s="47"/>
      <c r="E59" s="47"/>
      <c r="F59" s="47"/>
      <c r="G59" s="47"/>
      <c r="H59" s="288" t="s">
        <v>1999</v>
      </c>
      <c r="I59" s="279">
        <v>1.25</v>
      </c>
      <c r="J59" s="279">
        <v>1</v>
      </c>
      <c r="K59" s="279">
        <f>I59*J59</f>
        <v>1.25</v>
      </c>
      <c r="L59" s="832">
        <f>VLOOKUP(A59,TRANSPORTE!A5:D123,4,FALSE)</f>
        <v>1232.9363069637777</v>
      </c>
      <c r="M59" s="833"/>
      <c r="N59" s="291">
        <f>K59*L59</f>
        <v>1541.1703837047221</v>
      </c>
    </row>
    <row r="60" spans="1:14" ht="24.75" customHeight="1">
      <c r="B60" s="46"/>
      <c r="C60" s="317"/>
      <c r="D60" s="317"/>
      <c r="E60" s="317"/>
      <c r="F60" s="317"/>
      <c r="G60" s="317"/>
      <c r="H60" s="311"/>
      <c r="I60" s="399"/>
      <c r="J60" s="286"/>
      <c r="K60" s="279"/>
      <c r="L60" s="832"/>
      <c r="M60" s="833"/>
      <c r="N60" s="287"/>
    </row>
    <row r="61" spans="1:14">
      <c r="B61" s="46"/>
      <c r="C61" s="47"/>
      <c r="D61" s="47"/>
      <c r="E61" s="47"/>
      <c r="F61" s="47"/>
      <c r="G61" s="317"/>
      <c r="H61" s="311"/>
      <c r="I61" s="399"/>
      <c r="J61" s="286"/>
      <c r="K61" s="279"/>
      <c r="L61" s="832"/>
      <c r="M61" s="833"/>
      <c r="N61" s="291"/>
    </row>
    <row r="62" spans="1:14">
      <c r="B62" s="46"/>
      <c r="C62" s="47"/>
      <c r="D62" s="47"/>
      <c r="E62" s="47"/>
      <c r="F62" s="47"/>
      <c r="G62" s="47"/>
      <c r="H62" s="288"/>
      <c r="I62" s="279"/>
      <c r="J62" s="279"/>
      <c r="K62" s="279"/>
      <c r="L62" s="832"/>
      <c r="M62" s="833"/>
      <c r="N62" s="291"/>
    </row>
    <row r="63" spans="1:14">
      <c r="B63" s="46"/>
      <c r="C63" s="47"/>
      <c r="D63" s="47"/>
      <c r="E63" s="47"/>
      <c r="F63" s="47"/>
      <c r="G63" s="47"/>
      <c r="H63" s="288"/>
      <c r="I63" s="279"/>
      <c r="J63" s="279"/>
      <c r="K63" s="279"/>
      <c r="L63" s="832"/>
      <c r="M63" s="833"/>
      <c r="N63" s="291"/>
    </row>
    <row r="64" spans="1:14" ht="15.75" thickBot="1">
      <c r="B64" s="465"/>
      <c r="C64" s="448"/>
      <c r="D64" s="448"/>
      <c r="E64" s="448"/>
      <c r="F64" s="448"/>
      <c r="G64" s="448"/>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f>SUM(N59:N64)</f>
        <v>1541.1703837047221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360</v>
      </c>
      <c r="N70" s="395">
        <f>K70/M70</f>
        <v>300.72777777777776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28" t="s">
        <v>953</v>
      </c>
      <c r="C76" s="829"/>
      <c r="D76" s="829"/>
      <c r="E76" s="829"/>
      <c r="F76" s="829"/>
      <c r="G76" s="829"/>
      <c r="H76" s="829"/>
      <c r="I76" s="835"/>
      <c r="J76" s="835"/>
      <c r="K76" s="835"/>
      <c r="L76" s="835"/>
      <c r="M76" s="836"/>
      <c r="N76" s="301">
        <f>SUM(N70:N75)</f>
        <v>597.07845448446665</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43071.314074758549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8614.2628149517095</v>
      </c>
      <c r="M83" s="863"/>
      <c r="N83" s="51"/>
    </row>
    <row r="84" spans="1:14">
      <c r="B84" s="89" t="s">
        <v>973</v>
      </c>
      <c r="C84" s="90"/>
      <c r="D84" s="90"/>
      <c r="E84" s="90"/>
      <c r="F84" s="90"/>
      <c r="G84" s="90"/>
      <c r="H84" s="90"/>
      <c r="I84" s="87"/>
      <c r="J84" s="88"/>
      <c r="K84" s="304">
        <v>0.05</v>
      </c>
      <c r="L84" s="862">
        <f>N78*K84</f>
        <v>2153.5657037379274</v>
      </c>
      <c r="M84" s="863"/>
      <c r="N84" s="51"/>
    </row>
    <row r="85" spans="1:14" ht="15.75" thickBot="1">
      <c r="B85" s="91" t="s">
        <v>974</v>
      </c>
      <c r="C85" s="92"/>
      <c r="D85" s="92"/>
      <c r="E85" s="92"/>
      <c r="F85" s="92"/>
      <c r="G85" s="92"/>
      <c r="H85" s="92"/>
      <c r="I85" s="93"/>
      <c r="J85" s="94"/>
      <c r="K85" s="305">
        <v>0.05</v>
      </c>
      <c r="L85" s="864">
        <f>N78*K85</f>
        <v>2153.5657037379274</v>
      </c>
      <c r="M85" s="865"/>
      <c r="N85" s="51"/>
    </row>
    <row r="86" spans="1:14" ht="15.75" thickBot="1">
      <c r="B86" s="828" t="s">
        <v>953</v>
      </c>
      <c r="C86" s="829"/>
      <c r="D86" s="829"/>
      <c r="E86" s="829"/>
      <c r="F86" s="829"/>
      <c r="G86" s="829"/>
      <c r="H86" s="829"/>
      <c r="I86" s="829"/>
      <c r="J86" s="829"/>
      <c r="K86" s="829"/>
      <c r="L86" s="829"/>
      <c r="M86" s="830"/>
      <c r="N86" s="52">
        <f>L83+L84+L85</f>
        <v>12921.394222427565</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ROUND((N78+N86),0)</f>
        <v>55993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1444</v>
      </c>
      <c r="C31" s="81" t="s">
        <v>1446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206" t="s">
        <v>129</v>
      </c>
      <c r="B36" s="841" t="str">
        <f>VLOOKUP(A36,EQUIPOS!A6:D186,3,FALSE)</f>
        <v xml:space="preserve">Buldozer, Potencia al volante de 140 HP, motor de 2200 RPM, longitud de hoja 4,80m. </v>
      </c>
      <c r="C36" s="842"/>
      <c r="D36" s="842"/>
      <c r="E36" s="842"/>
      <c r="F36" s="842"/>
      <c r="G36" s="842"/>
      <c r="H36" s="843"/>
      <c r="I36" s="267"/>
      <c r="J36" s="268"/>
      <c r="K36" s="269">
        <f>VLOOKUP(A36,EQUIPOS!A6:D186,4,FALSE)</f>
        <v>162664.56996534782</v>
      </c>
      <c r="L36" s="270"/>
      <c r="M36" s="271">
        <v>45</v>
      </c>
      <c r="N36" s="272">
        <f>K36/M36</f>
        <v>3614.7682214521737</v>
      </c>
    </row>
    <row r="37" spans="1:14">
      <c r="A37" s="113" t="s">
        <v>152</v>
      </c>
      <c r="B37" s="841" t="str">
        <f>VLOOKUP(A37,EQUIPOS!A7:D187,3,FALSE)</f>
        <v xml:space="preserve">Carrotanque de agua(1000 Galones) </v>
      </c>
      <c r="C37" s="842"/>
      <c r="D37" s="842"/>
      <c r="E37" s="842"/>
      <c r="F37" s="842"/>
      <c r="G37" s="842"/>
      <c r="H37" s="843"/>
      <c r="I37" s="267"/>
      <c r="J37" s="268"/>
      <c r="K37" s="269">
        <f>VLOOKUP(A37,EQUIPOS!A7:D187,4,FALSE)</f>
        <v>74320.25776989889</v>
      </c>
      <c r="L37" s="270"/>
      <c r="M37" s="271">
        <v>45</v>
      </c>
      <c r="N37" s="272">
        <f>K37/M37</f>
        <v>1651.5612837755309</v>
      </c>
    </row>
    <row r="38" spans="1:14">
      <c r="A38" t="s">
        <v>269</v>
      </c>
      <c r="B38" s="841" t="str">
        <f>VLOOKUP(A38,EQUIPOS!A8:D188,3,FALSE)</f>
        <v>Motoniveladora  potencia 215 HP, ancho de cuchilla 4,27 m, peso 18 ton.</v>
      </c>
      <c r="C38" s="842"/>
      <c r="D38" s="842"/>
      <c r="E38" s="842"/>
      <c r="F38" s="842"/>
      <c r="G38" s="842"/>
      <c r="H38" s="843"/>
      <c r="I38" s="267"/>
      <c r="J38" s="268"/>
      <c r="K38" s="269">
        <f>VLOOKUP(A38,EQUIPOS!A8:D188,4,FALSE)</f>
        <v>204215.24230065945</v>
      </c>
      <c r="L38" s="270"/>
      <c r="M38" s="271">
        <v>45</v>
      </c>
      <c r="N38" s="272">
        <f>K38/M38</f>
        <v>4538.1164955702097</v>
      </c>
    </row>
    <row r="39" spans="1:14">
      <c r="A39" t="s">
        <v>365</v>
      </c>
      <c r="B39" s="841" t="str">
        <f>VLOOKUP(A39,EQUIPOS!A9:D189,3,FALSE)</f>
        <v xml:space="preserve">Vibrocompatador, potencia 153 HP, peso 10 Ton. </v>
      </c>
      <c r="C39" s="842"/>
      <c r="D39" s="842"/>
      <c r="E39" s="842"/>
      <c r="F39" s="842"/>
      <c r="G39" s="842"/>
      <c r="H39" s="843"/>
      <c r="I39" s="844"/>
      <c r="J39" s="825"/>
      <c r="K39" s="269">
        <f>VLOOKUP(A39,EQUIPOS!A9:D189,4,FALSE)</f>
        <v>133116.49651623334</v>
      </c>
      <c r="L39" s="845">
        <v>45</v>
      </c>
      <c r="M39" s="846"/>
      <c r="N39" s="272">
        <f>K39/L39</f>
        <v>2958.1443670274075</v>
      </c>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277"/>
      <c r="N41" s="344"/>
    </row>
    <row r="42" spans="1:14" ht="15.75" thickBot="1">
      <c r="B42" s="841" t="s">
        <v>952</v>
      </c>
      <c r="C42" s="842"/>
      <c r="D42" s="842"/>
      <c r="E42" s="842"/>
      <c r="F42" s="842"/>
      <c r="G42" s="842"/>
      <c r="H42" s="843"/>
      <c r="I42" s="850"/>
      <c r="J42" s="851"/>
      <c r="K42" s="41"/>
      <c r="L42" s="852">
        <v>0.02</v>
      </c>
      <c r="M42" s="853"/>
      <c r="N42" s="105">
        <f>N76*L42</f>
        <v>11.941569089689333</v>
      </c>
    </row>
    <row r="43" spans="1:14" ht="15.75" thickBot="1">
      <c r="B43" s="828" t="s">
        <v>953</v>
      </c>
      <c r="C43" s="829"/>
      <c r="D43" s="829"/>
      <c r="E43" s="829"/>
      <c r="F43" s="829"/>
      <c r="G43" s="829"/>
      <c r="H43" s="829"/>
      <c r="I43" s="829"/>
      <c r="J43" s="829"/>
      <c r="K43" s="829"/>
      <c r="L43" s="829"/>
      <c r="M43" s="830"/>
      <c r="N43" s="394">
        <f>SUM(N36:N42)</f>
        <v>12774.531936915011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1.25</v>
      </c>
      <c r="L48" s="267"/>
      <c r="M48" s="400">
        <f>VLOOKUP(A48,MATERIALES!A4:D395,4,FALSE)</f>
        <v>41888.342839149613</v>
      </c>
      <c r="N48" s="272">
        <f>K48*M48</f>
        <v>52360.428548937016</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52360.428548937016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1385</v>
      </c>
      <c r="B59" s="46" t="str">
        <f>VLOOKUP(A59,TRANSPORTE!A5:D104,3,FALSE)</f>
        <v xml:space="preserve">Transporte de material de Sub Base CBR=40% </v>
      </c>
      <c r="C59" s="47"/>
      <c r="D59" s="47"/>
      <c r="E59" s="47"/>
      <c r="F59" s="47"/>
      <c r="G59" s="47"/>
      <c r="H59" s="288" t="s">
        <v>1999</v>
      </c>
      <c r="I59" s="279">
        <v>1.25</v>
      </c>
      <c r="J59" s="279">
        <v>1</v>
      </c>
      <c r="K59" s="279">
        <f>I59*J59</f>
        <v>1.25</v>
      </c>
      <c r="L59" s="832">
        <f>VLOOKUP(A59,TRANSPORTE!A5:D123,4,FALSE)</f>
        <v>1232.9363069637777</v>
      </c>
      <c r="M59" s="833"/>
      <c r="N59" s="291">
        <f>K59*L59</f>
        <v>1541.1703837047221</v>
      </c>
    </row>
    <row r="60" spans="1:14" ht="24.75" customHeight="1">
      <c r="B60" s="46"/>
      <c r="C60" s="317"/>
      <c r="D60" s="317"/>
      <c r="E60" s="317"/>
      <c r="F60" s="317"/>
      <c r="G60" s="317"/>
      <c r="H60" s="311"/>
      <c r="I60" s="399"/>
      <c r="J60" s="286"/>
      <c r="K60" s="279"/>
      <c r="L60" s="832"/>
      <c r="M60" s="833"/>
      <c r="N60" s="287"/>
    </row>
    <row r="61" spans="1:14">
      <c r="B61" s="46"/>
      <c r="C61" s="47"/>
      <c r="D61" s="47"/>
      <c r="E61" s="47"/>
      <c r="F61" s="47"/>
      <c r="G61" s="317"/>
      <c r="H61" s="311"/>
      <c r="I61" s="399"/>
      <c r="J61" s="286"/>
      <c r="K61" s="279"/>
      <c r="L61" s="832"/>
      <c r="M61" s="833"/>
      <c r="N61" s="291"/>
    </row>
    <row r="62" spans="1:14">
      <c r="B62" s="46"/>
      <c r="C62" s="47"/>
      <c r="D62" s="47"/>
      <c r="E62" s="47"/>
      <c r="F62" s="47"/>
      <c r="G62" s="47"/>
      <c r="H62" s="288"/>
      <c r="I62" s="279"/>
      <c r="J62" s="279"/>
      <c r="K62" s="279"/>
      <c r="L62" s="832"/>
      <c r="M62" s="833"/>
      <c r="N62" s="291"/>
    </row>
    <row r="63" spans="1:14">
      <c r="B63" s="46"/>
      <c r="C63" s="47"/>
      <c r="D63" s="47"/>
      <c r="E63" s="47"/>
      <c r="F63" s="47"/>
      <c r="G63" s="47"/>
      <c r="H63" s="288"/>
      <c r="I63" s="279"/>
      <c r="J63" s="279"/>
      <c r="K63" s="279"/>
      <c r="L63" s="832"/>
      <c r="M63" s="833"/>
      <c r="N63" s="291"/>
    </row>
    <row r="64" spans="1:14" ht="15.75" thickBot="1">
      <c r="B64" s="465"/>
      <c r="C64" s="448"/>
      <c r="D64" s="448"/>
      <c r="E64" s="448"/>
      <c r="F64" s="448"/>
      <c r="G64" s="448"/>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f>SUM(N59:N64)</f>
        <v>1541.1703837047221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360</v>
      </c>
      <c r="N70" s="395">
        <f>K70/M70</f>
        <v>300.72777777777776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28" t="s">
        <v>953</v>
      </c>
      <c r="C76" s="829"/>
      <c r="D76" s="829"/>
      <c r="E76" s="829"/>
      <c r="F76" s="829"/>
      <c r="G76" s="829"/>
      <c r="H76" s="829"/>
      <c r="I76" s="835"/>
      <c r="J76" s="835"/>
      <c r="K76" s="835"/>
      <c r="L76" s="835"/>
      <c r="M76" s="836"/>
      <c r="N76" s="301">
        <f>SUM(N70:N75)</f>
        <v>597.07845448446665</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67273.209324041207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13454.641864808242</v>
      </c>
      <c r="M83" s="863"/>
      <c r="N83" s="51"/>
    </row>
    <row r="84" spans="1:14">
      <c r="B84" s="89" t="s">
        <v>973</v>
      </c>
      <c r="C84" s="90"/>
      <c r="D84" s="90"/>
      <c r="E84" s="90"/>
      <c r="F84" s="90"/>
      <c r="G84" s="90"/>
      <c r="H84" s="90"/>
      <c r="I84" s="87"/>
      <c r="J84" s="88"/>
      <c r="K84" s="304">
        <v>0.05</v>
      </c>
      <c r="L84" s="862">
        <f>N78*K84</f>
        <v>3363.6604662020604</v>
      </c>
      <c r="M84" s="863"/>
      <c r="N84" s="51"/>
    </row>
    <row r="85" spans="1:14" ht="15.75" thickBot="1">
      <c r="B85" s="91" t="s">
        <v>974</v>
      </c>
      <c r="C85" s="92"/>
      <c r="D85" s="92"/>
      <c r="E85" s="92"/>
      <c r="F85" s="92"/>
      <c r="G85" s="92"/>
      <c r="H85" s="92"/>
      <c r="I85" s="93"/>
      <c r="J85" s="94"/>
      <c r="K85" s="305">
        <v>0.05</v>
      </c>
      <c r="L85" s="864">
        <f>N78*K85</f>
        <v>3363.6604662020604</v>
      </c>
      <c r="M85" s="865"/>
      <c r="N85" s="51"/>
    </row>
    <row r="86" spans="1:14" ht="15.75" thickBot="1">
      <c r="B86" s="828" t="s">
        <v>953</v>
      </c>
      <c r="C86" s="829"/>
      <c r="D86" s="829"/>
      <c r="E86" s="829"/>
      <c r="F86" s="829"/>
      <c r="G86" s="829"/>
      <c r="H86" s="829"/>
      <c r="I86" s="829"/>
      <c r="J86" s="829"/>
      <c r="K86" s="829"/>
      <c r="L86" s="829"/>
      <c r="M86" s="830"/>
      <c r="N86" s="52">
        <f>L83+L84+L85</f>
        <v>20181.962797212364</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87455.172121253563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1445</v>
      </c>
      <c r="C31" s="81" t="s">
        <v>1447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206" t="s">
        <v>129</v>
      </c>
      <c r="B36" s="841" t="str">
        <f>VLOOKUP(A36,EQUIPOS!A6:D186,3,FALSE)</f>
        <v xml:space="preserve">Buldozer, Potencia al volante de 140 HP, motor de 2200 RPM, longitud de hoja 4,80m. </v>
      </c>
      <c r="C36" s="842"/>
      <c r="D36" s="842"/>
      <c r="E36" s="842"/>
      <c r="F36" s="842"/>
      <c r="G36" s="842"/>
      <c r="H36" s="843"/>
      <c r="I36" s="267"/>
      <c r="J36" s="268"/>
      <c r="K36" s="269">
        <f>VLOOKUP(A36,EQUIPOS!A6:D186,4,FALSE)</f>
        <v>162664.56996534782</v>
      </c>
      <c r="L36" s="270"/>
      <c r="M36" s="271">
        <v>45</v>
      </c>
      <c r="N36" s="272">
        <f>K36/M36</f>
        <v>3614.7682214521737</v>
      </c>
    </row>
    <row r="37" spans="1:14">
      <c r="A37" s="113" t="s">
        <v>152</v>
      </c>
      <c r="B37" s="841" t="str">
        <f>VLOOKUP(A37,EQUIPOS!A7:D187,3,FALSE)</f>
        <v xml:space="preserve">Carrotanque de agua(1000 Galones) </v>
      </c>
      <c r="C37" s="842"/>
      <c r="D37" s="842"/>
      <c r="E37" s="842"/>
      <c r="F37" s="842"/>
      <c r="G37" s="842"/>
      <c r="H37" s="843"/>
      <c r="I37" s="267"/>
      <c r="J37" s="268"/>
      <c r="K37" s="269">
        <f>VLOOKUP(A37,EQUIPOS!A7:D187,4,FALSE)</f>
        <v>74320.25776989889</v>
      </c>
      <c r="L37" s="270"/>
      <c r="M37" s="271">
        <v>45</v>
      </c>
      <c r="N37" s="272">
        <f>K37/M37</f>
        <v>1651.5612837755309</v>
      </c>
    </row>
    <row r="38" spans="1:14">
      <c r="A38" t="s">
        <v>269</v>
      </c>
      <c r="B38" s="841" t="str">
        <f>VLOOKUP(A38,EQUIPOS!A8:D188,3,FALSE)</f>
        <v>Motoniveladora  potencia 215 HP, ancho de cuchilla 4,27 m, peso 18 ton.</v>
      </c>
      <c r="C38" s="842"/>
      <c r="D38" s="842"/>
      <c r="E38" s="842"/>
      <c r="F38" s="842"/>
      <c r="G38" s="842"/>
      <c r="H38" s="843"/>
      <c r="I38" s="267"/>
      <c r="J38" s="268"/>
      <c r="K38" s="269">
        <f>VLOOKUP(A38,EQUIPOS!A8:D188,4,FALSE)</f>
        <v>204215.24230065945</v>
      </c>
      <c r="L38" s="270"/>
      <c r="M38" s="271">
        <v>45</v>
      </c>
      <c r="N38" s="272">
        <f>K38/M38</f>
        <v>4538.1164955702097</v>
      </c>
    </row>
    <row r="39" spans="1:14">
      <c r="A39" t="s">
        <v>365</v>
      </c>
      <c r="B39" s="841" t="str">
        <f>VLOOKUP(A39,EQUIPOS!A9:D189,3,FALSE)</f>
        <v xml:space="preserve">Vibrocompatador, potencia 153 HP, peso 10 Ton. </v>
      </c>
      <c r="C39" s="842"/>
      <c r="D39" s="842"/>
      <c r="E39" s="842"/>
      <c r="F39" s="842"/>
      <c r="G39" s="842"/>
      <c r="H39" s="843"/>
      <c r="I39" s="844"/>
      <c r="J39" s="825"/>
      <c r="K39" s="269">
        <f>VLOOKUP(A39,EQUIPOS!A9:D189,4,FALSE)</f>
        <v>133116.49651623334</v>
      </c>
      <c r="L39" s="845">
        <v>45</v>
      </c>
      <c r="M39" s="846"/>
      <c r="N39" s="272">
        <f>K39/L39</f>
        <v>2958.1443670274075</v>
      </c>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277"/>
      <c r="N41" s="344"/>
    </row>
    <row r="42" spans="1:14" ht="15.75" thickBot="1">
      <c r="B42" s="841" t="s">
        <v>952</v>
      </c>
      <c r="C42" s="842"/>
      <c r="D42" s="842"/>
      <c r="E42" s="842"/>
      <c r="F42" s="842"/>
      <c r="G42" s="842"/>
      <c r="H42" s="843"/>
      <c r="I42" s="850"/>
      <c r="J42" s="851"/>
      <c r="K42" s="41"/>
      <c r="L42" s="852">
        <v>0.02</v>
      </c>
      <c r="M42" s="853"/>
      <c r="N42" s="105">
        <f>N76*L42</f>
        <v>11.941569089689333</v>
      </c>
    </row>
    <row r="43" spans="1:14" ht="15.75" thickBot="1">
      <c r="B43" s="828" t="s">
        <v>953</v>
      </c>
      <c r="C43" s="829"/>
      <c r="D43" s="829"/>
      <c r="E43" s="829"/>
      <c r="F43" s="829"/>
      <c r="G43" s="829"/>
      <c r="H43" s="829"/>
      <c r="I43" s="829"/>
      <c r="J43" s="829"/>
      <c r="K43" s="829"/>
      <c r="L43" s="829"/>
      <c r="M43" s="830"/>
      <c r="N43" s="394">
        <f>SUM(N36:N42)</f>
        <v>12774.531936915011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521</v>
      </c>
      <c r="B48" s="43" t="str">
        <f>VLOOKUP(A48,MATERIALES!A4:D373,3,FALSE)</f>
        <v xml:space="preserve">Material de Base </v>
      </c>
      <c r="C48" s="281"/>
      <c r="D48" s="281"/>
      <c r="E48" s="281"/>
      <c r="F48" s="281"/>
      <c r="G48" s="281"/>
      <c r="H48" s="281"/>
      <c r="I48" s="268"/>
      <c r="J48" s="224" t="str">
        <f>VLOOKUP(A48,MATERIALES!A4:D373,2,FALSE)</f>
        <v>m3</v>
      </c>
      <c r="K48" s="282">
        <v>1.25</v>
      </c>
      <c r="L48" s="267"/>
      <c r="M48" s="400">
        <f>VLOOKUP(A48,MATERIALES!A4:D395,4,FALSE)</f>
        <v>61175.407688233769</v>
      </c>
      <c r="N48" s="272">
        <f>K48*M48</f>
        <v>76469.259610292211</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76469.259610292211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1385</v>
      </c>
      <c r="B59" s="46" t="str">
        <f>VLOOKUP(A59,TRANSPORTE!A5:D104,3,FALSE)</f>
        <v xml:space="preserve">Transporte de material de Sub Base CBR=40% </v>
      </c>
      <c r="C59" s="47"/>
      <c r="D59" s="47"/>
      <c r="E59" s="47"/>
      <c r="F59" s="47"/>
      <c r="G59" s="47"/>
      <c r="H59" s="288" t="s">
        <v>1999</v>
      </c>
      <c r="I59" s="279">
        <v>1.25</v>
      </c>
      <c r="J59" s="279">
        <v>1</v>
      </c>
      <c r="K59" s="279">
        <f>I59*J59</f>
        <v>1.25</v>
      </c>
      <c r="L59" s="832">
        <f>VLOOKUP(A59,TRANSPORTE!A5:D123,4,FALSE)</f>
        <v>1232.9363069637777</v>
      </c>
      <c r="M59" s="833"/>
      <c r="N59" s="291">
        <f>K59*L59</f>
        <v>1541.1703837047221</v>
      </c>
    </row>
    <row r="60" spans="1:14" ht="24.75" customHeight="1">
      <c r="B60" s="46"/>
      <c r="C60" s="317"/>
      <c r="D60" s="317"/>
      <c r="E60" s="317"/>
      <c r="F60" s="317"/>
      <c r="G60" s="317"/>
      <c r="H60" s="311"/>
      <c r="I60" s="399"/>
      <c r="J60" s="286"/>
      <c r="K60" s="279"/>
      <c r="L60" s="832"/>
      <c r="M60" s="833"/>
      <c r="N60" s="287"/>
    </row>
    <row r="61" spans="1:14">
      <c r="B61" s="46"/>
      <c r="C61" s="47"/>
      <c r="D61" s="47"/>
      <c r="E61" s="47"/>
      <c r="F61" s="47"/>
      <c r="G61" s="317"/>
      <c r="H61" s="311"/>
      <c r="I61" s="399"/>
      <c r="J61" s="286"/>
      <c r="K61" s="279"/>
      <c r="L61" s="832"/>
      <c r="M61" s="833"/>
      <c r="N61" s="291"/>
    </row>
    <row r="62" spans="1:14">
      <c r="B62" s="46"/>
      <c r="C62" s="47"/>
      <c r="D62" s="47"/>
      <c r="E62" s="47"/>
      <c r="F62" s="47"/>
      <c r="G62" s="47"/>
      <c r="H62" s="288"/>
      <c r="I62" s="279"/>
      <c r="J62" s="279"/>
      <c r="K62" s="279"/>
      <c r="L62" s="832"/>
      <c r="M62" s="833"/>
      <c r="N62" s="291"/>
    </row>
    <row r="63" spans="1:14">
      <c r="B63" s="46"/>
      <c r="C63" s="47"/>
      <c r="D63" s="47"/>
      <c r="E63" s="47"/>
      <c r="F63" s="47"/>
      <c r="G63" s="47"/>
      <c r="H63" s="288"/>
      <c r="I63" s="279"/>
      <c r="J63" s="279"/>
      <c r="K63" s="279"/>
      <c r="L63" s="832"/>
      <c r="M63" s="833"/>
      <c r="N63" s="291"/>
    </row>
    <row r="64" spans="1:14" ht="15.75" thickBot="1">
      <c r="B64" s="465"/>
      <c r="C64" s="448"/>
      <c r="D64" s="448"/>
      <c r="E64" s="448"/>
      <c r="F64" s="448"/>
      <c r="G64" s="448"/>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f>SUM(N59:N64)</f>
        <v>1541.1703837047221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360</v>
      </c>
      <c r="N70" s="395">
        <f>K70/M70</f>
        <v>300.72777777777776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28" t="s">
        <v>953</v>
      </c>
      <c r="C76" s="829"/>
      <c r="D76" s="829"/>
      <c r="E76" s="829"/>
      <c r="F76" s="829"/>
      <c r="G76" s="829"/>
      <c r="H76" s="829"/>
      <c r="I76" s="835"/>
      <c r="J76" s="835"/>
      <c r="K76" s="835"/>
      <c r="L76" s="835"/>
      <c r="M76" s="836"/>
      <c r="N76" s="301">
        <f>SUM(N70:N75)</f>
        <v>597.07845448446665</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91382.040385396409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18276.408077079283</v>
      </c>
      <c r="M83" s="863"/>
      <c r="N83" s="51"/>
    </row>
    <row r="84" spans="1:14">
      <c r="B84" s="89" t="s">
        <v>973</v>
      </c>
      <c r="C84" s="90"/>
      <c r="D84" s="90"/>
      <c r="E84" s="90"/>
      <c r="F84" s="90"/>
      <c r="G84" s="90"/>
      <c r="H84" s="90"/>
      <c r="I84" s="87"/>
      <c r="J84" s="88"/>
      <c r="K84" s="304">
        <v>0.05</v>
      </c>
      <c r="L84" s="862">
        <f>N78*K84</f>
        <v>4569.1020192698206</v>
      </c>
      <c r="M84" s="863"/>
      <c r="N84" s="51"/>
    </row>
    <row r="85" spans="1:14" ht="15.75" thickBot="1">
      <c r="B85" s="91" t="s">
        <v>974</v>
      </c>
      <c r="C85" s="92"/>
      <c r="D85" s="92"/>
      <c r="E85" s="92"/>
      <c r="F85" s="92"/>
      <c r="G85" s="92"/>
      <c r="H85" s="92"/>
      <c r="I85" s="93"/>
      <c r="J85" s="94"/>
      <c r="K85" s="305">
        <v>0.05</v>
      </c>
      <c r="L85" s="864">
        <f>N78*K85</f>
        <v>4569.1020192698206</v>
      </c>
      <c r="M85" s="865"/>
      <c r="N85" s="51"/>
    </row>
    <row r="86" spans="1:14" ht="15.75" thickBot="1">
      <c r="B86" s="828" t="s">
        <v>953</v>
      </c>
      <c r="C86" s="829"/>
      <c r="D86" s="829"/>
      <c r="E86" s="829"/>
      <c r="F86" s="829"/>
      <c r="G86" s="829"/>
      <c r="H86" s="829"/>
      <c r="I86" s="829"/>
      <c r="J86" s="829"/>
      <c r="K86" s="829"/>
      <c r="L86" s="829"/>
      <c r="M86" s="830"/>
      <c r="N86" s="52">
        <f>L83+L84+L85</f>
        <v>27414.612115618922</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118796.65250101533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1019</v>
      </c>
      <c r="C31" s="81" t="s">
        <v>1956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206" t="s">
        <v>129</v>
      </c>
      <c r="B36" s="841" t="str">
        <f>VLOOKUP(A36,EQUIPOS!A6:D154,3,FALSE)</f>
        <v xml:space="preserve">Buldozer, Potencia al volante de 140 HP, motor de 2200 RPM, longitud de hoja 4,80m. </v>
      </c>
      <c r="C36" s="842"/>
      <c r="D36" s="842"/>
      <c r="E36" s="842"/>
      <c r="F36" s="842"/>
      <c r="G36" s="842"/>
      <c r="H36" s="843"/>
      <c r="I36" s="267"/>
      <c r="J36" s="268"/>
      <c r="K36" s="269">
        <f>VLOOKUP(A36,EQUIPOS!A6:D163,4,FALSE)</f>
        <v>162664.56996534782</v>
      </c>
      <c r="L36" s="270"/>
      <c r="M36" s="271">
        <v>400</v>
      </c>
      <c r="N36" s="272">
        <f>K36/M36</f>
        <v>406.66142491336956</v>
      </c>
    </row>
    <row r="37" spans="1:14">
      <c r="A37" s="113" t="s">
        <v>152</v>
      </c>
      <c r="B37" s="841" t="str">
        <f>VLOOKUP(A37,EQUIPOS!A7:D154,3,FALSE)</f>
        <v xml:space="preserve">Carrotanque de agua(1000 Galones) </v>
      </c>
      <c r="C37" s="842"/>
      <c r="D37" s="842"/>
      <c r="E37" s="842"/>
      <c r="F37" s="842"/>
      <c r="G37" s="842"/>
      <c r="H37" s="843"/>
      <c r="I37" s="267"/>
      <c r="J37" s="268"/>
      <c r="K37" s="269">
        <f>VLOOKUP(A37,EQUIPOS!A7:D164,4,FALSE)</f>
        <v>74320.25776989889</v>
      </c>
      <c r="L37" s="270"/>
      <c r="M37" s="271">
        <v>200</v>
      </c>
      <c r="N37" s="272">
        <f>K37/M37</f>
        <v>371.60128884949444</v>
      </c>
    </row>
    <row r="38" spans="1:14">
      <c r="A38" t="s">
        <v>269</v>
      </c>
      <c r="B38" s="841" t="str">
        <f>VLOOKUP(A38,EQUIPOS!A8:D154,3,FALSE)</f>
        <v>Motoniveladora  potencia 215 HP, ancho de cuchilla 4,27 m, peso 18 ton.</v>
      </c>
      <c r="C38" s="842"/>
      <c r="D38" s="842"/>
      <c r="E38" s="842"/>
      <c r="F38" s="842"/>
      <c r="G38" s="842"/>
      <c r="H38" s="843"/>
      <c r="I38" s="267"/>
      <c r="J38" s="268"/>
      <c r="K38" s="269">
        <f>VLOOKUP(A38,EQUIPOS!A8:D165,4,FALSE)</f>
        <v>204215.24230065945</v>
      </c>
      <c r="L38" s="270"/>
      <c r="M38" s="271">
        <v>200</v>
      </c>
      <c r="N38" s="272">
        <f>K38/M38</f>
        <v>1021.0762115032973</v>
      </c>
    </row>
    <row r="39" spans="1:14">
      <c r="A39" t="s">
        <v>365</v>
      </c>
      <c r="B39" s="841" t="str">
        <f>VLOOKUP(A39,EQUIPOS!A9:D155,3,FALSE)</f>
        <v xml:space="preserve">Vibrocompatador, potencia 153 HP, peso 10 Ton. </v>
      </c>
      <c r="C39" s="842"/>
      <c r="D39" s="842"/>
      <c r="E39" s="842"/>
      <c r="F39" s="842"/>
      <c r="G39" s="842"/>
      <c r="H39" s="843"/>
      <c r="I39" s="844"/>
      <c r="J39" s="825"/>
      <c r="K39" s="269">
        <f>VLOOKUP(A39,EQUIPOS!A9:D166,4,FALSE)</f>
        <v>133116.49651623334</v>
      </c>
      <c r="L39" s="845">
        <v>200</v>
      </c>
      <c r="M39" s="846"/>
      <c r="N39" s="272">
        <f>K39/L39</f>
        <v>665.58248258116669</v>
      </c>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0.02</v>
      </c>
      <c r="N41" s="344">
        <f>N76*M41</f>
        <v>2.6868530451800998</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2467.608260892508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B48" s="43"/>
      <c r="C48" s="281"/>
      <c r="D48" s="281"/>
      <c r="E48" s="281"/>
      <c r="F48" s="281"/>
      <c r="G48" s="281"/>
      <c r="H48" s="281"/>
      <c r="I48" s="268"/>
      <c r="J48" s="224"/>
      <c r="K48" s="282"/>
      <c r="L48" s="267"/>
      <c r="M48" s="402"/>
      <c r="N48" s="272"/>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1600</v>
      </c>
      <c r="N70" s="395">
        <f>K70/M70</f>
        <v>66.678902259004985</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1600</v>
      </c>
      <c r="N71" s="395">
        <f>K71/M71</f>
        <v>67.663749999999993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28" t="s">
        <v>953</v>
      </c>
      <c r="C76" s="829"/>
      <c r="D76" s="829"/>
      <c r="E76" s="829"/>
      <c r="F76" s="829"/>
      <c r="G76" s="829"/>
      <c r="H76" s="829"/>
      <c r="I76" s="835"/>
      <c r="J76" s="835"/>
      <c r="K76" s="835"/>
      <c r="L76" s="835"/>
      <c r="M76" s="836"/>
      <c r="N76" s="301">
        <f>SUM(N70:N75)</f>
        <v>134.34265225900498</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2601.9509131515129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520.39018263030255</v>
      </c>
      <c r="M83" s="863"/>
      <c r="N83" s="51"/>
    </row>
    <row r="84" spans="1:14">
      <c r="B84" s="89" t="s">
        <v>973</v>
      </c>
      <c r="C84" s="90"/>
      <c r="D84" s="90"/>
      <c r="E84" s="90"/>
      <c r="F84" s="90"/>
      <c r="G84" s="90"/>
      <c r="H84" s="90"/>
      <c r="I84" s="87"/>
      <c r="J84" s="88"/>
      <c r="K84" s="304">
        <v>0.05</v>
      </c>
      <c r="L84" s="862">
        <f>N78*K84</f>
        <v>130.09754565757564</v>
      </c>
      <c r="M84" s="863"/>
      <c r="N84" s="51"/>
    </row>
    <row r="85" spans="1:14" ht="15.75" thickBot="1">
      <c r="B85" s="91" t="s">
        <v>974</v>
      </c>
      <c r="C85" s="92"/>
      <c r="D85" s="92"/>
      <c r="E85" s="92"/>
      <c r="F85" s="92"/>
      <c r="G85" s="92"/>
      <c r="H85" s="92"/>
      <c r="I85" s="93"/>
      <c r="J85" s="94"/>
      <c r="K85" s="305">
        <v>0.05</v>
      </c>
      <c r="L85" s="864">
        <f>N78*K85</f>
        <v>130.09754565757564</v>
      </c>
      <c r="M85" s="865"/>
      <c r="N85" s="51"/>
    </row>
    <row r="86" spans="1:14" ht="15.75" thickBot="1">
      <c r="B86" s="828" t="s">
        <v>953</v>
      </c>
      <c r="C86" s="829"/>
      <c r="D86" s="829"/>
      <c r="E86" s="829"/>
      <c r="F86" s="829"/>
      <c r="G86" s="829"/>
      <c r="H86" s="829"/>
      <c r="I86" s="829"/>
      <c r="J86" s="829"/>
      <c r="K86" s="829"/>
      <c r="L86" s="829"/>
      <c r="M86" s="830"/>
      <c r="N86" s="52">
        <f>L83+L84+L85</f>
        <v>780.58527394545388</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3382.5361870969668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1020</v>
      </c>
      <c r="C31" s="81" t="s">
        <v>1198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271"/>
      <c r="N36" s="272"/>
    </row>
    <row r="37" spans="1:14">
      <c r="A37" s="113"/>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0.01</v>
      </c>
      <c r="N41" s="344">
        <f>N76*M41</f>
        <v>2.1494824361440799</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876</v>
      </c>
      <c r="B48" s="43" t="str">
        <f>VLOOKUP(A48,MATERIALES!A4:D373,3,FALSE)</f>
        <v>Geotextil T-2400 O Similar (Proveedores Lafayet, Pavco, Geomatrix, Tensar, Omnes U Otros)</v>
      </c>
      <c r="C48" s="281"/>
      <c r="D48" s="281"/>
      <c r="E48" s="281"/>
      <c r="F48" s="281"/>
      <c r="G48" s="281"/>
      <c r="H48" s="281"/>
      <c r="I48" s="268"/>
      <c r="J48" s="224" t="str">
        <f>VLOOKUP(A48,MATERIALES!A4:D373,2,FALSE)</f>
        <v>m2</v>
      </c>
      <c r="K48" s="282">
        <v>1.2</v>
      </c>
      <c r="L48" s="267"/>
      <c r="M48" s="402">
        <f>VLOOKUP(A48,MATERIALES!A4:D395,4,FALSE)</f>
        <v>7321.2229965669121</v>
      </c>
      <c r="N48" s="272">
        <f>K48*M48</f>
        <v>8785.4675958802945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8785.4675958802945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1000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28" t="s">
        <v>953</v>
      </c>
      <c r="C76" s="829"/>
      <c r="D76" s="829"/>
      <c r="E76" s="829"/>
      <c r="F76" s="829"/>
      <c r="G76" s="829"/>
      <c r="H76" s="829"/>
      <c r="I76" s="835"/>
      <c r="J76" s="835"/>
      <c r="K76" s="835"/>
      <c r="L76" s="835"/>
      <c r="M76" s="836"/>
      <c r="N76" s="301">
        <f>SUM(N70:N75)</f>
        <v>214.948243614408</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9002.565321930846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1800.5130643861694</v>
      </c>
      <c r="M83" s="863"/>
      <c r="N83" s="51"/>
    </row>
    <row r="84" spans="1:14">
      <c r="B84" s="89" t="s">
        <v>973</v>
      </c>
      <c r="C84" s="90"/>
      <c r="D84" s="90"/>
      <c r="E84" s="90"/>
      <c r="F84" s="90"/>
      <c r="G84" s="90"/>
      <c r="H84" s="90"/>
      <c r="I84" s="87"/>
      <c r="J84" s="88"/>
      <c r="K84" s="304">
        <v>0.05</v>
      </c>
      <c r="L84" s="862">
        <f>N78*K84</f>
        <v>450.12826609654235</v>
      </c>
      <c r="M84" s="863"/>
      <c r="N84" s="51"/>
    </row>
    <row r="85" spans="1:14" ht="15.75" thickBot="1">
      <c r="B85" s="91" t="s">
        <v>974</v>
      </c>
      <c r="C85" s="92"/>
      <c r="D85" s="92"/>
      <c r="E85" s="92"/>
      <c r="F85" s="92"/>
      <c r="G85" s="92"/>
      <c r="H85" s="92"/>
      <c r="I85" s="93"/>
      <c r="J85" s="94"/>
      <c r="K85" s="305">
        <v>0.05</v>
      </c>
      <c r="L85" s="864">
        <f>N78*K85</f>
        <v>450.12826609654235</v>
      </c>
      <c r="M85" s="865"/>
      <c r="N85" s="51"/>
    </row>
    <row r="86" spans="1:14" ht="15.75" thickBot="1">
      <c r="B86" s="828" t="s">
        <v>953</v>
      </c>
      <c r="C86" s="829"/>
      <c r="D86" s="829"/>
      <c r="E86" s="829"/>
      <c r="F86" s="829"/>
      <c r="G86" s="829"/>
      <c r="H86" s="829"/>
      <c r="I86" s="829"/>
      <c r="J86" s="829"/>
      <c r="K86" s="829"/>
      <c r="L86" s="829"/>
      <c r="M86" s="830"/>
      <c r="N86" s="52">
        <f>L83+L84+L85</f>
        <v>2700.7695965792545</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11703.3349185101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1021</v>
      </c>
      <c r="C31" s="81" t="s">
        <v>1448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271"/>
      <c r="N36" s="272"/>
    </row>
    <row r="37" spans="1:14">
      <c r="A37" s="113"/>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0.01</v>
      </c>
      <c r="N41" s="344">
        <f>N76*M41</f>
        <v>2.1494824361440799</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889</v>
      </c>
      <c r="B48" s="43" t="str">
        <f>VLOOKUP(A48,MATERIALES!A4:D373,3,FALSE)</f>
        <v>Geotextil T-2100 O Similar (Proveedores Pavco, Lafayet, Geomatrix, Tensar, Omnes U Otros)</v>
      </c>
      <c r="C48" s="281"/>
      <c r="D48" s="281"/>
      <c r="E48" s="281"/>
      <c r="F48" s="281"/>
      <c r="G48" s="281"/>
      <c r="H48" s="281"/>
      <c r="I48" s="268"/>
      <c r="J48" s="224" t="str">
        <f>VLOOKUP(A48,MATERIALES!A4:D373,2,FALSE)</f>
        <v>m2</v>
      </c>
      <c r="K48" s="282">
        <v>1.1000000000000001</v>
      </c>
      <c r="L48" s="267"/>
      <c r="M48" s="402">
        <v>5077.6000000000004</v>
      </c>
      <c r="N48" s="272">
        <f>K48*M48</f>
        <v>5585.3600000000006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5585.3600000000006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1000</v>
      </c>
      <c r="N70" s="395">
        <f>K70/M70</f>
        <v>108.262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28" t="s">
        <v>953</v>
      </c>
      <c r="C76" s="829"/>
      <c r="D76" s="829"/>
      <c r="E76" s="829"/>
      <c r="F76" s="829"/>
      <c r="G76" s="829"/>
      <c r="H76" s="829"/>
      <c r="I76" s="835"/>
      <c r="J76" s="835"/>
      <c r="K76" s="835"/>
      <c r="L76" s="835"/>
      <c r="M76" s="836"/>
      <c r="N76" s="301">
        <f>SUM(N70:N75)</f>
        <v>214.948243614408</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5802.457726050553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1160.4915452101106</v>
      </c>
      <c r="M83" s="863"/>
      <c r="N83" s="51"/>
    </row>
    <row r="84" spans="1:14">
      <c r="B84" s="89" t="s">
        <v>973</v>
      </c>
      <c r="C84" s="90"/>
      <c r="D84" s="90"/>
      <c r="E84" s="90"/>
      <c r="F84" s="90"/>
      <c r="G84" s="90"/>
      <c r="H84" s="90"/>
      <c r="I84" s="87"/>
      <c r="J84" s="88"/>
      <c r="K84" s="304">
        <v>0.05</v>
      </c>
      <c r="L84" s="862">
        <f>N78*K84</f>
        <v>290.12288630252766</v>
      </c>
      <c r="M84" s="863"/>
      <c r="N84" s="51"/>
    </row>
    <row r="85" spans="1:14" ht="15.75" thickBot="1">
      <c r="B85" s="91" t="s">
        <v>974</v>
      </c>
      <c r="C85" s="92"/>
      <c r="D85" s="92"/>
      <c r="E85" s="92"/>
      <c r="F85" s="92"/>
      <c r="G85" s="92"/>
      <c r="H85" s="92"/>
      <c r="I85" s="93"/>
      <c r="J85" s="94"/>
      <c r="K85" s="305">
        <v>0.05</v>
      </c>
      <c r="L85" s="864">
        <f>N78*K85</f>
        <v>290.12288630252766</v>
      </c>
      <c r="M85" s="865"/>
      <c r="N85" s="51"/>
    </row>
    <row r="86" spans="1:14" ht="15.75" thickBot="1">
      <c r="B86" s="828" t="s">
        <v>953</v>
      </c>
      <c r="C86" s="829"/>
      <c r="D86" s="829"/>
      <c r="E86" s="829"/>
      <c r="F86" s="829"/>
      <c r="G86" s="829"/>
      <c r="H86" s="829"/>
      <c r="I86" s="829"/>
      <c r="J86" s="829"/>
      <c r="K86" s="829"/>
      <c r="L86" s="829"/>
      <c r="M86" s="830"/>
      <c r="N86" s="52">
        <f>L83+L84+L85</f>
        <v>1740.7373178151659</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7543.1950438657186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1449</v>
      </c>
      <c r="C31" s="81" t="s">
        <v>1450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271"/>
      <c r="N36" s="272"/>
    </row>
    <row r="37" spans="1:14">
      <c r="A37" s="113"/>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0.01</v>
      </c>
      <c r="N41" s="344">
        <f>N76*M41</f>
        <v>2.1494824361440799</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466</v>
      </c>
      <c r="B48" s="43" t="str">
        <f>VLOOKUP(A48,MATERIALES!A4:D373,3,FALSE)</f>
        <v>Geomalla Biaxial Para Refuerzo Pbx-11</v>
      </c>
      <c r="C48" s="281"/>
      <c r="D48" s="281"/>
      <c r="E48" s="281"/>
      <c r="F48" s="281"/>
      <c r="G48" s="281"/>
      <c r="H48" s="281"/>
      <c r="I48" s="268"/>
      <c r="J48" s="224" t="str">
        <f>VLOOKUP(A48,MATERIALES!A4:D373,2,FALSE)</f>
        <v>m2</v>
      </c>
      <c r="K48" s="282">
        <v>1.2</v>
      </c>
      <c r="L48" s="267"/>
      <c r="M48" s="402">
        <f>VLOOKUP(A48,MATERIALES!A4:D395,4,FALSE)</f>
        <v>9099.898730028588</v>
      </c>
      <c r="N48" s="272">
        <f>K48*M48</f>
        <v>10919.878476034306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10919.878476034306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1000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28" t="s">
        <v>953</v>
      </c>
      <c r="C76" s="829"/>
      <c r="D76" s="829"/>
      <c r="E76" s="829"/>
      <c r="F76" s="829"/>
      <c r="G76" s="829"/>
      <c r="H76" s="829"/>
      <c r="I76" s="835"/>
      <c r="J76" s="835"/>
      <c r="K76" s="835"/>
      <c r="L76" s="835"/>
      <c r="M76" s="836"/>
      <c r="N76" s="301">
        <f>SUM(N70:N75)</f>
        <v>214.948243614408</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11136.976202084858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2227.3952404169718</v>
      </c>
      <c r="M83" s="863"/>
      <c r="N83" s="51"/>
    </row>
    <row r="84" spans="1:14">
      <c r="B84" s="89" t="s">
        <v>973</v>
      </c>
      <c r="C84" s="90"/>
      <c r="D84" s="90"/>
      <c r="E84" s="90"/>
      <c r="F84" s="90"/>
      <c r="G84" s="90"/>
      <c r="H84" s="90"/>
      <c r="I84" s="87"/>
      <c r="J84" s="88"/>
      <c r="K84" s="304">
        <v>0.05</v>
      </c>
      <c r="L84" s="862">
        <f>N78*K84</f>
        <v>556.84881010424294</v>
      </c>
      <c r="M84" s="863"/>
      <c r="N84" s="51"/>
    </row>
    <row r="85" spans="1:14" ht="15.75" thickBot="1">
      <c r="B85" s="91" t="s">
        <v>974</v>
      </c>
      <c r="C85" s="92"/>
      <c r="D85" s="92"/>
      <c r="E85" s="92"/>
      <c r="F85" s="92"/>
      <c r="G85" s="92"/>
      <c r="H85" s="92"/>
      <c r="I85" s="93"/>
      <c r="J85" s="94"/>
      <c r="K85" s="305">
        <v>0.05</v>
      </c>
      <c r="L85" s="864">
        <f>N78*K85</f>
        <v>556.84881010424294</v>
      </c>
      <c r="M85" s="865"/>
      <c r="N85" s="51"/>
    </row>
    <row r="86" spans="1:14" ht="15.75" thickBot="1">
      <c r="B86" s="828" t="s">
        <v>953</v>
      </c>
      <c r="C86" s="829"/>
      <c r="D86" s="829"/>
      <c r="E86" s="829"/>
      <c r="F86" s="829"/>
      <c r="G86" s="829"/>
      <c r="H86" s="829"/>
      <c r="I86" s="829"/>
      <c r="J86" s="829"/>
      <c r="K86" s="829"/>
      <c r="L86" s="829"/>
      <c r="M86" s="830"/>
      <c r="N86" s="52">
        <f>L83+L84+L85</f>
        <v>3341.0928606254579</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14478.069062710316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1451</v>
      </c>
      <c r="C31" s="81" t="s">
        <v>1452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271"/>
      <c r="N36" s="272"/>
    </row>
    <row r="37" spans="1:14">
      <c r="A37" s="113"/>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0.01</v>
      </c>
      <c r="N41" s="344">
        <f>N76*M41</f>
        <v>2.1494824361440799</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907</v>
      </c>
      <c r="B48" s="43" t="str">
        <f>VLOOKUP(A48,MATERIALES!A4:D373,3,FALSE)</f>
        <v>Geomalla Forgrid UX100</v>
      </c>
      <c r="C48" s="281"/>
      <c r="D48" s="281"/>
      <c r="E48" s="281"/>
      <c r="F48" s="281"/>
      <c r="G48" s="281"/>
      <c r="H48" s="281"/>
      <c r="I48" s="268"/>
      <c r="J48" s="224" t="str">
        <f>VLOOKUP(A48,MATERIALES!A4:D373,2,FALSE)</f>
        <v>M2</v>
      </c>
      <c r="K48" s="282">
        <v>1.3</v>
      </c>
      <c r="L48" s="267"/>
      <c r="M48" s="402">
        <f>VLOOKUP(A48,MATERIALES!A4:D395,4,FALSE)</f>
        <v>15945.084304711865</v>
      </c>
      <c r="N48" s="272">
        <f>K48*M48</f>
        <v>20728.609596125425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20728.609596125425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1000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127"/>
    </row>
    <row r="76" spans="1:15" ht="15.75" thickBot="1">
      <c r="B76" s="828" t="s">
        <v>953</v>
      </c>
      <c r="C76" s="829"/>
      <c r="D76" s="829"/>
      <c r="E76" s="829"/>
      <c r="F76" s="829"/>
      <c r="G76" s="829"/>
      <c r="H76" s="829"/>
      <c r="I76" s="835"/>
      <c r="J76" s="835"/>
      <c r="K76" s="835"/>
      <c r="L76" s="835"/>
      <c r="M76" s="836"/>
      <c r="N76" s="460">
        <f>SUM(N70:N75)</f>
        <v>214.948243614408</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20945.707322175975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4189.1414644351953</v>
      </c>
      <c r="M83" s="863"/>
      <c r="N83" s="51"/>
    </row>
    <row r="84" spans="1:14">
      <c r="B84" s="89" t="s">
        <v>973</v>
      </c>
      <c r="C84" s="90"/>
      <c r="D84" s="90"/>
      <c r="E84" s="90"/>
      <c r="F84" s="90"/>
      <c r="G84" s="90"/>
      <c r="H84" s="90"/>
      <c r="I84" s="87"/>
      <c r="J84" s="88"/>
      <c r="K84" s="304">
        <v>0.05</v>
      </c>
      <c r="L84" s="862">
        <f>N78*K84</f>
        <v>1047.2853661087988</v>
      </c>
      <c r="M84" s="863"/>
      <c r="N84" s="51"/>
    </row>
    <row r="85" spans="1:14" ht="15.75" thickBot="1">
      <c r="B85" s="91" t="s">
        <v>974</v>
      </c>
      <c r="C85" s="92"/>
      <c r="D85" s="92"/>
      <c r="E85" s="92"/>
      <c r="F85" s="92"/>
      <c r="G85" s="92"/>
      <c r="H85" s="92"/>
      <c r="I85" s="93"/>
      <c r="J85" s="94"/>
      <c r="K85" s="305">
        <v>0.05</v>
      </c>
      <c r="L85" s="864">
        <f>N78*K85</f>
        <v>1047.2853661087988</v>
      </c>
      <c r="M85" s="865"/>
      <c r="N85" s="51"/>
    </row>
    <row r="86" spans="1:14" ht="15.75" thickBot="1">
      <c r="B86" s="828" t="s">
        <v>953</v>
      </c>
      <c r="C86" s="829"/>
      <c r="D86" s="829"/>
      <c r="E86" s="829"/>
      <c r="F86" s="829"/>
      <c r="G86" s="829"/>
      <c r="H86" s="829"/>
      <c r="I86" s="829"/>
      <c r="J86" s="829"/>
      <c r="K86" s="829"/>
      <c r="L86" s="829"/>
      <c r="M86" s="830"/>
      <c r="N86" s="52">
        <f>L83+L84+L85</f>
        <v>6283.7121966527939</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27229.41951882877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1022</v>
      </c>
      <c r="C31" s="81" t="s">
        <v>1453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206" t="s">
        <v>303</v>
      </c>
      <c r="B36" s="841" t="str">
        <f>VLOOKUP(A36,EQUIPOS!A6:D154,3,FALSE)</f>
        <v>Retrocargador, pala de 1,1 m3 de capacidad, profundidad de excavación de 4.400 mm y una altura de 5.680 mm</v>
      </c>
      <c r="C36" s="842"/>
      <c r="D36" s="842"/>
      <c r="E36" s="842"/>
      <c r="F36" s="842"/>
      <c r="G36" s="842"/>
      <c r="H36" s="843"/>
      <c r="I36" s="267"/>
      <c r="J36" s="268"/>
      <c r="K36" s="269">
        <f>VLOOKUP(A36,EQUIPOS!A6:D163,4,FALSE)</f>
        <v>123510.95888477784</v>
      </c>
      <c r="L36" s="270"/>
      <c r="M36" s="271">
        <v>250</v>
      </c>
      <c r="N36" s="272">
        <f>K36/M36</f>
        <v>494.04383553911134</v>
      </c>
    </row>
    <row r="37" spans="1:14">
      <c r="A37" s="113" t="s">
        <v>373</v>
      </c>
      <c r="B37" s="841" t="str">
        <f>VLOOKUP(A37,EQUIPOS!A7:D154,3,FALSE)</f>
        <v>Volqueta 6 m3</v>
      </c>
      <c r="C37" s="842"/>
      <c r="D37" s="842"/>
      <c r="E37" s="842"/>
      <c r="F37" s="842"/>
      <c r="G37" s="842"/>
      <c r="H37" s="843"/>
      <c r="I37" s="267"/>
      <c r="J37" s="268"/>
      <c r="K37" s="269">
        <f>VLOOKUP(A37,EQUIPOS!A7:D164,4,FALSE)</f>
        <v>83873.663260762187</v>
      </c>
      <c r="L37" s="270"/>
      <c r="M37" s="271">
        <v>250</v>
      </c>
      <c r="N37" s="272">
        <f>K37/M37</f>
        <v>335.49465304304874</v>
      </c>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0.05</v>
      </c>
      <c r="N41" s="344">
        <f>N76*M41</f>
        <v>5.3737060903602005</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834.91219467252029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B48" s="43"/>
      <c r="C48" s="281"/>
      <c r="D48" s="281"/>
      <c r="E48" s="281"/>
      <c r="F48" s="281"/>
      <c r="G48" s="281"/>
      <c r="H48" s="281"/>
      <c r="I48" s="268"/>
      <c r="J48" s="224"/>
      <c r="K48" s="282"/>
      <c r="L48" s="267"/>
      <c r="M48" s="402"/>
      <c r="N48" s="272"/>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2000</v>
      </c>
      <c r="N70" s="395">
        <f>K70/M70</f>
        <v>53.343121807203993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2000</v>
      </c>
      <c r="N71" s="395">
        <f>K71/M71</f>
        <v>54.131</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28" t="s">
        <v>953</v>
      </c>
      <c r="C76" s="829"/>
      <c r="D76" s="829"/>
      <c r="E76" s="829"/>
      <c r="F76" s="829"/>
      <c r="G76" s="829"/>
      <c r="H76" s="829"/>
      <c r="I76" s="835"/>
      <c r="J76" s="835"/>
      <c r="K76" s="835"/>
      <c r="L76" s="835"/>
      <c r="M76" s="836"/>
      <c r="N76" s="301">
        <f>SUM(N70:N75)</f>
        <v>107.474121807204</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942.38631647972431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188.47726329594488</v>
      </c>
      <c r="M83" s="863"/>
      <c r="N83" s="51"/>
    </row>
    <row r="84" spans="1:14">
      <c r="B84" s="89" t="s">
        <v>973</v>
      </c>
      <c r="C84" s="90"/>
      <c r="D84" s="90"/>
      <c r="E84" s="90"/>
      <c r="F84" s="90"/>
      <c r="G84" s="90"/>
      <c r="H84" s="90"/>
      <c r="I84" s="87"/>
      <c r="J84" s="88"/>
      <c r="K84" s="304">
        <v>0.05</v>
      </c>
      <c r="L84" s="862">
        <f>N78*K84</f>
        <v>47.11931582398622</v>
      </c>
      <c r="M84" s="863"/>
      <c r="N84" s="51"/>
    </row>
    <row r="85" spans="1:14" ht="15.75" thickBot="1">
      <c r="B85" s="91" t="s">
        <v>974</v>
      </c>
      <c r="C85" s="92"/>
      <c r="D85" s="92"/>
      <c r="E85" s="92"/>
      <c r="F85" s="92"/>
      <c r="G85" s="92"/>
      <c r="H85" s="92"/>
      <c r="I85" s="93"/>
      <c r="J85" s="94"/>
      <c r="K85" s="305">
        <v>0.05</v>
      </c>
      <c r="L85" s="864">
        <f>N78*K85</f>
        <v>47.11931582398622</v>
      </c>
      <c r="M85" s="865"/>
      <c r="N85" s="51"/>
    </row>
    <row r="86" spans="1:14" ht="15.75" thickBot="1">
      <c r="B86" s="828" t="s">
        <v>953</v>
      </c>
      <c r="C86" s="829"/>
      <c r="D86" s="829"/>
      <c r="E86" s="829"/>
      <c r="F86" s="829"/>
      <c r="G86" s="829"/>
      <c r="H86" s="829"/>
      <c r="I86" s="829"/>
      <c r="J86" s="829"/>
      <c r="K86" s="829"/>
      <c r="L86" s="829"/>
      <c r="M86" s="830"/>
      <c r="N86" s="52">
        <f>L83+L84+L85</f>
        <v>282.71589494391731</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1225.1022114236416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1456</v>
      </c>
      <c r="C31" s="81" t="s">
        <v>1457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206" t="s">
        <v>152</v>
      </c>
      <c r="B36" s="841" t="str">
        <f>VLOOKUP(A36,EQUIPOS!A6:D154,3,FALSE)</f>
        <v xml:space="preserve">Carrotanque de agua(1000 Galones) </v>
      </c>
      <c r="C36" s="842"/>
      <c r="D36" s="842"/>
      <c r="E36" s="842"/>
      <c r="F36" s="842"/>
      <c r="G36" s="842"/>
      <c r="H36" s="843"/>
      <c r="I36" s="267"/>
      <c r="J36" s="268"/>
      <c r="K36" s="269">
        <f>VLOOKUP(A36,EQUIPOS!A6:D163,4,FALSE)</f>
        <v>74320.25776989889</v>
      </c>
      <c r="L36" s="270"/>
      <c r="M36" s="271">
        <v>35</v>
      </c>
      <c r="N36" s="272">
        <f>K36/M36</f>
        <v>2123.4359362828254</v>
      </c>
    </row>
    <row r="37" spans="1:14">
      <c r="A37" s="113" t="s">
        <v>269</v>
      </c>
      <c r="B37" s="841" t="str">
        <f>VLOOKUP(A37,EQUIPOS!A7:D154,3,FALSE)</f>
        <v>Motoniveladora  potencia 215 HP, ancho de cuchilla 4,27 m, peso 18 ton.</v>
      </c>
      <c r="C37" s="842"/>
      <c r="D37" s="842"/>
      <c r="E37" s="842"/>
      <c r="F37" s="842"/>
      <c r="G37" s="842"/>
      <c r="H37" s="843"/>
      <c r="I37" s="267"/>
      <c r="J37" s="268"/>
      <c r="K37" s="269">
        <f>VLOOKUP(A37,EQUIPOS!A7:D164,4,FALSE)</f>
        <v>204215.24230065945</v>
      </c>
      <c r="L37" s="270"/>
      <c r="M37" s="271">
        <v>35</v>
      </c>
      <c r="N37" s="272">
        <f>K37/M37</f>
        <v>5834.7212085902702</v>
      </c>
    </row>
    <row r="38" spans="1:14">
      <c r="A38" t="s">
        <v>365</v>
      </c>
      <c r="B38" s="841" t="str">
        <f>VLOOKUP(A38,EQUIPOS!A8:D154,3,FALSE)</f>
        <v xml:space="preserve">Vibrocompatador, potencia 153 HP, peso 10 Ton. </v>
      </c>
      <c r="C38" s="842"/>
      <c r="D38" s="842"/>
      <c r="E38" s="842"/>
      <c r="F38" s="842"/>
      <c r="G38" s="842"/>
      <c r="H38" s="843"/>
      <c r="I38" s="267"/>
      <c r="J38" s="268"/>
      <c r="K38" s="269">
        <f>VLOOKUP(A38,EQUIPOS!A8:D165,4,FALSE)</f>
        <v>133116.49651623334</v>
      </c>
      <c r="L38" s="270"/>
      <c r="M38" s="271">
        <v>35</v>
      </c>
      <c r="N38" s="272">
        <f>K38/M38</f>
        <v>3803.328471892381</v>
      </c>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0.02</v>
      </c>
      <c r="N41" s="344">
        <f>N76*M41</f>
        <v>15.353445972457711</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11776.839062737934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774</v>
      </c>
      <c r="B48" s="43" t="str">
        <f>VLOOKUP(A48,MATERIALES!A4:D373,3,FALSE)</f>
        <v>Agua</v>
      </c>
      <c r="C48" s="281"/>
      <c r="D48" s="281"/>
      <c r="E48" s="281"/>
      <c r="F48" s="281"/>
      <c r="G48" s="281"/>
      <c r="H48" s="281"/>
      <c r="I48" s="268"/>
      <c r="J48" s="224" t="str">
        <f>VLOOKUP(A48,MATERIALES!A4:D373,2,FALSE)</f>
        <v>lt</v>
      </c>
      <c r="K48" s="282">
        <v>25</v>
      </c>
      <c r="L48" s="267"/>
      <c r="M48" s="402">
        <f>VLOOKUP(A48,MATERIALES!A4:D395,4,FALSE)</f>
        <v>53.625797798776269</v>
      </c>
      <c r="N48" s="272">
        <f>K48*M48</f>
        <v>1340.6449449694067</v>
      </c>
    </row>
    <row r="49" spans="1:14">
      <c r="A49" t="s">
        <v>804</v>
      </c>
      <c r="B49" s="43" t="str">
        <f>VLOOKUP(A49,MATERIALES!A5:D373,3,FALSE)</f>
        <v>Cemento gris</v>
      </c>
      <c r="C49" s="281"/>
      <c r="D49" s="281"/>
      <c r="E49" s="281"/>
      <c r="F49" s="281"/>
      <c r="G49" s="281"/>
      <c r="H49" s="281"/>
      <c r="I49" s="268"/>
      <c r="J49" s="224" t="str">
        <f>VLOOKUP(A49,MATERIALES!A5:D373,2,FALSE)</f>
        <v>kg</v>
      </c>
      <c r="K49" s="282">
        <v>80</v>
      </c>
      <c r="L49" s="267"/>
      <c r="M49" s="402">
        <f>VLOOKUP(A49,MATERIALES!A5:D396,4,FALSE)</f>
        <v>477.68611145997306</v>
      </c>
      <c r="N49" s="272">
        <f>K49*M49</f>
        <v>38214.888916797849</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39555.533861767253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280</v>
      </c>
      <c r="N71" s="395">
        <f>K71/M71</f>
        <v>386.65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28" t="s">
        <v>953</v>
      </c>
      <c r="C76" s="829"/>
      <c r="D76" s="829"/>
      <c r="E76" s="829"/>
      <c r="F76" s="829"/>
      <c r="G76" s="829"/>
      <c r="H76" s="829"/>
      <c r="I76" s="835"/>
      <c r="J76" s="835"/>
      <c r="K76" s="835"/>
      <c r="L76" s="835"/>
      <c r="M76" s="836"/>
      <c r="N76" s="301">
        <f>SUM(N70:N75)</f>
        <v>767.67229862288559</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52100.045223128072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10420.009044625614</v>
      </c>
      <c r="M83" s="863"/>
      <c r="N83" s="51"/>
    </row>
    <row r="84" spans="1:14">
      <c r="B84" s="89" t="s">
        <v>973</v>
      </c>
      <c r="C84" s="90"/>
      <c r="D84" s="90"/>
      <c r="E84" s="90"/>
      <c r="F84" s="90"/>
      <c r="G84" s="90"/>
      <c r="H84" s="90"/>
      <c r="I84" s="87"/>
      <c r="J84" s="88"/>
      <c r="K84" s="304">
        <v>0.05</v>
      </c>
      <c r="L84" s="862">
        <f>N78*K84</f>
        <v>2605.0022611564036</v>
      </c>
      <c r="M84" s="863"/>
      <c r="N84" s="51"/>
    </row>
    <row r="85" spans="1:14" ht="15.75" thickBot="1">
      <c r="B85" s="91" t="s">
        <v>974</v>
      </c>
      <c r="C85" s="92"/>
      <c r="D85" s="92"/>
      <c r="E85" s="92"/>
      <c r="F85" s="92"/>
      <c r="G85" s="92"/>
      <c r="H85" s="92"/>
      <c r="I85" s="93"/>
      <c r="J85" s="94"/>
      <c r="K85" s="305">
        <v>0.05</v>
      </c>
      <c r="L85" s="864">
        <f>N78*K85</f>
        <v>2605.0022611564036</v>
      </c>
      <c r="M85" s="865"/>
      <c r="N85" s="51"/>
    </row>
    <row r="86" spans="1:14" ht="15.75" thickBot="1">
      <c r="B86" s="828" t="s">
        <v>953</v>
      </c>
      <c r="C86" s="829"/>
      <c r="D86" s="829"/>
      <c r="E86" s="829"/>
      <c r="F86" s="829"/>
      <c r="G86" s="829"/>
      <c r="H86" s="829"/>
      <c r="I86" s="829"/>
      <c r="J86" s="829"/>
      <c r="K86" s="829"/>
      <c r="L86" s="829"/>
      <c r="M86" s="830"/>
      <c r="N86" s="52">
        <f>L83+L84+L85</f>
        <v>15630.013566938422</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67730.058790066498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1458</v>
      </c>
      <c r="C31" s="81" t="s">
        <v>1459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206" t="s">
        <v>152</v>
      </c>
      <c r="B36" s="841" t="str">
        <f>VLOOKUP(A36,EQUIPOS!A6:D154,3,FALSE)</f>
        <v xml:space="preserve">Carrotanque de agua(1000 Galones) </v>
      </c>
      <c r="C36" s="842"/>
      <c r="D36" s="842"/>
      <c r="E36" s="842"/>
      <c r="F36" s="842"/>
      <c r="G36" s="842"/>
      <c r="H36" s="843"/>
      <c r="I36" s="267"/>
      <c r="J36" s="268"/>
      <c r="K36" s="269">
        <f>VLOOKUP(A36,EQUIPOS!A6:D163,4,FALSE)</f>
        <v>74320.25776989889</v>
      </c>
      <c r="L36" s="270"/>
      <c r="M36" s="271">
        <v>35</v>
      </c>
      <c r="N36" s="272">
        <f>K36/M36</f>
        <v>2123.4359362828254</v>
      </c>
    </row>
    <row r="37" spans="1:14">
      <c r="A37" s="113" t="s">
        <v>269</v>
      </c>
      <c r="B37" s="841" t="str">
        <f>VLOOKUP(A37,EQUIPOS!A7:D154,3,FALSE)</f>
        <v>Motoniveladora  potencia 215 HP, ancho de cuchilla 4,27 m, peso 18 ton.</v>
      </c>
      <c r="C37" s="842"/>
      <c r="D37" s="842"/>
      <c r="E37" s="842"/>
      <c r="F37" s="842"/>
      <c r="G37" s="842"/>
      <c r="H37" s="843"/>
      <c r="I37" s="267"/>
      <c r="J37" s="268"/>
      <c r="K37" s="269">
        <f>VLOOKUP(A37,EQUIPOS!A7:D164,4,FALSE)</f>
        <v>204215.24230065945</v>
      </c>
      <c r="L37" s="270"/>
      <c r="M37" s="271">
        <v>35</v>
      </c>
      <c r="N37" s="272">
        <f>K37/M37</f>
        <v>5834.7212085902702</v>
      </c>
    </row>
    <row r="38" spans="1:14">
      <c r="A38" t="s">
        <v>365</v>
      </c>
      <c r="B38" s="841" t="str">
        <f>VLOOKUP(A38,EQUIPOS!A8:D154,3,FALSE)</f>
        <v xml:space="preserve">Vibrocompatador, potencia 153 HP, peso 10 Ton. </v>
      </c>
      <c r="C38" s="842"/>
      <c r="D38" s="842"/>
      <c r="E38" s="842"/>
      <c r="F38" s="842"/>
      <c r="G38" s="842"/>
      <c r="H38" s="843"/>
      <c r="I38" s="267"/>
      <c r="J38" s="268"/>
      <c r="K38" s="269">
        <f>VLOOKUP(A38,EQUIPOS!A8:D165,4,FALSE)</f>
        <v>133116.49651623334</v>
      </c>
      <c r="L38" s="270"/>
      <c r="M38" s="271">
        <v>35</v>
      </c>
      <c r="N38" s="272">
        <f>K38/M38</f>
        <v>3803.328471892381</v>
      </c>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0.02</v>
      </c>
      <c r="N41" s="344">
        <f>N76*M41</f>
        <v>15.353445972457711</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11776.839062737934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774</v>
      </c>
      <c r="B48" s="43" t="str">
        <f>VLOOKUP(A48,MATERIALES!A4:D373,3,FALSE)</f>
        <v>Agua</v>
      </c>
      <c r="C48" s="281"/>
      <c r="D48" s="281"/>
      <c r="E48" s="281"/>
      <c r="F48" s="281"/>
      <c r="G48" s="281"/>
      <c r="H48" s="281"/>
      <c r="I48" s="268"/>
      <c r="J48" s="224" t="str">
        <f>VLOOKUP(A48,MATERIALES!A4:D373,2,FALSE)</f>
        <v>lt</v>
      </c>
      <c r="K48" s="282">
        <v>25</v>
      </c>
      <c r="L48" s="267"/>
      <c r="M48" s="402">
        <f>VLOOKUP(A48,MATERIALES!A4:D395,4,FALSE)</f>
        <v>53.625797798776269</v>
      </c>
      <c r="N48" s="272">
        <f>K48*M48</f>
        <v>1340.6449449694067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1340.6449449694067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280</v>
      </c>
      <c r="N71" s="395">
        <f>K71/M71</f>
        <v>386.65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28" t="s">
        <v>953</v>
      </c>
      <c r="C76" s="829"/>
      <c r="D76" s="829"/>
      <c r="E76" s="829"/>
      <c r="F76" s="829"/>
      <c r="G76" s="829"/>
      <c r="H76" s="829"/>
      <c r="I76" s="835"/>
      <c r="J76" s="835"/>
      <c r="K76" s="835"/>
      <c r="L76" s="835"/>
      <c r="M76" s="836"/>
      <c r="N76" s="301">
        <f>SUM(N70:N75)</f>
        <v>767.67229862288559</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13885.156306330226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2777.0312612660455</v>
      </c>
      <c r="M83" s="863"/>
      <c r="N83" s="51"/>
    </row>
    <row r="84" spans="1:14">
      <c r="B84" s="89" t="s">
        <v>973</v>
      </c>
      <c r="C84" s="90"/>
      <c r="D84" s="90"/>
      <c r="E84" s="90"/>
      <c r="F84" s="90"/>
      <c r="G84" s="90"/>
      <c r="H84" s="90"/>
      <c r="I84" s="87"/>
      <c r="J84" s="88"/>
      <c r="K84" s="304">
        <v>0.05</v>
      </c>
      <c r="L84" s="862">
        <f>N78*K84</f>
        <v>694.25781531651137</v>
      </c>
      <c r="M84" s="863"/>
      <c r="N84" s="51"/>
    </row>
    <row r="85" spans="1:14" ht="15.75" thickBot="1">
      <c r="B85" s="91" t="s">
        <v>974</v>
      </c>
      <c r="C85" s="92"/>
      <c r="D85" s="92"/>
      <c r="E85" s="92"/>
      <c r="F85" s="92"/>
      <c r="G85" s="92"/>
      <c r="H85" s="92"/>
      <c r="I85" s="93"/>
      <c r="J85" s="94"/>
      <c r="K85" s="305">
        <v>0.05</v>
      </c>
      <c r="L85" s="864">
        <f>N78*K85</f>
        <v>694.25781531651137</v>
      </c>
      <c r="M85" s="865"/>
      <c r="N85" s="51"/>
    </row>
    <row r="86" spans="1:14" ht="15.75" thickBot="1">
      <c r="B86" s="828" t="s">
        <v>953</v>
      </c>
      <c r="C86" s="829"/>
      <c r="D86" s="829"/>
      <c r="E86" s="829"/>
      <c r="F86" s="829"/>
      <c r="G86" s="829"/>
      <c r="H86" s="829"/>
      <c r="I86" s="829"/>
      <c r="J86" s="829"/>
      <c r="K86" s="829"/>
      <c r="L86" s="829"/>
      <c r="M86" s="830"/>
      <c r="N86" s="52">
        <f>L83+L84+L85</f>
        <v>4165.5468918990682</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18050.703198229294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1460</v>
      </c>
      <c r="C31" s="81" t="s">
        <v>1461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271"/>
      <c r="N36" s="272"/>
    </row>
    <row r="37" spans="1:14">
      <c r="A37" s="113"/>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c r="N41" s="344"/>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477.68611145997306</v>
      </c>
      <c r="N48" s="272">
        <f>K48*M48</f>
        <v>477.68611145997306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477.68611145997306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2:15" ht="15.75" thickBot="1">
      <c r="B65" s="834" t="s">
        <v>953</v>
      </c>
      <c r="C65" s="835"/>
      <c r="D65" s="835"/>
      <c r="E65" s="835"/>
      <c r="F65" s="835"/>
      <c r="G65" s="835"/>
      <c r="H65" s="835"/>
      <c r="I65" s="835"/>
      <c r="J65" s="835"/>
      <c r="K65" s="835"/>
      <c r="L65" s="835"/>
      <c r="M65" s="83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4" t="s">
        <v>963</v>
      </c>
      <c r="C69" s="855"/>
      <c r="D69" s="855"/>
      <c r="E69" s="855"/>
      <c r="F69" s="855"/>
      <c r="G69" s="855"/>
      <c r="H69" s="855"/>
      <c r="I69" s="73" t="s">
        <v>964</v>
      </c>
      <c r="J69" s="75" t="s">
        <v>1410</v>
      </c>
      <c r="K69" s="74" t="s">
        <v>966</v>
      </c>
      <c r="L69" s="856" t="s">
        <v>950</v>
      </c>
      <c r="M69" s="85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5"/>
      <c r="C75" s="816"/>
      <c r="D75" s="816"/>
      <c r="E75" s="816"/>
      <c r="F75" s="816"/>
      <c r="G75" s="816"/>
      <c r="H75" s="816"/>
      <c r="I75" s="126"/>
      <c r="J75" s="126"/>
      <c r="K75" s="126"/>
      <c r="L75" s="916"/>
      <c r="M75" s="916"/>
      <c r="N75" s="45"/>
    </row>
    <row r="76" spans="2:15" ht="15.75" thickBot="1">
      <c r="B76" s="828" t="s">
        <v>953</v>
      </c>
      <c r="C76" s="829"/>
      <c r="D76" s="829"/>
      <c r="E76" s="829"/>
      <c r="F76" s="829"/>
      <c r="G76" s="829"/>
      <c r="H76" s="829"/>
      <c r="I76" s="835"/>
      <c r="J76" s="835"/>
      <c r="K76" s="835"/>
      <c r="L76" s="835"/>
      <c r="M76" s="836"/>
      <c r="N76" s="301">
        <f>SUM(N70:N75)</f>
        <v>0</v>
      </c>
    </row>
    <row r="77" spans="2:15" ht="15.75" thickBot="1">
      <c r="B77" s="33"/>
      <c r="C77" s="34"/>
      <c r="D77" s="34"/>
      <c r="E77" s="34"/>
      <c r="F77" s="34"/>
      <c r="G77" s="34"/>
      <c r="H77" s="34"/>
      <c r="I77" s="34"/>
      <c r="J77" s="34"/>
      <c r="K77" s="34"/>
      <c r="L77" s="34"/>
      <c r="M77" s="34"/>
      <c r="N77" s="35"/>
    </row>
    <row r="78" spans="2:15" ht="15.75" thickBot="1">
      <c r="B78" s="828" t="s">
        <v>967</v>
      </c>
      <c r="C78" s="829"/>
      <c r="D78" s="829"/>
      <c r="E78" s="829"/>
      <c r="F78" s="829"/>
      <c r="G78" s="829"/>
      <c r="H78" s="829"/>
      <c r="I78" s="829"/>
      <c r="J78" s="829"/>
      <c r="K78" s="829"/>
      <c r="L78" s="829"/>
      <c r="M78" s="830"/>
      <c r="N78" s="99">
        <f>N43+N54+N65+N76</f>
        <v>477.68611145997306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95.537222291994624</v>
      </c>
      <c r="M83" s="863"/>
      <c r="N83" s="51"/>
    </row>
    <row r="84" spans="1:14">
      <c r="B84" s="89" t="s">
        <v>973</v>
      </c>
      <c r="C84" s="90"/>
      <c r="D84" s="90"/>
      <c r="E84" s="90"/>
      <c r="F84" s="90"/>
      <c r="G84" s="90"/>
      <c r="H84" s="90"/>
      <c r="I84" s="87"/>
      <c r="J84" s="88"/>
      <c r="K84" s="304">
        <v>0.05</v>
      </c>
      <c r="L84" s="862">
        <f>N78*K84</f>
        <v>23.884305572998656</v>
      </c>
      <c r="M84" s="863"/>
      <c r="N84" s="51"/>
    </row>
    <row r="85" spans="1:14" ht="15.75" thickBot="1">
      <c r="B85" s="91" t="s">
        <v>974</v>
      </c>
      <c r="C85" s="92"/>
      <c r="D85" s="92"/>
      <c r="E85" s="92"/>
      <c r="F85" s="92"/>
      <c r="G85" s="92"/>
      <c r="H85" s="92"/>
      <c r="I85" s="93"/>
      <c r="J85" s="94"/>
      <c r="K85" s="305">
        <v>0.05</v>
      </c>
      <c r="L85" s="864">
        <f>N78*K85</f>
        <v>23.884305572998656</v>
      </c>
      <c r="M85" s="865"/>
      <c r="N85" s="51"/>
    </row>
    <row r="86" spans="1:14" ht="15.75" thickBot="1">
      <c r="B86" s="828" t="s">
        <v>953</v>
      </c>
      <c r="C86" s="829"/>
      <c r="D86" s="829"/>
      <c r="E86" s="829"/>
      <c r="F86" s="829"/>
      <c r="G86" s="829"/>
      <c r="H86" s="829"/>
      <c r="I86" s="829"/>
      <c r="J86" s="829"/>
      <c r="K86" s="829"/>
      <c r="L86" s="829"/>
      <c r="M86" s="830"/>
      <c r="N86" s="52">
        <f>L83+L84+L85</f>
        <v>143.30583343799194</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620.99194489796503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1462</v>
      </c>
      <c r="C31" s="81" t="s">
        <v>1463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152</v>
      </c>
      <c r="B36" s="841" t="str">
        <f>VLOOKUP(A36,EQUIPOS!A6:D154,3,FALSE)</f>
        <v xml:space="preserve">Carrotanque de agua(1000 Galones) </v>
      </c>
      <c r="C36" s="842"/>
      <c r="D36" s="842"/>
      <c r="E36" s="842"/>
      <c r="F36" s="842"/>
      <c r="G36" s="842"/>
      <c r="H36" s="843"/>
      <c r="I36" s="267"/>
      <c r="J36" s="268"/>
      <c r="K36" s="269">
        <f>VLOOKUP(A36,EQUIPOS!A6:D163,4,FALSE)</f>
        <v>74320.25776989889</v>
      </c>
      <c r="L36" s="270"/>
      <c r="M36" s="271">
        <v>35</v>
      </c>
      <c r="N36" s="272">
        <f>K36/M36</f>
        <v>2123.4359362828254</v>
      </c>
    </row>
    <row r="37" spans="1:14">
      <c r="A37" s="113" t="s">
        <v>269</v>
      </c>
      <c r="B37" s="841" t="str">
        <f>VLOOKUP(A37,EQUIPOS!A7:D154,3,FALSE)</f>
        <v>Motoniveladora  potencia 215 HP, ancho de cuchilla 4,27 m, peso 18 ton.</v>
      </c>
      <c r="C37" s="842"/>
      <c r="D37" s="842"/>
      <c r="E37" s="842"/>
      <c r="F37" s="842"/>
      <c r="G37" s="842"/>
      <c r="H37" s="843"/>
      <c r="I37" s="267"/>
      <c r="J37" s="268"/>
      <c r="K37" s="269">
        <f>VLOOKUP(A37,EQUIPOS!A7:D164,4,FALSE)</f>
        <v>204215.24230065945</v>
      </c>
      <c r="L37" s="270"/>
      <c r="M37" s="271">
        <v>35</v>
      </c>
      <c r="N37" s="272">
        <f>K37/M37</f>
        <v>5834.7212085902702</v>
      </c>
    </row>
    <row r="38" spans="1:14">
      <c r="A38" t="s">
        <v>365</v>
      </c>
      <c r="B38" s="841" t="str">
        <f>VLOOKUP(A38,EQUIPOS!A8:D154,3,FALSE)</f>
        <v xml:space="preserve">Vibrocompatador, potencia 153 HP, peso 10 Ton. </v>
      </c>
      <c r="C38" s="842"/>
      <c r="D38" s="842"/>
      <c r="E38" s="842"/>
      <c r="F38" s="842"/>
      <c r="G38" s="842"/>
      <c r="H38" s="843"/>
      <c r="I38" s="267"/>
      <c r="J38" s="268"/>
      <c r="K38" s="269">
        <f>VLOOKUP(A38,EQUIPOS!A8:D165,4,FALSE)</f>
        <v>133116.49651623334</v>
      </c>
      <c r="L38" s="270"/>
      <c r="M38" s="271">
        <v>35</v>
      </c>
      <c r="N38" s="272">
        <f>K38/M38</f>
        <v>3803.328471892381</v>
      </c>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0.02</v>
      </c>
      <c r="N41" s="344">
        <f>N76*M41</f>
        <v>15.353445972457711</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11776.839062737934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402</v>
      </c>
      <c r="B48" s="43" t="str">
        <f>VLOOKUP(A48,MATERIALES!A4:D373,3,FALSE)</f>
        <v>Cal</v>
      </c>
      <c r="C48" s="281"/>
      <c r="D48" s="281"/>
      <c r="E48" s="281"/>
      <c r="F48" s="281"/>
      <c r="G48" s="281"/>
      <c r="H48" s="281"/>
      <c r="I48" s="268"/>
      <c r="J48" s="224" t="str">
        <f>VLOOKUP(A48,MATERIALES!A4:D373,2,FALSE)</f>
        <v>kg</v>
      </c>
      <c r="K48" s="282">
        <v>80</v>
      </c>
      <c r="L48" s="267"/>
      <c r="M48" s="402">
        <f>VLOOKUP(A48,MATERIALES!A4:D395,4,FALSE)</f>
        <v>1239.4674688636251</v>
      </c>
      <c r="N48" s="272">
        <f>K48*M48</f>
        <v>99157.397509090006</v>
      </c>
    </row>
    <row r="49" spans="1:14">
      <c r="A49" t="s">
        <v>774</v>
      </c>
      <c r="B49" s="43" t="str">
        <f>VLOOKUP(A49,MATERIALES!A5:D373,3,FALSE)</f>
        <v>Agua</v>
      </c>
      <c r="C49" s="281"/>
      <c r="D49" s="281"/>
      <c r="E49" s="281"/>
      <c r="F49" s="281"/>
      <c r="G49" s="281"/>
      <c r="H49" s="281"/>
      <c r="I49" s="268"/>
      <c r="J49" s="224" t="str">
        <f>VLOOKUP(A49,MATERIALES!A5:D373,2,FALSE)</f>
        <v>lt</v>
      </c>
      <c r="K49" s="282">
        <v>25</v>
      </c>
      <c r="L49" s="267"/>
      <c r="M49" s="402">
        <f>VLOOKUP(A49,MATERIALES!A5:D396,4,FALSE)</f>
        <v>53.625797798776269</v>
      </c>
      <c r="N49" s="272">
        <f>K49*M49</f>
        <v>1340.6449449694067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100498.04245405941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280</v>
      </c>
      <c r="N71" s="395">
        <f>K71/M71</f>
        <v>386.65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28" t="s">
        <v>953</v>
      </c>
      <c r="C76" s="829"/>
      <c r="D76" s="829"/>
      <c r="E76" s="829"/>
      <c r="F76" s="829"/>
      <c r="G76" s="829"/>
      <c r="H76" s="829"/>
      <c r="I76" s="835"/>
      <c r="J76" s="835"/>
      <c r="K76" s="835"/>
      <c r="L76" s="835"/>
      <c r="M76" s="836"/>
      <c r="N76" s="301">
        <f>SUM(N70:N75)</f>
        <v>767.67229862288559</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113042.55381542024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22608.51076308405</v>
      </c>
      <c r="M83" s="863"/>
      <c r="N83" s="51"/>
    </row>
    <row r="84" spans="1:14">
      <c r="B84" s="89" t="s">
        <v>973</v>
      </c>
      <c r="C84" s="90"/>
      <c r="D84" s="90"/>
      <c r="E84" s="90"/>
      <c r="F84" s="90"/>
      <c r="G84" s="90"/>
      <c r="H84" s="90"/>
      <c r="I84" s="87"/>
      <c r="J84" s="88"/>
      <c r="K84" s="304">
        <v>0.05</v>
      </c>
      <c r="L84" s="862">
        <f>N78*K84</f>
        <v>5652.1276907710126</v>
      </c>
      <c r="M84" s="863"/>
      <c r="N84" s="51"/>
    </row>
    <row r="85" spans="1:14" ht="15.75" thickBot="1">
      <c r="B85" s="91" t="s">
        <v>974</v>
      </c>
      <c r="C85" s="92"/>
      <c r="D85" s="92"/>
      <c r="E85" s="92"/>
      <c r="F85" s="92"/>
      <c r="G85" s="92"/>
      <c r="H85" s="92"/>
      <c r="I85" s="93"/>
      <c r="J85" s="94"/>
      <c r="K85" s="305">
        <v>0.05</v>
      </c>
      <c r="L85" s="864">
        <f>N78*K85</f>
        <v>5652.1276907710126</v>
      </c>
      <c r="M85" s="865"/>
      <c r="N85" s="51"/>
    </row>
    <row r="86" spans="1:14" ht="15.75" thickBot="1">
      <c r="B86" s="828" t="s">
        <v>953</v>
      </c>
      <c r="C86" s="829"/>
      <c r="D86" s="829"/>
      <c r="E86" s="829"/>
      <c r="F86" s="829"/>
      <c r="G86" s="829"/>
      <c r="H86" s="829"/>
      <c r="I86" s="829"/>
      <c r="J86" s="829"/>
      <c r="K86" s="829"/>
      <c r="L86" s="829"/>
      <c r="M86" s="830"/>
      <c r="N86" s="52">
        <f>L83+L84+L85</f>
        <v>33912.766144626075</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146955.31996004633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1465</v>
      </c>
      <c r="C31" s="81" t="s">
        <v>1874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152</v>
      </c>
      <c r="B36" s="841" t="str">
        <f>VLOOKUP(A36,EQUIPOS!A6:D154,3,FALSE)</f>
        <v xml:space="preserve">Carrotanque de agua(1000 Galones) </v>
      </c>
      <c r="C36" s="842"/>
      <c r="D36" s="842"/>
      <c r="E36" s="842"/>
      <c r="F36" s="842"/>
      <c r="G36" s="842"/>
      <c r="H36" s="843"/>
      <c r="I36" s="267"/>
      <c r="J36" s="268"/>
      <c r="K36" s="269">
        <f>VLOOKUP(A36,EQUIPOS!A6:D163,4,FALSE)</f>
        <v>74320.25776989889</v>
      </c>
      <c r="L36" s="270"/>
      <c r="M36" s="271">
        <v>35</v>
      </c>
      <c r="N36" s="272">
        <f>K36/M36</f>
        <v>2123.4359362828254</v>
      </c>
    </row>
    <row r="37" spans="1:14">
      <c r="A37" s="113" t="s">
        <v>269</v>
      </c>
      <c r="B37" s="841" t="str">
        <f>VLOOKUP(A37,EQUIPOS!A7:D154,3,FALSE)</f>
        <v>Motoniveladora  potencia 215 HP, ancho de cuchilla 4,27 m, peso 18 ton.</v>
      </c>
      <c r="C37" s="842"/>
      <c r="D37" s="842"/>
      <c r="E37" s="842"/>
      <c r="F37" s="842"/>
      <c r="G37" s="842"/>
      <c r="H37" s="843"/>
      <c r="I37" s="267"/>
      <c r="J37" s="268"/>
      <c r="K37" s="269">
        <f>VLOOKUP(A37,EQUIPOS!A7:D164,4,FALSE)</f>
        <v>204215.24230065945</v>
      </c>
      <c r="L37" s="270"/>
      <c r="M37" s="271">
        <v>35</v>
      </c>
      <c r="N37" s="272">
        <f>K37/M37</f>
        <v>5834.7212085902702</v>
      </c>
    </row>
    <row r="38" spans="1:14">
      <c r="A38" t="s">
        <v>365</v>
      </c>
      <c r="B38" s="841" t="str">
        <f>VLOOKUP(A38,EQUIPOS!A8:D154,3,FALSE)</f>
        <v xml:space="preserve">Vibrocompatador, potencia 153 HP, peso 10 Ton. </v>
      </c>
      <c r="C38" s="842"/>
      <c r="D38" s="842"/>
      <c r="E38" s="842"/>
      <c r="F38" s="842"/>
      <c r="G38" s="842"/>
      <c r="H38" s="843"/>
      <c r="I38" s="267"/>
      <c r="J38" s="268"/>
      <c r="K38" s="269">
        <f>VLOOKUP(A38,EQUIPOS!A8:D165,4,FALSE)</f>
        <v>133116.49651623334</v>
      </c>
      <c r="L38" s="270"/>
      <c r="M38" s="271">
        <v>35</v>
      </c>
      <c r="N38" s="272">
        <f>K38/M38</f>
        <v>3803.328471892381</v>
      </c>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0.02</v>
      </c>
      <c r="N41" s="344">
        <f>N75*M41</f>
        <v>15.353445972457711</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11776.839062737934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774</v>
      </c>
      <c r="B48" s="43" t="str">
        <f>VLOOKUP(A48,MATERIALES!A5:D373,3,FALSE)</f>
        <v>Agua</v>
      </c>
      <c r="C48" s="281"/>
      <c r="D48" s="281"/>
      <c r="E48" s="281"/>
      <c r="F48" s="281"/>
      <c r="G48" s="281"/>
      <c r="H48" s="281"/>
      <c r="I48" s="268"/>
      <c r="J48" s="224" t="str">
        <f>VLOOKUP(A48,MATERIALES!A4:D373,2,FALSE)</f>
        <v>lt</v>
      </c>
      <c r="K48" s="282">
        <v>25</v>
      </c>
      <c r="L48" s="267"/>
      <c r="M48" s="402">
        <f>VLOOKUP(A48,MATERIALES!A5:D396,4,FALSE)</f>
        <v>53.625797798776269</v>
      </c>
      <c r="N48" s="272">
        <f>K48*M48</f>
        <v>1340.6449449694067</v>
      </c>
    </row>
    <row r="49" spans="1:14">
      <c r="A49" s="108"/>
      <c r="B49" s="43"/>
      <c r="C49" s="281"/>
      <c r="D49" s="281"/>
      <c r="E49" s="281"/>
      <c r="F49" s="281"/>
      <c r="G49" s="281"/>
      <c r="H49" s="281"/>
      <c r="I49" s="268"/>
      <c r="J49" s="224"/>
      <c r="K49" s="282"/>
      <c r="L49" s="267"/>
      <c r="M49" s="283"/>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3"/>
      <c r="C52" s="824"/>
      <c r="D52" s="824"/>
      <c r="E52" s="824"/>
      <c r="F52" s="824"/>
      <c r="G52" s="824"/>
      <c r="H52" s="824"/>
      <c r="I52" s="825"/>
      <c r="J52" s="42"/>
      <c r="K52" s="44"/>
      <c r="L52" s="826"/>
      <c r="M52" s="827"/>
      <c r="N52" s="45"/>
    </row>
    <row r="53" spans="1:14" ht="15.75" thickBot="1">
      <c r="B53" s="828" t="s">
        <v>953</v>
      </c>
      <c r="C53" s="829"/>
      <c r="D53" s="829"/>
      <c r="E53" s="829"/>
      <c r="F53" s="829"/>
      <c r="G53" s="829"/>
      <c r="H53" s="829"/>
      <c r="I53" s="829"/>
      <c r="J53" s="829"/>
      <c r="K53" s="829"/>
      <c r="L53" s="829"/>
      <c r="M53" s="830"/>
      <c r="N53" s="394">
        <f>SUM(N48:N52)</f>
        <v>1340.6449449694067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1" t="s">
        <v>961</v>
      </c>
      <c r="M57" s="804"/>
      <c r="N57" s="76" t="s">
        <v>951</v>
      </c>
    </row>
    <row r="58" spans="1:14">
      <c r="B58" s="46"/>
      <c r="C58" s="317"/>
      <c r="D58" s="317"/>
      <c r="E58" s="317"/>
      <c r="F58" s="317"/>
      <c r="G58" s="317"/>
      <c r="H58" s="311"/>
      <c r="I58" s="279"/>
      <c r="J58" s="286"/>
      <c r="K58" s="279"/>
      <c r="L58" s="832"/>
      <c r="M58" s="833"/>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7"/>
      <c r="M63" s="818"/>
      <c r="N63" s="127"/>
    </row>
    <row r="64" spans="1:14" ht="15.75" thickBot="1">
      <c r="B64" s="834" t="s">
        <v>953</v>
      </c>
      <c r="C64" s="835"/>
      <c r="D64" s="835"/>
      <c r="E64" s="835"/>
      <c r="F64" s="835"/>
      <c r="G64" s="835"/>
      <c r="H64" s="835"/>
      <c r="I64" s="835"/>
      <c r="J64" s="835"/>
      <c r="K64" s="835"/>
      <c r="L64" s="835"/>
      <c r="M64" s="836"/>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4" t="s">
        <v>963</v>
      </c>
      <c r="C68" s="855"/>
      <c r="D68" s="855"/>
      <c r="E68" s="855"/>
      <c r="F68" s="855"/>
      <c r="G68" s="855"/>
      <c r="H68" s="855"/>
      <c r="I68" s="73" t="s">
        <v>964</v>
      </c>
      <c r="J68" s="75" t="s">
        <v>1410</v>
      </c>
      <c r="K68" s="74" t="s">
        <v>966</v>
      </c>
      <c r="L68" s="856" t="s">
        <v>950</v>
      </c>
      <c r="M68" s="857"/>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280</v>
      </c>
      <c r="N69" s="395">
        <f>K69/M69</f>
        <v>381.02229862288567</v>
      </c>
      <c r="O69" s="106"/>
    </row>
    <row r="70" spans="1:15">
      <c r="A70" t="s">
        <v>7</v>
      </c>
      <c r="B70" s="49" t="str">
        <f>VLOOKUP(A70,'MANO DE OBRA'!A8:D69,3,FALSE)</f>
        <v>Obrero (2)</v>
      </c>
      <c r="C70" s="47"/>
      <c r="D70" s="47"/>
      <c r="E70" s="47"/>
      <c r="F70" s="47"/>
      <c r="G70" s="47"/>
      <c r="H70" s="47"/>
      <c r="I70" s="292">
        <f>K70/J70*100</f>
        <v>58520.000000000007</v>
      </c>
      <c r="J70" s="293">
        <v>185</v>
      </c>
      <c r="K70" s="294">
        <f>VLOOKUP(A70,'MANO DE OBRA'!A8:D100,4,FALSE)</f>
        <v>108262</v>
      </c>
      <c r="L70" s="50"/>
      <c r="M70" s="299">
        <v>280</v>
      </c>
      <c r="N70" s="395">
        <f>K70/M70</f>
        <v>386.65</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5"/>
      <c r="C74" s="816"/>
      <c r="D74" s="816"/>
      <c r="E74" s="816"/>
      <c r="F74" s="816"/>
      <c r="G74" s="816"/>
      <c r="H74" s="816"/>
      <c r="I74" s="126"/>
      <c r="J74" s="126"/>
      <c r="K74" s="126"/>
      <c r="L74" s="916"/>
      <c r="M74" s="916"/>
      <c r="N74" s="45"/>
    </row>
    <row r="75" spans="1:15" ht="15.75" thickBot="1">
      <c r="B75" s="828" t="s">
        <v>953</v>
      </c>
      <c r="C75" s="829"/>
      <c r="D75" s="829"/>
      <c r="E75" s="829"/>
      <c r="F75" s="829"/>
      <c r="G75" s="829"/>
      <c r="H75" s="829"/>
      <c r="I75" s="835"/>
      <c r="J75" s="835"/>
      <c r="K75" s="835"/>
      <c r="L75" s="835"/>
      <c r="M75" s="836"/>
      <c r="N75" s="301">
        <f>SUM(N69:N74)</f>
        <v>767.67229862288559</v>
      </c>
    </row>
    <row r="76" spans="1:15" ht="15.75" thickBot="1">
      <c r="B76" s="33"/>
      <c r="C76" s="34"/>
      <c r="D76" s="34"/>
      <c r="E76" s="34"/>
      <c r="F76" s="34"/>
      <c r="G76" s="34"/>
      <c r="H76" s="34"/>
      <c r="I76" s="34"/>
      <c r="J76" s="34"/>
      <c r="K76" s="34"/>
      <c r="L76" s="34"/>
      <c r="M76" s="34"/>
      <c r="N76" s="35"/>
    </row>
    <row r="77" spans="1:15" ht="15.75" thickBot="1">
      <c r="B77" s="828" t="s">
        <v>967</v>
      </c>
      <c r="C77" s="829"/>
      <c r="D77" s="829"/>
      <c r="E77" s="829"/>
      <c r="F77" s="829"/>
      <c r="G77" s="829"/>
      <c r="H77" s="829"/>
      <c r="I77" s="829"/>
      <c r="J77" s="829"/>
      <c r="K77" s="829"/>
      <c r="L77" s="829"/>
      <c r="M77" s="830"/>
      <c r="N77" s="99">
        <f>N43+N53+N64+N75</f>
        <v>13885.156306330226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9" t="s">
        <v>969</v>
      </c>
      <c r="C81" s="820"/>
      <c r="D81" s="820"/>
      <c r="E81" s="820"/>
      <c r="F81" s="820"/>
      <c r="G81" s="820"/>
      <c r="H81" s="820"/>
      <c r="I81" s="314"/>
      <c r="J81" s="334"/>
      <c r="K81" s="302" t="s">
        <v>970</v>
      </c>
      <c r="L81" s="858" t="s">
        <v>971</v>
      </c>
      <c r="M81" s="859"/>
      <c r="N81" s="303"/>
    </row>
    <row r="82" spans="1:14">
      <c r="B82" s="860" t="s">
        <v>972</v>
      </c>
      <c r="C82" s="861"/>
      <c r="D82" s="861"/>
      <c r="E82" s="861"/>
      <c r="F82" s="861"/>
      <c r="G82" s="861"/>
      <c r="H82" s="861"/>
      <c r="I82" s="87"/>
      <c r="J82" s="88"/>
      <c r="K82" s="304">
        <v>0.2</v>
      </c>
      <c r="L82" s="862">
        <f>N77*K82</f>
        <v>2777.0312612660455</v>
      </c>
      <c r="M82" s="863"/>
      <c r="N82" s="51"/>
    </row>
    <row r="83" spans="1:14">
      <c r="B83" s="89" t="s">
        <v>973</v>
      </c>
      <c r="C83" s="90"/>
      <c r="D83" s="90"/>
      <c r="E83" s="90"/>
      <c r="F83" s="90"/>
      <c r="G83" s="90"/>
      <c r="H83" s="90"/>
      <c r="I83" s="87"/>
      <c r="J83" s="88"/>
      <c r="K83" s="304">
        <v>0.05</v>
      </c>
      <c r="L83" s="862">
        <f>N77*K83</f>
        <v>694.25781531651137</v>
      </c>
      <c r="M83" s="863"/>
      <c r="N83" s="51"/>
    </row>
    <row r="84" spans="1:14" ht="15.75" thickBot="1">
      <c r="B84" s="91" t="s">
        <v>974</v>
      </c>
      <c r="C84" s="92"/>
      <c r="D84" s="92"/>
      <c r="E84" s="92"/>
      <c r="F84" s="92"/>
      <c r="G84" s="92"/>
      <c r="H84" s="92"/>
      <c r="I84" s="93"/>
      <c r="J84" s="94"/>
      <c r="K84" s="305">
        <v>0.05</v>
      </c>
      <c r="L84" s="864">
        <f>N77*K84</f>
        <v>694.25781531651137</v>
      </c>
      <c r="M84" s="865"/>
      <c r="N84" s="51"/>
    </row>
    <row r="85" spans="1:14" ht="15.75" thickBot="1">
      <c r="B85" s="828" t="s">
        <v>953</v>
      </c>
      <c r="C85" s="829"/>
      <c r="D85" s="829"/>
      <c r="E85" s="829"/>
      <c r="F85" s="829"/>
      <c r="G85" s="829"/>
      <c r="H85" s="829"/>
      <c r="I85" s="829"/>
      <c r="J85" s="829"/>
      <c r="K85" s="829"/>
      <c r="L85" s="829"/>
      <c r="M85" s="830"/>
      <c r="N85" s="52">
        <f>L82+L83+L84</f>
        <v>4165.5468918990682</v>
      </c>
    </row>
    <row r="86" spans="1:14" ht="15.75" thickBot="1">
      <c r="B86" s="33"/>
      <c r="C86" s="34"/>
      <c r="D86" s="34"/>
      <c r="E86" s="34"/>
      <c r="F86" s="34"/>
      <c r="G86" s="34"/>
      <c r="H86" s="34"/>
      <c r="I86" s="34"/>
      <c r="J86" s="34"/>
      <c r="K86" s="34"/>
      <c r="L86" s="34"/>
      <c r="M86" s="34"/>
      <c r="N86" s="35"/>
    </row>
    <row r="87" spans="1:14" ht="15.75" thickBot="1">
      <c r="A87" t="s">
        <v>2016</v>
      </c>
      <c r="B87" s="828" t="s">
        <v>975</v>
      </c>
      <c r="C87" s="829"/>
      <c r="D87" s="829"/>
      <c r="E87" s="829"/>
      <c r="F87" s="829"/>
      <c r="G87" s="829"/>
      <c r="H87" s="829"/>
      <c r="I87" s="829"/>
      <c r="J87" s="829"/>
      <c r="K87" s="829"/>
      <c r="L87" s="829"/>
      <c r="M87" s="830"/>
      <c r="N87" s="188">
        <f>N77+N85</f>
        <v>18050.703198229294</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6" t="s">
        <v>2218</v>
      </c>
      <c r="C104" s="867"/>
      <c r="D104" s="867"/>
      <c r="E104" s="867"/>
      <c r="F104" s="867"/>
      <c r="G104" s="867"/>
      <c r="H104" s="867"/>
      <c r="I104" s="867"/>
      <c r="J104" s="867"/>
      <c r="K104" s="867"/>
      <c r="L104" s="867"/>
      <c r="M104" s="867"/>
      <c r="N104" s="868"/>
    </row>
    <row r="105" spans="2:14" ht="15" customHeight="1">
      <c r="B105" s="866"/>
      <c r="C105" s="867"/>
      <c r="D105" s="867"/>
      <c r="E105" s="867"/>
      <c r="F105" s="867"/>
      <c r="G105" s="867"/>
      <c r="H105" s="867"/>
      <c r="I105" s="867"/>
      <c r="J105" s="867"/>
      <c r="K105" s="867"/>
      <c r="L105" s="867"/>
      <c r="M105" s="867"/>
      <c r="N105" s="868"/>
    </row>
    <row r="106" spans="2:14" ht="30" customHeight="1">
      <c r="B106" s="869" t="s">
        <v>2219</v>
      </c>
      <c r="C106" s="870"/>
      <c r="D106" s="870"/>
      <c r="E106" s="870"/>
      <c r="F106" s="870"/>
      <c r="G106" s="870"/>
      <c r="H106" s="870"/>
      <c r="I106" s="870"/>
      <c r="J106" s="870"/>
      <c r="K106" s="870"/>
      <c r="L106" s="870"/>
      <c r="M106" s="870"/>
      <c r="N106" s="871"/>
    </row>
    <row r="107" spans="2:14">
      <c r="B107" s="869"/>
      <c r="C107" s="870"/>
      <c r="D107" s="870"/>
      <c r="E107" s="870"/>
      <c r="F107" s="870"/>
      <c r="G107" s="870"/>
      <c r="H107" s="870"/>
      <c r="I107" s="870"/>
      <c r="J107" s="870"/>
      <c r="K107" s="870"/>
      <c r="L107" s="870"/>
      <c r="M107" s="870"/>
      <c r="N107" s="871"/>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5"/>
      <c r="K117" s="805"/>
      <c r="L117" s="805"/>
      <c r="M117" s="805"/>
      <c r="N117" s="806"/>
    </row>
    <row r="118" spans="2:14" ht="15.75" thickBot="1">
      <c r="B118" s="261" t="s">
        <v>2221</v>
      </c>
      <c r="C118" s="393"/>
      <c r="D118" s="393"/>
      <c r="E118" s="57"/>
      <c r="F118" s="57"/>
      <c r="G118" s="57"/>
      <c r="H118" s="57"/>
      <c r="I118" s="57"/>
      <c r="J118" s="807"/>
      <c r="K118" s="807"/>
      <c r="L118" s="807"/>
      <c r="M118" s="807"/>
      <c r="N118" s="808"/>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ht="21" customHeight="1">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1466</v>
      </c>
      <c r="C31" s="81" t="s">
        <v>1467</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271"/>
      <c r="N36" s="272"/>
    </row>
    <row r="37" spans="1:14">
      <c r="A37" s="113"/>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401"/>
      <c r="N41" s="344"/>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402</v>
      </c>
      <c r="B48" s="43" t="str">
        <f>VLOOKUP(A48,MATERIALES!A4:D373,3,FALSE)</f>
        <v>Cal</v>
      </c>
      <c r="C48" s="281"/>
      <c r="D48" s="281"/>
      <c r="E48" s="281"/>
      <c r="F48" s="281"/>
      <c r="G48" s="281"/>
      <c r="H48" s="281"/>
      <c r="I48" s="268"/>
      <c r="J48" s="224" t="str">
        <f>VLOOKUP(A48,MATERIALES!A4:D373,2,FALSE)</f>
        <v>kg</v>
      </c>
      <c r="K48" s="282">
        <v>1</v>
      </c>
      <c r="L48" s="267"/>
      <c r="M48" s="402">
        <f>VLOOKUP(A48,MATERIALES!A4:D395,4,FALSE)</f>
        <v>1239.4674688636251</v>
      </c>
      <c r="N48" s="272">
        <f>K48*M48</f>
        <v>1239.4674688636251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1239.4674688636251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2:15" ht="15.75" thickBot="1">
      <c r="B65" s="834" t="s">
        <v>953</v>
      </c>
      <c r="C65" s="835"/>
      <c r="D65" s="835"/>
      <c r="E65" s="835"/>
      <c r="F65" s="835"/>
      <c r="G65" s="835"/>
      <c r="H65" s="835"/>
      <c r="I65" s="835"/>
      <c r="J65" s="835"/>
      <c r="K65" s="835"/>
      <c r="L65" s="835"/>
      <c r="M65" s="83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4" t="s">
        <v>963</v>
      </c>
      <c r="C69" s="855"/>
      <c r="D69" s="855"/>
      <c r="E69" s="855"/>
      <c r="F69" s="855"/>
      <c r="G69" s="855"/>
      <c r="H69" s="855"/>
      <c r="I69" s="73" t="s">
        <v>964</v>
      </c>
      <c r="J69" s="75" t="s">
        <v>1410</v>
      </c>
      <c r="K69" s="74" t="s">
        <v>966</v>
      </c>
      <c r="L69" s="856" t="s">
        <v>950</v>
      </c>
      <c r="M69" s="85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5"/>
      <c r="C75" s="816"/>
      <c r="D75" s="816"/>
      <c r="E75" s="816"/>
      <c r="F75" s="816"/>
      <c r="G75" s="816"/>
      <c r="H75" s="816"/>
      <c r="I75" s="126"/>
      <c r="J75" s="126"/>
      <c r="K75" s="126"/>
      <c r="L75" s="916"/>
      <c r="M75" s="916"/>
      <c r="N75" s="45"/>
    </row>
    <row r="76" spans="2:15" ht="15.75" thickBot="1">
      <c r="B76" s="828" t="s">
        <v>953</v>
      </c>
      <c r="C76" s="829"/>
      <c r="D76" s="829"/>
      <c r="E76" s="829"/>
      <c r="F76" s="829"/>
      <c r="G76" s="829"/>
      <c r="H76" s="829"/>
      <c r="I76" s="835"/>
      <c r="J76" s="835"/>
      <c r="K76" s="835"/>
      <c r="L76" s="835"/>
      <c r="M76" s="836"/>
      <c r="N76" s="301"/>
    </row>
    <row r="77" spans="2:15" ht="15.75" thickBot="1">
      <c r="B77" s="33"/>
      <c r="C77" s="34"/>
      <c r="D77" s="34"/>
      <c r="E77" s="34"/>
      <c r="F77" s="34"/>
      <c r="G77" s="34"/>
      <c r="H77" s="34"/>
      <c r="I77" s="34"/>
      <c r="J77" s="34"/>
      <c r="K77" s="34"/>
      <c r="L77" s="34"/>
      <c r="M77" s="34"/>
      <c r="N77" s="35"/>
    </row>
    <row r="78" spans="2:15" ht="15.75" thickBot="1">
      <c r="B78" s="828" t="s">
        <v>967</v>
      </c>
      <c r="C78" s="829"/>
      <c r="D78" s="829"/>
      <c r="E78" s="829"/>
      <c r="F78" s="829"/>
      <c r="G78" s="829"/>
      <c r="H78" s="829"/>
      <c r="I78" s="829"/>
      <c r="J78" s="829"/>
      <c r="K78" s="829"/>
      <c r="L78" s="829"/>
      <c r="M78" s="830"/>
      <c r="N78" s="99">
        <f>N43+N54+N65+N76</f>
        <v>1239.4674688636251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247.89349377272504</v>
      </c>
      <c r="M83" s="863"/>
      <c r="N83" s="51"/>
    </row>
    <row r="84" spans="1:14">
      <c r="B84" s="89" t="s">
        <v>973</v>
      </c>
      <c r="C84" s="90"/>
      <c r="D84" s="90"/>
      <c r="E84" s="90"/>
      <c r="F84" s="90"/>
      <c r="G84" s="90"/>
      <c r="H84" s="90"/>
      <c r="I84" s="87"/>
      <c r="J84" s="88"/>
      <c r="K84" s="304">
        <v>0.05</v>
      </c>
      <c r="L84" s="862">
        <f>N78*K84</f>
        <v>61.973373443181259</v>
      </c>
      <c r="M84" s="863"/>
      <c r="N84" s="51"/>
    </row>
    <row r="85" spans="1:14" ht="15.75" thickBot="1">
      <c r="B85" s="91" t="s">
        <v>974</v>
      </c>
      <c r="C85" s="92"/>
      <c r="D85" s="92"/>
      <c r="E85" s="92"/>
      <c r="F85" s="92"/>
      <c r="G85" s="92"/>
      <c r="H85" s="92"/>
      <c r="I85" s="93"/>
      <c r="J85" s="94"/>
      <c r="K85" s="305">
        <v>0.05</v>
      </c>
      <c r="L85" s="864">
        <f>N78*K85</f>
        <v>61.973373443181259</v>
      </c>
      <c r="M85" s="865"/>
      <c r="N85" s="51"/>
    </row>
    <row r="86" spans="1:14" ht="15.75" thickBot="1">
      <c r="B86" s="828" t="s">
        <v>953</v>
      </c>
      <c r="C86" s="829"/>
      <c r="D86" s="829"/>
      <c r="E86" s="829"/>
      <c r="F86" s="829"/>
      <c r="G86" s="829"/>
      <c r="H86" s="829"/>
      <c r="I86" s="829"/>
      <c r="J86" s="829"/>
      <c r="K86" s="829"/>
      <c r="L86" s="829"/>
      <c r="M86" s="830"/>
      <c r="N86" s="52">
        <f>L83+L84+L85</f>
        <v>371.8402406590875</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1611.3077095227127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75"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1023</v>
      </c>
      <c r="C31" s="81" t="s">
        <v>1199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152</v>
      </c>
      <c r="B36" s="841" t="str">
        <f>VLOOKUP(A36,EQUIPOS!A6:D154,3,FALSE)</f>
        <v xml:space="preserve">Carrotanque de agua(1000 Galones) </v>
      </c>
      <c r="C36" s="842"/>
      <c r="D36" s="842"/>
      <c r="E36" s="842"/>
      <c r="F36" s="842"/>
      <c r="G36" s="842"/>
      <c r="H36" s="843"/>
      <c r="I36" s="267"/>
      <c r="J36" s="268"/>
      <c r="K36" s="269">
        <f>VLOOKUP(A36,EQUIPOS!A6:D163,4,FALSE)</f>
        <v>74320.25776989889</v>
      </c>
      <c r="L36" s="270"/>
      <c r="M36" s="271">
        <v>600</v>
      </c>
      <c r="N36" s="272">
        <f>K36/M36</f>
        <v>123.86709628316481</v>
      </c>
    </row>
    <row r="37" spans="1:14">
      <c r="A37" s="113" t="s">
        <v>269</v>
      </c>
      <c r="B37" s="841" t="str">
        <f>VLOOKUP(A37,EQUIPOS!A7:D154,3,FALSE)</f>
        <v>Motoniveladora  potencia 215 HP, ancho de cuchilla 4,27 m, peso 18 ton.</v>
      </c>
      <c r="C37" s="842"/>
      <c r="D37" s="842"/>
      <c r="E37" s="842"/>
      <c r="F37" s="842"/>
      <c r="G37" s="842"/>
      <c r="H37" s="843"/>
      <c r="I37" s="267"/>
      <c r="J37" s="268"/>
      <c r="K37" s="269">
        <f>VLOOKUP(A37,EQUIPOS!A7:D164,4,FALSE)</f>
        <v>204215.24230065945</v>
      </c>
      <c r="L37" s="270"/>
      <c r="M37" s="271">
        <v>600</v>
      </c>
      <c r="N37" s="272">
        <f>K37/M37</f>
        <v>340.35873716776575</v>
      </c>
    </row>
    <row r="38" spans="1:14">
      <c r="A38" t="s">
        <v>365</v>
      </c>
      <c r="B38" s="841" t="str">
        <f>VLOOKUP(A38,EQUIPOS!A8:D154,3,FALSE)</f>
        <v xml:space="preserve">Vibrocompatador, potencia 153 HP, peso 10 Ton. </v>
      </c>
      <c r="C38" s="842"/>
      <c r="D38" s="842"/>
      <c r="E38" s="842"/>
      <c r="F38" s="842"/>
      <c r="G38" s="842"/>
      <c r="H38" s="843"/>
      <c r="I38" s="267"/>
      <c r="J38" s="268"/>
      <c r="K38" s="269">
        <f>VLOOKUP(A38,EQUIPOS!A8:D165,4,FALSE)</f>
        <v>133116.49651623334</v>
      </c>
      <c r="L38" s="270"/>
      <c r="M38" s="271">
        <v>600</v>
      </c>
      <c r="N38" s="272">
        <f>K38/M38</f>
        <v>221.86082752705556</v>
      </c>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0.01</v>
      </c>
      <c r="N41" s="344">
        <f>N75*M41</f>
        <v>0.44780884086334993</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686.53446981884952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774</v>
      </c>
      <c r="B48" s="43" t="str">
        <f>VLOOKUP(A48,MATERIALES!A5:D373,3,FALSE)</f>
        <v>Agua</v>
      </c>
      <c r="C48" s="281"/>
      <c r="D48" s="281"/>
      <c r="E48" s="281"/>
      <c r="F48" s="281"/>
      <c r="G48" s="281"/>
      <c r="H48" s="281"/>
      <c r="I48" s="268"/>
      <c r="J48" s="224" t="str">
        <f>VLOOKUP(A48,MATERIALES!A4:D373,2,FALSE)</f>
        <v>lt</v>
      </c>
      <c r="K48" s="282">
        <v>3</v>
      </c>
      <c r="L48" s="267"/>
      <c r="M48" s="402">
        <f>VLOOKUP(A48,MATERIALES!A5:D396,4,FALSE)</f>
        <v>53.625797798776269</v>
      </c>
      <c r="N48" s="272">
        <f>K48*M48</f>
        <v>160.87739339632881</v>
      </c>
    </row>
    <row r="49" spans="1:14">
      <c r="A49" s="108"/>
      <c r="B49" s="43"/>
      <c r="C49" s="281"/>
      <c r="D49" s="281"/>
      <c r="E49" s="281"/>
      <c r="F49" s="281"/>
      <c r="G49" s="281"/>
      <c r="H49" s="281"/>
      <c r="I49" s="268"/>
      <c r="J49" s="224"/>
      <c r="K49" s="282"/>
      <c r="L49" s="267"/>
      <c r="M49" s="283"/>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3"/>
      <c r="C52" s="824"/>
      <c r="D52" s="824"/>
      <c r="E52" s="824"/>
      <c r="F52" s="824"/>
      <c r="G52" s="824"/>
      <c r="H52" s="824"/>
      <c r="I52" s="825"/>
      <c r="J52" s="42"/>
      <c r="K52" s="44"/>
      <c r="L52" s="826"/>
      <c r="M52" s="827"/>
      <c r="N52" s="45"/>
    </row>
    <row r="53" spans="1:14" ht="15.75" thickBot="1">
      <c r="B53" s="828" t="s">
        <v>953</v>
      </c>
      <c r="C53" s="829"/>
      <c r="D53" s="829"/>
      <c r="E53" s="829"/>
      <c r="F53" s="829"/>
      <c r="G53" s="829"/>
      <c r="H53" s="829"/>
      <c r="I53" s="829"/>
      <c r="J53" s="829"/>
      <c r="K53" s="829"/>
      <c r="L53" s="829"/>
      <c r="M53" s="830"/>
      <c r="N53" s="394">
        <f>SUM(N48:N52)</f>
        <v>160.87739339632881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1" t="s">
        <v>961</v>
      </c>
      <c r="M57" s="804"/>
      <c r="N57" s="76" t="s">
        <v>951</v>
      </c>
    </row>
    <row r="58" spans="1:14">
      <c r="B58" s="46"/>
      <c r="C58" s="317"/>
      <c r="D58" s="317"/>
      <c r="E58" s="317"/>
      <c r="F58" s="317"/>
      <c r="G58" s="317"/>
      <c r="H58" s="311"/>
      <c r="I58" s="279"/>
      <c r="J58" s="286"/>
      <c r="K58" s="279"/>
      <c r="L58" s="832"/>
      <c r="M58" s="833"/>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7"/>
      <c r="M63" s="818"/>
      <c r="N63" s="127"/>
    </row>
    <row r="64" spans="1:14" ht="15.75" thickBot="1">
      <c r="B64" s="834" t="s">
        <v>953</v>
      </c>
      <c r="C64" s="835"/>
      <c r="D64" s="835"/>
      <c r="E64" s="835"/>
      <c r="F64" s="835"/>
      <c r="G64" s="835"/>
      <c r="H64" s="835"/>
      <c r="I64" s="835"/>
      <c r="J64" s="835"/>
      <c r="K64" s="835"/>
      <c r="L64" s="835"/>
      <c r="M64" s="836"/>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4" t="s">
        <v>963</v>
      </c>
      <c r="C68" s="855"/>
      <c r="D68" s="855"/>
      <c r="E68" s="855"/>
      <c r="F68" s="855"/>
      <c r="G68" s="855"/>
      <c r="H68" s="855"/>
      <c r="I68" s="73" t="s">
        <v>964</v>
      </c>
      <c r="J68" s="75" t="s">
        <v>1410</v>
      </c>
      <c r="K68" s="74" t="s">
        <v>966</v>
      </c>
      <c r="L68" s="856" t="s">
        <v>950</v>
      </c>
      <c r="M68" s="857"/>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4800</v>
      </c>
      <c r="N69" s="395">
        <f>K69/M69</f>
        <v>22.226300753001663</v>
      </c>
      <c r="O69" s="106"/>
    </row>
    <row r="70" spans="1:15">
      <c r="A70" t="s">
        <v>7</v>
      </c>
      <c r="B70" s="49" t="str">
        <f>VLOOKUP(A70,'MANO DE OBRA'!A8:D69,3,FALSE)</f>
        <v>Obrero (2)</v>
      </c>
      <c r="C70" s="47"/>
      <c r="D70" s="47"/>
      <c r="E70" s="47"/>
      <c r="F70" s="47"/>
      <c r="G70" s="47"/>
      <c r="H70" s="47"/>
      <c r="I70" s="292">
        <f>K70/J70*100</f>
        <v>58520.000000000007</v>
      </c>
      <c r="J70" s="293">
        <v>185</v>
      </c>
      <c r="K70" s="294">
        <f>VLOOKUP(A70,'MANO DE OBRA'!A8:D100,4,FALSE)</f>
        <v>108262</v>
      </c>
      <c r="L70" s="50"/>
      <c r="M70" s="299">
        <v>4800</v>
      </c>
      <c r="N70" s="395">
        <f>K70/M70</f>
        <v>22.554583333333333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5"/>
      <c r="C74" s="816"/>
      <c r="D74" s="816"/>
      <c r="E74" s="816"/>
      <c r="F74" s="816"/>
      <c r="G74" s="816"/>
      <c r="H74" s="816"/>
      <c r="I74" s="126"/>
      <c r="J74" s="126"/>
      <c r="K74" s="126"/>
      <c r="L74" s="916"/>
      <c r="M74" s="916"/>
      <c r="N74" s="45"/>
    </row>
    <row r="75" spans="1:15" ht="15.75" thickBot="1">
      <c r="B75" s="828" t="s">
        <v>953</v>
      </c>
      <c r="C75" s="829"/>
      <c r="D75" s="829"/>
      <c r="E75" s="829"/>
      <c r="F75" s="829"/>
      <c r="G75" s="829"/>
      <c r="H75" s="829"/>
      <c r="I75" s="835"/>
      <c r="J75" s="835"/>
      <c r="K75" s="835"/>
      <c r="L75" s="835"/>
      <c r="M75" s="836"/>
      <c r="N75" s="301">
        <f>SUM(N69:N74)</f>
        <v>44.780884086334993</v>
      </c>
    </row>
    <row r="76" spans="1:15" ht="15.75" thickBot="1">
      <c r="B76" s="33"/>
      <c r="C76" s="34"/>
      <c r="D76" s="34"/>
      <c r="E76" s="34"/>
      <c r="F76" s="34"/>
      <c r="G76" s="34"/>
      <c r="H76" s="34"/>
      <c r="I76" s="34"/>
      <c r="J76" s="34"/>
      <c r="K76" s="34"/>
      <c r="L76" s="34"/>
      <c r="M76" s="34"/>
      <c r="N76" s="35"/>
    </row>
    <row r="77" spans="1:15" ht="15.75" thickBot="1">
      <c r="B77" s="828" t="s">
        <v>967</v>
      </c>
      <c r="C77" s="829"/>
      <c r="D77" s="829"/>
      <c r="E77" s="829"/>
      <c r="F77" s="829"/>
      <c r="G77" s="829"/>
      <c r="H77" s="829"/>
      <c r="I77" s="829"/>
      <c r="J77" s="829"/>
      <c r="K77" s="829"/>
      <c r="L77" s="829"/>
      <c r="M77" s="830"/>
      <c r="N77" s="99">
        <f>N43+N53+N64+N75</f>
        <v>892.19274730151324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9" t="s">
        <v>969</v>
      </c>
      <c r="C81" s="820"/>
      <c r="D81" s="820"/>
      <c r="E81" s="820"/>
      <c r="F81" s="820"/>
      <c r="G81" s="820"/>
      <c r="H81" s="820"/>
      <c r="I81" s="314"/>
      <c r="J81" s="334"/>
      <c r="K81" s="302" t="s">
        <v>970</v>
      </c>
      <c r="L81" s="858" t="s">
        <v>971</v>
      </c>
      <c r="M81" s="859"/>
      <c r="N81" s="303"/>
    </row>
    <row r="82" spans="1:14">
      <c r="B82" s="860" t="s">
        <v>972</v>
      </c>
      <c r="C82" s="861"/>
      <c r="D82" s="861"/>
      <c r="E82" s="861"/>
      <c r="F82" s="861"/>
      <c r="G82" s="861"/>
      <c r="H82" s="861"/>
      <c r="I82" s="87"/>
      <c r="J82" s="88"/>
      <c r="K82" s="304">
        <v>0.2</v>
      </c>
      <c r="L82" s="862">
        <f>N77*K82</f>
        <v>178.43854946030265</v>
      </c>
      <c r="M82" s="863"/>
      <c r="N82" s="51"/>
    </row>
    <row r="83" spans="1:14">
      <c r="B83" s="89" t="s">
        <v>973</v>
      </c>
      <c r="C83" s="90"/>
      <c r="D83" s="90"/>
      <c r="E83" s="90"/>
      <c r="F83" s="90"/>
      <c r="G83" s="90"/>
      <c r="H83" s="90"/>
      <c r="I83" s="87"/>
      <c r="J83" s="88"/>
      <c r="K83" s="304">
        <v>0.05</v>
      </c>
      <c r="L83" s="862">
        <f>N77*K83</f>
        <v>44.609637365075663</v>
      </c>
      <c r="M83" s="863"/>
      <c r="N83" s="51"/>
    </row>
    <row r="84" spans="1:14" ht="15.75" thickBot="1">
      <c r="B84" s="91" t="s">
        <v>974</v>
      </c>
      <c r="C84" s="92"/>
      <c r="D84" s="92"/>
      <c r="E84" s="92"/>
      <c r="F84" s="92"/>
      <c r="G84" s="92"/>
      <c r="H84" s="92"/>
      <c r="I84" s="93"/>
      <c r="J84" s="94"/>
      <c r="K84" s="305">
        <v>0.05</v>
      </c>
      <c r="L84" s="864">
        <f>N77*K84</f>
        <v>44.609637365075663</v>
      </c>
      <c r="M84" s="865"/>
      <c r="N84" s="51"/>
    </row>
    <row r="85" spans="1:14" ht="15.75" thickBot="1">
      <c r="B85" s="828" t="s">
        <v>953</v>
      </c>
      <c r="C85" s="829"/>
      <c r="D85" s="829"/>
      <c r="E85" s="829"/>
      <c r="F85" s="829"/>
      <c r="G85" s="829"/>
      <c r="H85" s="829"/>
      <c r="I85" s="829"/>
      <c r="J85" s="829"/>
      <c r="K85" s="829"/>
      <c r="L85" s="829"/>
      <c r="M85" s="830"/>
      <c r="N85" s="52">
        <f>L82+L83+L84</f>
        <v>267.65782419045399</v>
      </c>
    </row>
    <row r="86" spans="1:14" ht="15.75" thickBot="1">
      <c r="B86" s="33"/>
      <c r="C86" s="34"/>
      <c r="D86" s="34"/>
      <c r="E86" s="34"/>
      <c r="F86" s="34"/>
      <c r="G86" s="34"/>
      <c r="H86" s="34"/>
      <c r="I86" s="34"/>
      <c r="J86" s="34"/>
      <c r="K86" s="34"/>
      <c r="L86" s="34"/>
      <c r="M86" s="34"/>
      <c r="N86" s="35"/>
    </row>
    <row r="87" spans="1:14" ht="15.75" thickBot="1">
      <c r="A87" t="s">
        <v>2016</v>
      </c>
      <c r="B87" s="828" t="s">
        <v>975</v>
      </c>
      <c r="C87" s="829"/>
      <c r="D87" s="829"/>
      <c r="E87" s="829"/>
      <c r="F87" s="829"/>
      <c r="G87" s="829"/>
      <c r="H87" s="829"/>
      <c r="I87" s="829"/>
      <c r="J87" s="829"/>
      <c r="K87" s="829"/>
      <c r="L87" s="829"/>
      <c r="M87" s="830"/>
      <c r="N87" s="188">
        <f>N77+N85</f>
        <v>1159.8505714919672</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6" t="s">
        <v>2218</v>
      </c>
      <c r="C104" s="867"/>
      <c r="D104" s="867"/>
      <c r="E104" s="867"/>
      <c r="F104" s="867"/>
      <c r="G104" s="867"/>
      <c r="H104" s="867"/>
      <c r="I104" s="867"/>
      <c r="J104" s="867"/>
      <c r="K104" s="867"/>
      <c r="L104" s="867"/>
      <c r="M104" s="867"/>
      <c r="N104" s="868"/>
    </row>
    <row r="105" spans="2:14" ht="15" customHeight="1">
      <c r="B105" s="866"/>
      <c r="C105" s="867"/>
      <c r="D105" s="867"/>
      <c r="E105" s="867"/>
      <c r="F105" s="867"/>
      <c r="G105" s="867"/>
      <c r="H105" s="867"/>
      <c r="I105" s="867"/>
      <c r="J105" s="867"/>
      <c r="K105" s="867"/>
      <c r="L105" s="867"/>
      <c r="M105" s="867"/>
      <c r="N105" s="868"/>
    </row>
    <row r="106" spans="2:14" ht="30" customHeight="1">
      <c r="B106" s="869" t="s">
        <v>2219</v>
      </c>
      <c r="C106" s="870"/>
      <c r="D106" s="870"/>
      <c r="E106" s="870"/>
      <c r="F106" s="870"/>
      <c r="G106" s="870"/>
      <c r="H106" s="870"/>
      <c r="I106" s="870"/>
      <c r="J106" s="870"/>
      <c r="K106" s="870"/>
      <c r="L106" s="870"/>
      <c r="M106" s="870"/>
      <c r="N106" s="871"/>
    </row>
    <row r="107" spans="2:14">
      <c r="B107" s="869"/>
      <c r="C107" s="870"/>
      <c r="D107" s="870"/>
      <c r="E107" s="870"/>
      <c r="F107" s="870"/>
      <c r="G107" s="870"/>
      <c r="H107" s="870"/>
      <c r="I107" s="870"/>
      <c r="J107" s="870"/>
      <c r="K107" s="870"/>
      <c r="L107" s="870"/>
      <c r="M107" s="870"/>
      <c r="N107" s="871"/>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5"/>
      <c r="K117" s="805"/>
      <c r="L117" s="805"/>
      <c r="M117" s="805"/>
      <c r="N117" s="806"/>
    </row>
    <row r="118" spans="2:14" ht="15.75" thickBot="1">
      <c r="B118" s="261" t="s">
        <v>2221</v>
      </c>
      <c r="C118" s="393"/>
      <c r="D118" s="393"/>
      <c r="E118" s="57"/>
      <c r="F118" s="57"/>
      <c r="G118" s="57"/>
      <c r="H118" s="57"/>
      <c r="I118" s="57"/>
      <c r="J118" s="807"/>
      <c r="K118" s="807"/>
      <c r="L118" s="807"/>
      <c r="M118" s="807"/>
      <c r="N118" s="808"/>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1024</v>
      </c>
      <c r="C31" s="81" t="s">
        <v>1200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152</v>
      </c>
      <c r="B36" s="841" t="str">
        <f>VLOOKUP(A36,EQUIPOS!A6:D154,3,FALSE)</f>
        <v xml:space="preserve">Carrotanque de agua(1000 Galones) </v>
      </c>
      <c r="C36" s="842"/>
      <c r="D36" s="842"/>
      <c r="E36" s="842"/>
      <c r="F36" s="842"/>
      <c r="G36" s="842"/>
      <c r="H36" s="843"/>
      <c r="I36" s="267"/>
      <c r="J36" s="268"/>
      <c r="K36" s="269">
        <f>VLOOKUP(A36,EQUIPOS!A6:D163,4,FALSE)</f>
        <v>74320.25776989889</v>
      </c>
      <c r="L36" s="270"/>
      <c r="M36" s="271">
        <v>45</v>
      </c>
      <c r="N36" s="272">
        <f>K36/M36</f>
        <v>1651.5612837755309</v>
      </c>
    </row>
    <row r="37" spans="1:14">
      <c r="A37" s="113" t="s">
        <v>269</v>
      </c>
      <c r="B37" s="841" t="str">
        <f>VLOOKUP(A37,EQUIPOS!A7:D154,3,FALSE)</f>
        <v>Motoniveladora  potencia 215 HP, ancho de cuchilla 4,27 m, peso 18 ton.</v>
      </c>
      <c r="C37" s="842"/>
      <c r="D37" s="842"/>
      <c r="E37" s="842"/>
      <c r="F37" s="842"/>
      <c r="G37" s="842"/>
      <c r="H37" s="843"/>
      <c r="I37" s="267"/>
      <c r="J37" s="268"/>
      <c r="K37" s="269">
        <f>VLOOKUP(A37,EQUIPOS!A7:D164,4,FALSE)</f>
        <v>204215.24230065945</v>
      </c>
      <c r="L37" s="270"/>
      <c r="M37" s="271">
        <v>45</v>
      </c>
      <c r="N37" s="272">
        <f>K37/M37</f>
        <v>4538.1164955702097</v>
      </c>
    </row>
    <row r="38" spans="1:14">
      <c r="A38" t="s">
        <v>365</v>
      </c>
      <c r="B38" s="841" t="str">
        <f>VLOOKUP(A38,EQUIPOS!A8:D154,3,FALSE)</f>
        <v xml:space="preserve">Vibrocompatador, potencia 153 HP, peso 10 Ton. </v>
      </c>
      <c r="C38" s="842"/>
      <c r="D38" s="842"/>
      <c r="E38" s="842"/>
      <c r="F38" s="842"/>
      <c r="G38" s="842"/>
      <c r="H38" s="843"/>
      <c r="I38" s="267"/>
      <c r="J38" s="268"/>
      <c r="K38" s="269">
        <f>VLOOKUP(A38,EQUIPOS!A8:D165,4,FALSE)</f>
        <v>133116.49651623334</v>
      </c>
      <c r="L38" s="270"/>
      <c r="M38" s="271">
        <v>45</v>
      </c>
      <c r="N38" s="272">
        <f>K38/M38</f>
        <v>2958.1443670274075</v>
      </c>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0.02</v>
      </c>
      <c r="N41" s="344">
        <f>N75*M41</f>
        <v>11.941569089689333</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9159.7637154628374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774</v>
      </c>
      <c r="B48" s="43" t="str">
        <f>VLOOKUP(A48,MATERIALES!A5:D373,3,FALSE)</f>
        <v>Agua</v>
      </c>
      <c r="C48" s="281"/>
      <c r="D48" s="281"/>
      <c r="E48" s="281"/>
      <c r="F48" s="281"/>
      <c r="G48" s="281"/>
      <c r="H48" s="281"/>
      <c r="I48" s="268"/>
      <c r="J48" s="224" t="str">
        <f>VLOOKUP(A48,MATERIALES!A4:D373,2,FALSE)</f>
        <v>lt</v>
      </c>
      <c r="K48" s="282">
        <v>25</v>
      </c>
      <c r="L48" s="267"/>
      <c r="M48" s="402">
        <f>VLOOKUP(A48,MATERIALES!A5:D396,4,FALSE)</f>
        <v>53.625797798776269</v>
      </c>
      <c r="N48" s="272">
        <f>K48*M48</f>
        <v>1340.6449449694067</v>
      </c>
    </row>
    <row r="49" spans="1:14">
      <c r="A49" s="108" t="s">
        <v>519</v>
      </c>
      <c r="B49" s="43" t="str">
        <f>VLOOKUP(A49,MATERIALES!A6:D373,3,FALSE)</f>
        <v xml:space="preserve">Material  de afirmado de la Zona </v>
      </c>
      <c r="C49" s="281"/>
      <c r="D49" s="281"/>
      <c r="E49" s="281"/>
      <c r="F49" s="281"/>
      <c r="G49" s="281"/>
      <c r="H49" s="281"/>
      <c r="I49" s="268"/>
      <c r="J49" s="224" t="str">
        <f>VLOOKUP(A49,MATERIALES!A5:D373,2,FALSE)</f>
        <v>m3</v>
      </c>
      <c r="K49" s="282">
        <v>1.25</v>
      </c>
      <c r="L49" s="267"/>
      <c r="M49" s="402">
        <f>VLOOKUP(A49,MATERIALES!A6:D397,4,FALSE)</f>
        <v>27294.83689449235</v>
      </c>
      <c r="N49" s="272">
        <f>K49*M49</f>
        <v>34118.546118115439</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3"/>
      <c r="C52" s="824"/>
      <c r="D52" s="824"/>
      <c r="E52" s="824"/>
      <c r="F52" s="824"/>
      <c r="G52" s="824"/>
      <c r="H52" s="824"/>
      <c r="I52" s="825"/>
      <c r="J52" s="42"/>
      <c r="K52" s="44"/>
      <c r="L52" s="826"/>
      <c r="M52" s="827"/>
      <c r="N52" s="45"/>
    </row>
    <row r="53" spans="1:14" ht="15.75" thickBot="1">
      <c r="B53" s="828" t="s">
        <v>953</v>
      </c>
      <c r="C53" s="829"/>
      <c r="D53" s="829"/>
      <c r="E53" s="829"/>
      <c r="F53" s="829"/>
      <c r="G53" s="829"/>
      <c r="H53" s="829"/>
      <c r="I53" s="829"/>
      <c r="J53" s="829"/>
      <c r="K53" s="829"/>
      <c r="L53" s="829"/>
      <c r="M53" s="830"/>
      <c r="N53" s="394">
        <f>SUM(N48:N52)</f>
        <v>35459.191063084843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1" t="s">
        <v>961</v>
      </c>
      <c r="M57" s="804"/>
      <c r="N57" s="76" t="s">
        <v>951</v>
      </c>
    </row>
    <row r="58" spans="1:14">
      <c r="A58" t="s">
        <v>1303</v>
      </c>
      <c r="B58" s="46" t="str">
        <f>VLOOKUP(A58,TRANSPORTE!A5:D117,3,FALSE)</f>
        <v xml:space="preserve">Transporte de Material de Afirmado de la Zona </v>
      </c>
      <c r="C58" s="317"/>
      <c r="D58" s="317"/>
      <c r="E58" s="317"/>
      <c r="F58" s="317"/>
      <c r="G58" s="317"/>
      <c r="H58" s="311" t="s">
        <v>1468</v>
      </c>
      <c r="I58" s="279">
        <v>1.25</v>
      </c>
      <c r="J58" s="286">
        <v>1</v>
      </c>
      <c r="K58" s="279">
        <f>I58*J58</f>
        <v>1.25</v>
      </c>
      <c r="L58" s="832">
        <f>VLOOKUP(A58,TRANSPORTE!A5:D117,4,FALSE)</f>
        <v>1232.9363069637777</v>
      </c>
      <c r="M58" s="833"/>
      <c r="N58" s="287">
        <f>K58*L58</f>
        <v>1541.1703837047221</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7"/>
      <c r="M63" s="818"/>
      <c r="N63" s="127"/>
    </row>
    <row r="64" spans="1:14" ht="15.75" thickBot="1">
      <c r="B64" s="834" t="s">
        <v>953</v>
      </c>
      <c r="C64" s="835"/>
      <c r="D64" s="835"/>
      <c r="E64" s="835"/>
      <c r="F64" s="835"/>
      <c r="G64" s="835"/>
      <c r="H64" s="835"/>
      <c r="I64" s="835"/>
      <c r="J64" s="835"/>
      <c r="K64" s="835"/>
      <c r="L64" s="835"/>
      <c r="M64" s="836"/>
      <c r="N64" s="104">
        <f>N58+N59+N60+N61+N62</f>
        <v>1541.1703837047221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4" t="s">
        <v>963</v>
      </c>
      <c r="C68" s="855"/>
      <c r="D68" s="855"/>
      <c r="E68" s="855"/>
      <c r="F68" s="855"/>
      <c r="G68" s="855"/>
      <c r="H68" s="855"/>
      <c r="I68" s="73" t="s">
        <v>964</v>
      </c>
      <c r="J68" s="75" t="s">
        <v>1410</v>
      </c>
      <c r="K68" s="74" t="s">
        <v>966</v>
      </c>
      <c r="L68" s="856" t="s">
        <v>950</v>
      </c>
      <c r="M68" s="857"/>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360</v>
      </c>
      <c r="N69" s="395">
        <f>K69/M69</f>
        <v>296.35067670668883</v>
      </c>
      <c r="O69" s="106"/>
    </row>
    <row r="70" spans="1:15">
      <c r="A70" t="s">
        <v>7</v>
      </c>
      <c r="B70" s="49" t="str">
        <f>VLOOKUP(A70,'MANO DE OBRA'!A8:D69,3,FALSE)</f>
        <v>Obrero (2)</v>
      </c>
      <c r="C70" s="47"/>
      <c r="D70" s="47"/>
      <c r="E70" s="47"/>
      <c r="F70" s="47"/>
      <c r="G70" s="47"/>
      <c r="H70" s="47"/>
      <c r="I70" s="292">
        <f>K70/J70*100</f>
        <v>58520.000000000007</v>
      </c>
      <c r="J70" s="293">
        <v>185</v>
      </c>
      <c r="K70" s="294">
        <f>VLOOKUP(A70,'MANO DE OBRA'!A8:D100,4,FALSE)</f>
        <v>108262</v>
      </c>
      <c r="L70" s="50"/>
      <c r="M70" s="299">
        <v>360</v>
      </c>
      <c r="N70" s="395">
        <f>K70/M70</f>
        <v>300.72777777777776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5"/>
      <c r="C74" s="816"/>
      <c r="D74" s="816"/>
      <c r="E74" s="816"/>
      <c r="F74" s="816"/>
      <c r="G74" s="816"/>
      <c r="H74" s="816"/>
      <c r="I74" s="126"/>
      <c r="J74" s="126"/>
      <c r="K74" s="126"/>
      <c r="L74" s="916"/>
      <c r="M74" s="916"/>
      <c r="N74" s="45"/>
    </row>
    <row r="75" spans="1:15" ht="15.75" thickBot="1">
      <c r="B75" s="828" t="s">
        <v>953</v>
      </c>
      <c r="C75" s="829"/>
      <c r="D75" s="829"/>
      <c r="E75" s="829"/>
      <c r="F75" s="829"/>
      <c r="G75" s="829"/>
      <c r="H75" s="829"/>
      <c r="I75" s="835"/>
      <c r="J75" s="835"/>
      <c r="K75" s="835"/>
      <c r="L75" s="835"/>
      <c r="M75" s="836"/>
      <c r="N75" s="301">
        <f>SUM(N69:N74)</f>
        <v>597.07845448446665</v>
      </c>
    </row>
    <row r="76" spans="1:15" ht="15.75" thickBot="1">
      <c r="B76" s="33"/>
      <c r="C76" s="34"/>
      <c r="D76" s="34"/>
      <c r="E76" s="34"/>
      <c r="F76" s="34"/>
      <c r="G76" s="34"/>
      <c r="H76" s="34"/>
      <c r="I76" s="34"/>
      <c r="J76" s="34"/>
      <c r="K76" s="34"/>
      <c r="L76" s="34"/>
      <c r="M76" s="34"/>
      <c r="N76" s="35"/>
    </row>
    <row r="77" spans="1:15" ht="15.75" thickBot="1">
      <c r="B77" s="828" t="s">
        <v>967</v>
      </c>
      <c r="C77" s="829"/>
      <c r="D77" s="829"/>
      <c r="E77" s="829"/>
      <c r="F77" s="829"/>
      <c r="G77" s="829"/>
      <c r="H77" s="829"/>
      <c r="I77" s="829"/>
      <c r="J77" s="829"/>
      <c r="K77" s="829"/>
      <c r="L77" s="829"/>
      <c r="M77" s="830"/>
      <c r="N77" s="99">
        <f>N43+N53+N64+N75</f>
        <v>46757.203616736871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9" t="s">
        <v>969</v>
      </c>
      <c r="C81" s="820"/>
      <c r="D81" s="820"/>
      <c r="E81" s="820"/>
      <c r="F81" s="820"/>
      <c r="G81" s="820"/>
      <c r="H81" s="820"/>
      <c r="I81" s="314"/>
      <c r="J81" s="334"/>
      <c r="K81" s="302" t="s">
        <v>970</v>
      </c>
      <c r="L81" s="858" t="s">
        <v>971</v>
      </c>
      <c r="M81" s="859"/>
      <c r="N81" s="303"/>
    </row>
    <row r="82" spans="1:14">
      <c r="B82" s="860" t="s">
        <v>972</v>
      </c>
      <c r="C82" s="861"/>
      <c r="D82" s="861"/>
      <c r="E82" s="861"/>
      <c r="F82" s="861"/>
      <c r="G82" s="861"/>
      <c r="H82" s="861"/>
      <c r="I82" s="87"/>
      <c r="J82" s="88"/>
      <c r="K82" s="304">
        <v>0.2</v>
      </c>
      <c r="L82" s="862">
        <f>N77*K82</f>
        <v>9351.4407233473739</v>
      </c>
      <c r="M82" s="863"/>
      <c r="N82" s="51"/>
    </row>
    <row r="83" spans="1:14">
      <c r="B83" s="89" t="s">
        <v>973</v>
      </c>
      <c r="C83" s="90"/>
      <c r="D83" s="90"/>
      <c r="E83" s="90"/>
      <c r="F83" s="90"/>
      <c r="G83" s="90"/>
      <c r="H83" s="90"/>
      <c r="I83" s="87"/>
      <c r="J83" s="88"/>
      <c r="K83" s="304">
        <v>0.05</v>
      </c>
      <c r="L83" s="862">
        <f>N77*K83</f>
        <v>2337.8601808368435</v>
      </c>
      <c r="M83" s="863"/>
      <c r="N83" s="51"/>
    </row>
    <row r="84" spans="1:14" ht="15.75" thickBot="1">
      <c r="B84" s="91" t="s">
        <v>974</v>
      </c>
      <c r="C84" s="92"/>
      <c r="D84" s="92"/>
      <c r="E84" s="92"/>
      <c r="F84" s="92"/>
      <c r="G84" s="92"/>
      <c r="H84" s="92"/>
      <c r="I84" s="93"/>
      <c r="J84" s="94"/>
      <c r="K84" s="305">
        <v>0.05</v>
      </c>
      <c r="L84" s="864">
        <f>N77*K84</f>
        <v>2337.8601808368435</v>
      </c>
      <c r="M84" s="865"/>
      <c r="N84" s="51"/>
    </row>
    <row r="85" spans="1:14" ht="15.75" thickBot="1">
      <c r="B85" s="828" t="s">
        <v>953</v>
      </c>
      <c r="C85" s="829"/>
      <c r="D85" s="829"/>
      <c r="E85" s="829"/>
      <c r="F85" s="829"/>
      <c r="G85" s="829"/>
      <c r="H85" s="829"/>
      <c r="I85" s="829"/>
      <c r="J85" s="829"/>
      <c r="K85" s="829"/>
      <c r="L85" s="829"/>
      <c r="M85" s="830"/>
      <c r="N85" s="52">
        <f>L82+L83+L84</f>
        <v>14027.161085021062</v>
      </c>
    </row>
    <row r="86" spans="1:14" ht="15.75" thickBot="1">
      <c r="B86" s="33"/>
      <c r="C86" s="34"/>
      <c r="D86" s="34"/>
      <c r="E86" s="34"/>
      <c r="F86" s="34"/>
      <c r="G86" s="34"/>
      <c r="H86" s="34"/>
      <c r="I86" s="34"/>
      <c r="J86" s="34"/>
      <c r="K86" s="34"/>
      <c r="L86" s="34"/>
      <c r="M86" s="34"/>
      <c r="N86" s="35"/>
    </row>
    <row r="87" spans="1:14" ht="15.75" thickBot="1">
      <c r="A87" t="s">
        <v>2016</v>
      </c>
      <c r="B87" s="828" t="s">
        <v>975</v>
      </c>
      <c r="C87" s="829"/>
      <c r="D87" s="829"/>
      <c r="E87" s="829"/>
      <c r="F87" s="829"/>
      <c r="G87" s="829"/>
      <c r="H87" s="829"/>
      <c r="I87" s="829"/>
      <c r="J87" s="829"/>
      <c r="K87" s="829"/>
      <c r="L87" s="829"/>
      <c r="M87" s="830"/>
      <c r="N87" s="188">
        <f>N77+N85</f>
        <v>60784.364701757935</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6" t="s">
        <v>2218</v>
      </c>
      <c r="C104" s="867"/>
      <c r="D104" s="867"/>
      <c r="E104" s="867"/>
      <c r="F104" s="867"/>
      <c r="G104" s="867"/>
      <c r="H104" s="867"/>
      <c r="I104" s="867"/>
      <c r="J104" s="867"/>
      <c r="K104" s="867"/>
      <c r="L104" s="867"/>
      <c r="M104" s="867"/>
      <c r="N104" s="868"/>
    </row>
    <row r="105" spans="2:14" ht="15" customHeight="1">
      <c r="B105" s="866"/>
      <c r="C105" s="867"/>
      <c r="D105" s="867"/>
      <c r="E105" s="867"/>
      <c r="F105" s="867"/>
      <c r="G105" s="867"/>
      <c r="H105" s="867"/>
      <c r="I105" s="867"/>
      <c r="J105" s="867"/>
      <c r="K105" s="867"/>
      <c r="L105" s="867"/>
      <c r="M105" s="867"/>
      <c r="N105" s="868"/>
    </row>
    <row r="106" spans="2:14" ht="29.25" customHeight="1">
      <c r="B106" s="869" t="s">
        <v>2219</v>
      </c>
      <c r="C106" s="870"/>
      <c r="D106" s="870"/>
      <c r="E106" s="870"/>
      <c r="F106" s="870"/>
      <c r="G106" s="870"/>
      <c r="H106" s="870"/>
      <c r="I106" s="870"/>
      <c r="J106" s="870"/>
      <c r="K106" s="870"/>
      <c r="L106" s="870"/>
      <c r="M106" s="870"/>
      <c r="N106" s="871"/>
    </row>
    <row r="107" spans="2:14">
      <c r="B107" s="869"/>
      <c r="C107" s="870"/>
      <c r="D107" s="870"/>
      <c r="E107" s="870"/>
      <c r="F107" s="870"/>
      <c r="G107" s="870"/>
      <c r="H107" s="870"/>
      <c r="I107" s="870"/>
      <c r="J107" s="870"/>
      <c r="K107" s="870"/>
      <c r="L107" s="870"/>
      <c r="M107" s="870"/>
      <c r="N107" s="871"/>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5"/>
      <c r="K117" s="805"/>
      <c r="L117" s="805"/>
      <c r="M117" s="805"/>
      <c r="N117" s="806"/>
    </row>
    <row r="118" spans="2:14" ht="15.75" thickBot="1">
      <c r="B118" s="261" t="s">
        <v>2221</v>
      </c>
      <c r="C118" s="393"/>
      <c r="D118" s="393"/>
      <c r="E118" s="57"/>
      <c r="F118" s="57"/>
      <c r="G118" s="57"/>
      <c r="H118" s="57"/>
      <c r="I118" s="57"/>
      <c r="J118" s="807"/>
      <c r="K118" s="807"/>
      <c r="L118" s="807"/>
      <c r="M118" s="807"/>
      <c r="N118" s="808"/>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1025</v>
      </c>
      <c r="C31" s="81" t="s">
        <v>1201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271"/>
      <c r="N36" s="272"/>
    </row>
    <row r="37" spans="1:14">
      <c r="A37" s="113"/>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401"/>
      <c r="N41" s="344"/>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434</v>
      </c>
      <c r="B48" s="43" t="str">
        <f>VLOOKUP(A48,MATERIALES!A4:D373,3,FALSE)</f>
        <v>Cloruro De Calcio En Hojuelas (Flakes)</v>
      </c>
      <c r="C48" s="281"/>
      <c r="D48" s="281"/>
      <c r="E48" s="281"/>
      <c r="F48" s="281"/>
      <c r="G48" s="281"/>
      <c r="H48" s="281"/>
      <c r="I48" s="268"/>
      <c r="J48" s="224" t="str">
        <f>VLOOKUP(A48,MATERIALES!A4:D373,2,FALSE)</f>
        <v>kg</v>
      </c>
      <c r="K48" s="282">
        <v>1</v>
      </c>
      <c r="L48" s="267"/>
      <c r="M48" s="402">
        <f>VLOOKUP(A48,MATERIALES!A4:D395,4,FALSE)</f>
        <v>3796.1511360855407</v>
      </c>
      <c r="N48" s="272">
        <f>K48*M48</f>
        <v>3796.1511360855407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3796.1511360855407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2:15" ht="15.75" thickBot="1">
      <c r="B65" s="834" t="s">
        <v>953</v>
      </c>
      <c r="C65" s="835"/>
      <c r="D65" s="835"/>
      <c r="E65" s="835"/>
      <c r="F65" s="835"/>
      <c r="G65" s="835"/>
      <c r="H65" s="835"/>
      <c r="I65" s="835"/>
      <c r="J65" s="835"/>
      <c r="K65" s="835"/>
      <c r="L65" s="835"/>
      <c r="M65" s="83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4" t="s">
        <v>963</v>
      </c>
      <c r="C69" s="855"/>
      <c r="D69" s="855"/>
      <c r="E69" s="855"/>
      <c r="F69" s="855"/>
      <c r="G69" s="855"/>
      <c r="H69" s="855"/>
      <c r="I69" s="73" t="s">
        <v>964</v>
      </c>
      <c r="J69" s="75" t="s">
        <v>1410</v>
      </c>
      <c r="K69" s="74" t="s">
        <v>966</v>
      </c>
      <c r="L69" s="856" t="s">
        <v>950</v>
      </c>
      <c r="M69" s="85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5"/>
      <c r="C75" s="816"/>
      <c r="D75" s="816"/>
      <c r="E75" s="816"/>
      <c r="F75" s="816"/>
      <c r="G75" s="816"/>
      <c r="H75" s="816"/>
      <c r="I75" s="126"/>
      <c r="J75" s="126"/>
      <c r="K75" s="126"/>
      <c r="L75" s="916"/>
      <c r="M75" s="916"/>
      <c r="N75" s="45"/>
    </row>
    <row r="76" spans="2:15" ht="15.75" thickBot="1">
      <c r="B76" s="828" t="s">
        <v>953</v>
      </c>
      <c r="C76" s="829"/>
      <c r="D76" s="829"/>
      <c r="E76" s="829"/>
      <c r="F76" s="829"/>
      <c r="G76" s="829"/>
      <c r="H76" s="829"/>
      <c r="I76" s="835"/>
      <c r="J76" s="835"/>
      <c r="K76" s="835"/>
      <c r="L76" s="835"/>
      <c r="M76" s="836"/>
      <c r="N76" s="301"/>
    </row>
    <row r="77" spans="2:15" ht="15.75" thickBot="1">
      <c r="B77" s="33"/>
      <c r="C77" s="34"/>
      <c r="D77" s="34"/>
      <c r="E77" s="34"/>
      <c r="F77" s="34"/>
      <c r="G77" s="34"/>
      <c r="H77" s="34"/>
      <c r="I77" s="34"/>
      <c r="J77" s="34"/>
      <c r="K77" s="34"/>
      <c r="L77" s="34"/>
      <c r="M77" s="34"/>
      <c r="N77" s="35"/>
    </row>
    <row r="78" spans="2:15" ht="15.75" thickBot="1">
      <c r="B78" s="828" t="s">
        <v>967</v>
      </c>
      <c r="C78" s="829"/>
      <c r="D78" s="829"/>
      <c r="E78" s="829"/>
      <c r="F78" s="829"/>
      <c r="G78" s="829"/>
      <c r="H78" s="829"/>
      <c r="I78" s="829"/>
      <c r="J78" s="829"/>
      <c r="K78" s="829"/>
      <c r="L78" s="829"/>
      <c r="M78" s="830"/>
      <c r="N78" s="99">
        <f>N43+N54+N65+N76</f>
        <v>3796.1511360855407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759.23022721710822</v>
      </c>
      <c r="M83" s="863"/>
      <c r="N83" s="51"/>
    </row>
    <row r="84" spans="1:14">
      <c r="B84" s="89" t="s">
        <v>973</v>
      </c>
      <c r="C84" s="90"/>
      <c r="D84" s="90"/>
      <c r="E84" s="90"/>
      <c r="F84" s="90"/>
      <c r="G84" s="90"/>
      <c r="H84" s="90"/>
      <c r="I84" s="87"/>
      <c r="J84" s="88"/>
      <c r="K84" s="304">
        <v>0.05</v>
      </c>
      <c r="L84" s="862">
        <f>N78*K84</f>
        <v>189.80755680427706</v>
      </c>
      <c r="M84" s="863"/>
      <c r="N84" s="51"/>
    </row>
    <row r="85" spans="1:14" ht="15.75" thickBot="1">
      <c r="B85" s="91" t="s">
        <v>974</v>
      </c>
      <c r="C85" s="92"/>
      <c r="D85" s="92"/>
      <c r="E85" s="92"/>
      <c r="F85" s="92"/>
      <c r="G85" s="92"/>
      <c r="H85" s="92"/>
      <c r="I85" s="93"/>
      <c r="J85" s="94"/>
      <c r="K85" s="305">
        <v>0.05</v>
      </c>
      <c r="L85" s="864">
        <f>N78*K85</f>
        <v>189.80755680427706</v>
      </c>
      <c r="M85" s="865"/>
      <c r="N85" s="51"/>
    </row>
    <row r="86" spans="1:14" ht="15.75" thickBot="1">
      <c r="B86" s="828" t="s">
        <v>953</v>
      </c>
      <c r="C86" s="829"/>
      <c r="D86" s="829"/>
      <c r="E86" s="829"/>
      <c r="F86" s="829"/>
      <c r="G86" s="829"/>
      <c r="H86" s="829"/>
      <c r="I86" s="829"/>
      <c r="J86" s="829"/>
      <c r="K86" s="829"/>
      <c r="L86" s="829"/>
      <c r="M86" s="830"/>
      <c r="N86" s="52">
        <f>L83+L84+L85</f>
        <v>1138.8453408256623</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4934.996476911203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5"/>
      <c r="K118" s="805"/>
      <c r="L118" s="805"/>
      <c r="M118" s="805"/>
      <c r="N118" s="806"/>
    </row>
    <row r="119" spans="2:14" ht="15.75" customHeight="1"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8.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1026</v>
      </c>
      <c r="C31" s="81" t="s">
        <v>1202</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271"/>
      <c r="N36" s="272"/>
    </row>
    <row r="37" spans="1:14">
      <c r="A37" s="113"/>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401"/>
      <c r="N41" s="344"/>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436</v>
      </c>
      <c r="B48" s="43" t="str">
        <f>VLOOKUP(A48,MATERIALES!A4:D373,3,FALSE)</f>
        <v>Cloruro De Calcio En Esferas (Pellets)</v>
      </c>
      <c r="C48" s="281"/>
      <c r="D48" s="281"/>
      <c r="E48" s="281"/>
      <c r="F48" s="281"/>
      <c r="G48" s="281"/>
      <c r="H48" s="281"/>
      <c r="I48" s="268"/>
      <c r="J48" s="224" t="str">
        <f>VLOOKUP(A48,MATERIALES!A4:D373,2,FALSE)</f>
        <v>kg</v>
      </c>
      <c r="K48" s="282">
        <v>1</v>
      </c>
      <c r="L48" s="267"/>
      <c r="M48" s="402">
        <f>VLOOKUP(A48,MATERIALES!A4:D395,4,FALSE)</f>
        <v>3787.5605956614654</v>
      </c>
      <c r="N48" s="272">
        <f>K48*M48</f>
        <v>3787.5605956614654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3787.5605956614654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2:15" ht="15.75" thickBot="1">
      <c r="B65" s="834" t="s">
        <v>953</v>
      </c>
      <c r="C65" s="835"/>
      <c r="D65" s="835"/>
      <c r="E65" s="835"/>
      <c r="F65" s="835"/>
      <c r="G65" s="835"/>
      <c r="H65" s="835"/>
      <c r="I65" s="835"/>
      <c r="J65" s="835"/>
      <c r="K65" s="835"/>
      <c r="L65" s="835"/>
      <c r="M65" s="83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4" t="s">
        <v>963</v>
      </c>
      <c r="C69" s="855"/>
      <c r="D69" s="855"/>
      <c r="E69" s="855"/>
      <c r="F69" s="855"/>
      <c r="G69" s="855"/>
      <c r="H69" s="855"/>
      <c r="I69" s="73" t="s">
        <v>964</v>
      </c>
      <c r="J69" s="75" t="s">
        <v>1410</v>
      </c>
      <c r="K69" s="74" t="s">
        <v>966</v>
      </c>
      <c r="L69" s="856" t="s">
        <v>950</v>
      </c>
      <c r="M69" s="85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5"/>
      <c r="C75" s="816"/>
      <c r="D75" s="816"/>
      <c r="E75" s="816"/>
      <c r="F75" s="816"/>
      <c r="G75" s="816"/>
      <c r="H75" s="816"/>
      <c r="I75" s="126"/>
      <c r="J75" s="126"/>
      <c r="K75" s="126"/>
      <c r="L75" s="916"/>
      <c r="M75" s="916"/>
      <c r="N75" s="45"/>
    </row>
    <row r="76" spans="2:15" ht="15.75" thickBot="1">
      <c r="B76" s="828" t="s">
        <v>953</v>
      </c>
      <c r="C76" s="829"/>
      <c r="D76" s="829"/>
      <c r="E76" s="829"/>
      <c r="F76" s="829"/>
      <c r="G76" s="829"/>
      <c r="H76" s="829"/>
      <c r="I76" s="835"/>
      <c r="J76" s="835"/>
      <c r="K76" s="835"/>
      <c r="L76" s="835"/>
      <c r="M76" s="836"/>
      <c r="N76" s="301"/>
    </row>
    <row r="77" spans="2:15" ht="15.75" thickBot="1">
      <c r="B77" s="33"/>
      <c r="C77" s="34"/>
      <c r="D77" s="34"/>
      <c r="E77" s="34"/>
      <c r="F77" s="34"/>
      <c r="G77" s="34"/>
      <c r="H77" s="34"/>
      <c r="I77" s="34"/>
      <c r="J77" s="34"/>
      <c r="K77" s="34"/>
      <c r="L77" s="34"/>
      <c r="M77" s="34"/>
      <c r="N77" s="35"/>
    </row>
    <row r="78" spans="2:15" ht="15.75" thickBot="1">
      <c r="B78" s="828" t="s">
        <v>967</v>
      </c>
      <c r="C78" s="829"/>
      <c r="D78" s="829"/>
      <c r="E78" s="829"/>
      <c r="F78" s="829"/>
      <c r="G78" s="829"/>
      <c r="H78" s="829"/>
      <c r="I78" s="829"/>
      <c r="J78" s="829"/>
      <c r="K78" s="829"/>
      <c r="L78" s="829"/>
      <c r="M78" s="830"/>
      <c r="N78" s="99">
        <f>N43+N54+N65+N76</f>
        <v>3787.5605956614654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757.51211913229315</v>
      </c>
      <c r="M83" s="863"/>
      <c r="N83" s="51"/>
    </row>
    <row r="84" spans="1:14">
      <c r="B84" s="89" t="s">
        <v>973</v>
      </c>
      <c r="C84" s="90"/>
      <c r="D84" s="90"/>
      <c r="E84" s="90"/>
      <c r="F84" s="90"/>
      <c r="G84" s="90"/>
      <c r="H84" s="90"/>
      <c r="I84" s="87"/>
      <c r="J84" s="88"/>
      <c r="K84" s="304">
        <v>0.05</v>
      </c>
      <c r="L84" s="862">
        <f>N78*K84</f>
        <v>189.37802978307329</v>
      </c>
      <c r="M84" s="863"/>
      <c r="N84" s="51"/>
    </row>
    <row r="85" spans="1:14" ht="15.75" thickBot="1">
      <c r="B85" s="91" t="s">
        <v>974</v>
      </c>
      <c r="C85" s="92"/>
      <c r="D85" s="92"/>
      <c r="E85" s="92"/>
      <c r="F85" s="92"/>
      <c r="G85" s="92"/>
      <c r="H85" s="92"/>
      <c r="I85" s="93"/>
      <c r="J85" s="94"/>
      <c r="K85" s="305">
        <v>0.05</v>
      </c>
      <c r="L85" s="864">
        <f>N78*K85</f>
        <v>189.37802978307329</v>
      </c>
      <c r="M85" s="865"/>
      <c r="N85" s="51"/>
    </row>
    <row r="86" spans="1:14" ht="15.75" thickBot="1">
      <c r="B86" s="828" t="s">
        <v>953</v>
      </c>
      <c r="C86" s="829"/>
      <c r="D86" s="829"/>
      <c r="E86" s="829"/>
      <c r="F86" s="829"/>
      <c r="G86" s="829"/>
      <c r="H86" s="829"/>
      <c r="I86" s="829"/>
      <c r="J86" s="829"/>
      <c r="K86" s="829"/>
      <c r="L86" s="829"/>
      <c r="M86" s="830"/>
      <c r="N86" s="52">
        <f>L83+L84+L85</f>
        <v>1136.2681786984397</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4923.8287743599049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9.25" customHeight="1">
      <c r="B1" s="917"/>
      <c r="C1" s="929"/>
      <c r="D1" s="930"/>
      <c r="E1" s="930"/>
      <c r="F1" s="930"/>
      <c r="G1" s="930"/>
      <c r="H1" s="930"/>
      <c r="I1" s="930"/>
      <c r="J1" s="931"/>
      <c r="K1" s="932" t="s">
        <v>933</v>
      </c>
      <c r="L1" s="934" t="s">
        <v>2198</v>
      </c>
      <c r="M1" s="935"/>
      <c r="N1" s="936"/>
    </row>
    <row r="2" spans="2:14" ht="18.75" customHeight="1">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1027</v>
      </c>
      <c r="C31" s="81" t="s">
        <v>1203</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271"/>
      <c r="N36" s="272"/>
    </row>
    <row r="37" spans="1:14">
      <c r="A37" s="113"/>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401"/>
      <c r="N41" s="344"/>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774</v>
      </c>
      <c r="B48" s="43" t="str">
        <f>VLOOKUP(A48,MATERIALES!A5:D373,3,FALSE)</f>
        <v>Agua</v>
      </c>
      <c r="C48" s="281"/>
      <c r="D48" s="281"/>
      <c r="E48" s="281"/>
      <c r="F48" s="281"/>
      <c r="G48" s="281"/>
      <c r="H48" s="281"/>
      <c r="I48" s="268"/>
      <c r="J48" s="224" t="str">
        <f>VLOOKUP(A48,MATERIALES!A4:D373,2,FALSE)</f>
        <v>lt</v>
      </c>
      <c r="K48" s="282">
        <v>1</v>
      </c>
      <c r="L48" s="267"/>
      <c r="M48" s="402">
        <f>VLOOKUP(A48,MATERIALES!A5:D396,4,FALSE)</f>
        <v>53.625797798776269</v>
      </c>
      <c r="N48" s="272">
        <f>K48*M48</f>
        <v>53.625797798776269</v>
      </c>
    </row>
    <row r="49" spans="1:14">
      <c r="A49" s="108" t="s">
        <v>436</v>
      </c>
      <c r="B49" s="43" t="str">
        <f>VLOOKUP(A49,MATERIALES!A6:D373,3,FALSE)</f>
        <v>Cloruro De Calcio En Esferas (Pellets)</v>
      </c>
      <c r="C49" s="281"/>
      <c r="D49" s="281"/>
      <c r="E49" s="281"/>
      <c r="F49" s="281"/>
      <c r="G49" s="281"/>
      <c r="H49" s="281"/>
      <c r="I49" s="268"/>
      <c r="J49" s="224" t="str">
        <f>VLOOKUP(A49,MATERIALES!A5:D373,2,FALSE)</f>
        <v>kg</v>
      </c>
      <c r="K49" s="282">
        <v>0.36</v>
      </c>
      <c r="L49" s="267"/>
      <c r="M49" s="402">
        <f>VLOOKUP(A49,MATERIALES!A6:D397,4,FALSE)</f>
        <v>3787.5605956614654</v>
      </c>
      <c r="N49" s="272">
        <f>K49*M49</f>
        <v>1363.5218144381274</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3"/>
      <c r="C52" s="824"/>
      <c r="D52" s="824"/>
      <c r="E52" s="824"/>
      <c r="F52" s="824"/>
      <c r="G52" s="824"/>
      <c r="H52" s="824"/>
      <c r="I52" s="825"/>
      <c r="J52" s="42"/>
      <c r="K52" s="44"/>
      <c r="L52" s="826"/>
      <c r="M52" s="827"/>
      <c r="N52" s="45"/>
    </row>
    <row r="53" spans="1:14" ht="15.75" thickBot="1">
      <c r="B53" s="828" t="s">
        <v>953</v>
      </c>
      <c r="C53" s="829"/>
      <c r="D53" s="829"/>
      <c r="E53" s="829"/>
      <c r="F53" s="829"/>
      <c r="G53" s="829"/>
      <c r="H53" s="829"/>
      <c r="I53" s="829"/>
      <c r="J53" s="829"/>
      <c r="K53" s="829"/>
      <c r="L53" s="829"/>
      <c r="M53" s="830"/>
      <c r="N53" s="394">
        <f>SUM(N48:N52)</f>
        <v>1417.1476122369038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1" t="s">
        <v>961</v>
      </c>
      <c r="M57" s="804"/>
      <c r="N57" s="76" t="s">
        <v>951</v>
      </c>
    </row>
    <row r="58" spans="1:14">
      <c r="B58" s="46"/>
      <c r="C58" s="317"/>
      <c r="D58" s="317"/>
      <c r="E58" s="317"/>
      <c r="F58" s="317"/>
      <c r="G58" s="317"/>
      <c r="H58" s="311"/>
      <c r="I58" s="279"/>
      <c r="J58" s="286"/>
      <c r="K58" s="279"/>
      <c r="L58" s="832"/>
      <c r="M58" s="833"/>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7"/>
      <c r="M63" s="818"/>
      <c r="N63" s="127"/>
    </row>
    <row r="64" spans="1:14" ht="15.75" thickBot="1">
      <c r="B64" s="834" t="s">
        <v>953</v>
      </c>
      <c r="C64" s="835"/>
      <c r="D64" s="835"/>
      <c r="E64" s="835"/>
      <c r="F64" s="835"/>
      <c r="G64" s="835"/>
      <c r="H64" s="835"/>
      <c r="I64" s="835"/>
      <c r="J64" s="835"/>
      <c r="K64" s="835"/>
      <c r="L64" s="835"/>
      <c r="M64" s="836"/>
      <c r="N64" s="104"/>
    </row>
    <row r="65" spans="2:15">
      <c r="B65" s="33"/>
      <c r="C65" s="34"/>
      <c r="D65" s="34"/>
      <c r="E65" s="34"/>
      <c r="F65" s="34"/>
      <c r="G65" s="34"/>
      <c r="H65" s="34"/>
      <c r="I65" s="34"/>
      <c r="J65" s="34"/>
      <c r="K65" s="34"/>
      <c r="L65" s="34"/>
      <c r="M65" s="34"/>
      <c r="N65" s="35"/>
    </row>
    <row r="66" spans="2:15">
      <c r="B66" s="64" t="s">
        <v>962</v>
      </c>
      <c r="C66" s="65"/>
      <c r="D66" s="65"/>
      <c r="E66" s="65"/>
      <c r="F66" s="65"/>
      <c r="G66" s="65"/>
      <c r="H66" s="65"/>
      <c r="I66" s="65"/>
      <c r="J66" s="65"/>
      <c r="K66" s="65"/>
      <c r="L66" s="65"/>
      <c r="M66" s="65"/>
      <c r="N66" s="66"/>
    </row>
    <row r="67" spans="2:15" ht="15.75" thickBot="1">
      <c r="B67" s="68"/>
      <c r="C67" s="61"/>
      <c r="D67" s="61"/>
      <c r="E67" s="61"/>
      <c r="F67" s="61"/>
      <c r="G67" s="61"/>
      <c r="H67" s="61"/>
      <c r="I67" s="61"/>
      <c r="J67" s="61"/>
      <c r="K67" s="61"/>
      <c r="L67" s="61"/>
      <c r="M67" s="61"/>
      <c r="N67" s="63"/>
    </row>
    <row r="68" spans="2:15" ht="25.5">
      <c r="B68" s="854" t="s">
        <v>963</v>
      </c>
      <c r="C68" s="855"/>
      <c r="D68" s="855"/>
      <c r="E68" s="855"/>
      <c r="F68" s="855"/>
      <c r="G68" s="855"/>
      <c r="H68" s="855"/>
      <c r="I68" s="73" t="s">
        <v>964</v>
      </c>
      <c r="J68" s="75" t="s">
        <v>1410</v>
      </c>
      <c r="K68" s="74" t="s">
        <v>966</v>
      </c>
      <c r="L68" s="856" t="s">
        <v>950</v>
      </c>
      <c r="M68" s="857"/>
      <c r="N68" s="98" t="s">
        <v>951</v>
      </c>
    </row>
    <row r="69" spans="2:15">
      <c r="B69" s="49"/>
      <c r="C69" s="47"/>
      <c r="D69" s="47"/>
      <c r="E69" s="47"/>
      <c r="F69" s="47"/>
      <c r="G69" s="47"/>
      <c r="H69" s="47"/>
      <c r="I69" s="292"/>
      <c r="J69" s="293"/>
      <c r="K69" s="294"/>
      <c r="L69" s="50"/>
      <c r="M69" s="295"/>
      <c r="N69" s="395"/>
      <c r="O69" s="106"/>
    </row>
    <row r="70" spans="2:15">
      <c r="B70" s="49"/>
      <c r="C70" s="47"/>
      <c r="D70" s="47"/>
      <c r="E70" s="47"/>
      <c r="F70" s="47"/>
      <c r="G70" s="47"/>
      <c r="H70" s="47"/>
      <c r="I70" s="292"/>
      <c r="J70" s="293"/>
      <c r="K70" s="294"/>
      <c r="L70" s="50"/>
      <c r="M70" s="299"/>
      <c r="N70" s="395"/>
    </row>
    <row r="71" spans="2:15">
      <c r="B71" s="49"/>
      <c r="C71" s="47"/>
      <c r="D71" s="47"/>
      <c r="E71" s="47"/>
      <c r="F71" s="47"/>
      <c r="G71" s="47"/>
      <c r="H71" s="47"/>
      <c r="I71" s="279"/>
      <c r="J71" s="297"/>
      <c r="K71" s="298"/>
      <c r="L71" s="50"/>
      <c r="M71" s="300"/>
      <c r="N71" s="296"/>
    </row>
    <row r="72" spans="2:15">
      <c r="B72" s="49"/>
      <c r="C72" s="47"/>
      <c r="D72" s="47"/>
      <c r="E72" s="47"/>
      <c r="F72" s="47"/>
      <c r="G72" s="47"/>
      <c r="H72" s="47"/>
      <c r="I72" s="279"/>
      <c r="J72" s="297"/>
      <c r="K72" s="298"/>
      <c r="L72" s="318"/>
      <c r="M72" s="300"/>
      <c r="N72" s="296"/>
    </row>
    <row r="73" spans="2:15">
      <c r="B73" s="49"/>
      <c r="C73" s="47"/>
      <c r="D73" s="47"/>
      <c r="E73" s="47"/>
      <c r="F73" s="47"/>
      <c r="G73" s="47"/>
      <c r="H73" s="47"/>
      <c r="I73" s="279"/>
      <c r="J73" s="297"/>
      <c r="K73" s="298"/>
      <c r="L73" s="318"/>
      <c r="M73" s="300"/>
      <c r="N73" s="296"/>
    </row>
    <row r="74" spans="2:15" ht="15.75" thickBot="1">
      <c r="B74" s="815"/>
      <c r="C74" s="816"/>
      <c r="D74" s="816"/>
      <c r="E74" s="816"/>
      <c r="F74" s="816"/>
      <c r="G74" s="816"/>
      <c r="H74" s="816"/>
      <c r="I74" s="126"/>
      <c r="J74" s="126"/>
      <c r="K74" s="126"/>
      <c r="L74" s="916"/>
      <c r="M74" s="916"/>
      <c r="N74" s="45"/>
    </row>
    <row r="75" spans="2:15" ht="15.75" thickBot="1">
      <c r="B75" s="828" t="s">
        <v>953</v>
      </c>
      <c r="C75" s="829"/>
      <c r="D75" s="829"/>
      <c r="E75" s="829"/>
      <c r="F75" s="829"/>
      <c r="G75" s="829"/>
      <c r="H75" s="829"/>
      <c r="I75" s="835"/>
      <c r="J75" s="835"/>
      <c r="K75" s="835"/>
      <c r="L75" s="835"/>
      <c r="M75" s="836"/>
      <c r="N75" s="301"/>
    </row>
    <row r="76" spans="2:15" ht="15.75" thickBot="1">
      <c r="B76" s="33"/>
      <c r="C76" s="34"/>
      <c r="D76" s="34"/>
      <c r="E76" s="34"/>
      <c r="F76" s="34"/>
      <c r="G76" s="34"/>
      <c r="H76" s="34"/>
      <c r="I76" s="34"/>
      <c r="J76" s="34"/>
      <c r="K76" s="34"/>
      <c r="L76" s="34"/>
      <c r="M76" s="34"/>
      <c r="N76" s="35"/>
    </row>
    <row r="77" spans="2:15" ht="15.75" thickBot="1">
      <c r="B77" s="828" t="s">
        <v>967</v>
      </c>
      <c r="C77" s="829"/>
      <c r="D77" s="829"/>
      <c r="E77" s="829"/>
      <c r="F77" s="829"/>
      <c r="G77" s="829"/>
      <c r="H77" s="829"/>
      <c r="I77" s="829"/>
      <c r="J77" s="829"/>
      <c r="K77" s="829"/>
      <c r="L77" s="829"/>
      <c r="M77" s="830"/>
      <c r="N77" s="99">
        <f>N43+N53+N64+N75</f>
        <v>1417.1476122369038</v>
      </c>
    </row>
    <row r="78" spans="2:15">
      <c r="B78" s="33"/>
      <c r="C78" s="34"/>
      <c r="D78" s="34"/>
      <c r="E78" s="34"/>
      <c r="F78" s="34"/>
      <c r="G78" s="34"/>
      <c r="H78" s="34"/>
      <c r="I78" s="34"/>
      <c r="J78" s="34"/>
      <c r="K78" s="34"/>
      <c r="L78" s="34"/>
      <c r="M78" s="34"/>
      <c r="N78" s="35"/>
    </row>
    <row r="79" spans="2:15">
      <c r="B79" s="64" t="s">
        <v>968</v>
      </c>
      <c r="C79" s="65"/>
      <c r="D79" s="65"/>
      <c r="E79" s="65"/>
      <c r="F79" s="65"/>
      <c r="G79" s="65"/>
      <c r="H79" s="65"/>
      <c r="I79" s="65"/>
      <c r="J79" s="65"/>
      <c r="K79" s="65"/>
      <c r="L79" s="65"/>
      <c r="M79" s="65"/>
      <c r="N79" s="66"/>
    </row>
    <row r="80" spans="2:15" ht="15.75" thickBot="1">
      <c r="B80" s="68"/>
      <c r="C80" s="61"/>
      <c r="D80" s="61"/>
      <c r="E80" s="61"/>
      <c r="F80" s="61"/>
      <c r="G80" s="61"/>
      <c r="H80" s="61"/>
      <c r="I80" s="61"/>
      <c r="J80" s="61"/>
      <c r="K80" s="61"/>
      <c r="L80" s="61"/>
      <c r="M80" s="61"/>
      <c r="N80" s="63"/>
    </row>
    <row r="81" spans="1:14">
      <c r="B81" s="819" t="s">
        <v>969</v>
      </c>
      <c r="C81" s="820"/>
      <c r="D81" s="820"/>
      <c r="E81" s="820"/>
      <c r="F81" s="820"/>
      <c r="G81" s="820"/>
      <c r="H81" s="820"/>
      <c r="I81" s="314"/>
      <c r="J81" s="334"/>
      <c r="K81" s="302" t="s">
        <v>970</v>
      </c>
      <c r="L81" s="858" t="s">
        <v>971</v>
      </c>
      <c r="M81" s="859"/>
      <c r="N81" s="303"/>
    </row>
    <row r="82" spans="1:14">
      <c r="B82" s="860" t="s">
        <v>972</v>
      </c>
      <c r="C82" s="861"/>
      <c r="D82" s="861"/>
      <c r="E82" s="861"/>
      <c r="F82" s="861"/>
      <c r="G82" s="861"/>
      <c r="H82" s="861"/>
      <c r="I82" s="87"/>
      <c r="J82" s="88"/>
      <c r="K82" s="304">
        <v>0.2</v>
      </c>
      <c r="L82" s="862">
        <f>N77*K82</f>
        <v>283.42952244738075</v>
      </c>
      <c r="M82" s="863"/>
      <c r="N82" s="51"/>
    </row>
    <row r="83" spans="1:14">
      <c r="B83" s="89" t="s">
        <v>973</v>
      </c>
      <c r="C83" s="90"/>
      <c r="D83" s="90"/>
      <c r="E83" s="90"/>
      <c r="F83" s="90"/>
      <c r="G83" s="90"/>
      <c r="H83" s="90"/>
      <c r="I83" s="87"/>
      <c r="J83" s="88"/>
      <c r="K83" s="304">
        <v>0.05</v>
      </c>
      <c r="L83" s="862">
        <f>N77*K83</f>
        <v>70.857380611845187</v>
      </c>
      <c r="M83" s="863"/>
      <c r="N83" s="51"/>
    </row>
    <row r="84" spans="1:14" ht="15.75" thickBot="1">
      <c r="B84" s="91" t="s">
        <v>974</v>
      </c>
      <c r="C84" s="92"/>
      <c r="D84" s="92"/>
      <c r="E84" s="92"/>
      <c r="F84" s="92"/>
      <c r="G84" s="92"/>
      <c r="H84" s="92"/>
      <c r="I84" s="93"/>
      <c r="J84" s="94"/>
      <c r="K84" s="305">
        <v>0.05</v>
      </c>
      <c r="L84" s="864">
        <f>N77*K84</f>
        <v>70.857380611845187</v>
      </c>
      <c r="M84" s="865"/>
      <c r="N84" s="51"/>
    </row>
    <row r="85" spans="1:14" ht="15.75" thickBot="1">
      <c r="B85" s="828" t="s">
        <v>953</v>
      </c>
      <c r="C85" s="829"/>
      <c r="D85" s="829"/>
      <c r="E85" s="829"/>
      <c r="F85" s="829"/>
      <c r="G85" s="829"/>
      <c r="H85" s="829"/>
      <c r="I85" s="829"/>
      <c r="J85" s="829"/>
      <c r="K85" s="829"/>
      <c r="L85" s="829"/>
      <c r="M85" s="830"/>
      <c r="N85" s="52">
        <f>L82+L83+L84</f>
        <v>425.14428367107115</v>
      </c>
    </row>
    <row r="86" spans="1:14" ht="15.75" thickBot="1">
      <c r="B86" s="33"/>
      <c r="C86" s="34"/>
      <c r="D86" s="34"/>
      <c r="E86" s="34"/>
      <c r="F86" s="34"/>
      <c r="G86" s="34"/>
      <c r="H86" s="34"/>
      <c r="I86" s="34"/>
      <c r="J86" s="34"/>
      <c r="K86" s="34"/>
      <c r="L86" s="34"/>
      <c r="M86" s="34"/>
      <c r="N86" s="35"/>
    </row>
    <row r="87" spans="1:14" ht="15.75" thickBot="1">
      <c r="A87" t="s">
        <v>2016</v>
      </c>
      <c r="B87" s="828" t="s">
        <v>975</v>
      </c>
      <c r="C87" s="829"/>
      <c r="D87" s="829"/>
      <c r="E87" s="829"/>
      <c r="F87" s="829"/>
      <c r="G87" s="829"/>
      <c r="H87" s="829"/>
      <c r="I87" s="829"/>
      <c r="J87" s="829"/>
      <c r="K87" s="829"/>
      <c r="L87" s="829"/>
      <c r="M87" s="830"/>
      <c r="N87" s="188">
        <f>N77+N85</f>
        <v>1842.291895907975</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6" t="s">
        <v>2218</v>
      </c>
      <c r="C104" s="867"/>
      <c r="D104" s="867"/>
      <c r="E104" s="867"/>
      <c r="F104" s="867"/>
      <c r="G104" s="867"/>
      <c r="H104" s="867"/>
      <c r="I104" s="867"/>
      <c r="J104" s="867"/>
      <c r="K104" s="867"/>
      <c r="L104" s="867"/>
      <c r="M104" s="867"/>
      <c r="N104" s="868"/>
    </row>
    <row r="105" spans="2:14" ht="15" customHeight="1">
      <c r="B105" s="866"/>
      <c r="C105" s="867"/>
      <c r="D105" s="867"/>
      <c r="E105" s="867"/>
      <c r="F105" s="867"/>
      <c r="G105" s="867"/>
      <c r="H105" s="867"/>
      <c r="I105" s="867"/>
      <c r="J105" s="867"/>
      <c r="K105" s="867"/>
      <c r="L105" s="867"/>
      <c r="M105" s="867"/>
      <c r="N105" s="868"/>
    </row>
    <row r="106" spans="2:14" ht="30" customHeight="1">
      <c r="B106" s="869" t="s">
        <v>2219</v>
      </c>
      <c r="C106" s="870"/>
      <c r="D106" s="870"/>
      <c r="E106" s="870"/>
      <c r="F106" s="870"/>
      <c r="G106" s="870"/>
      <c r="H106" s="870"/>
      <c r="I106" s="870"/>
      <c r="J106" s="870"/>
      <c r="K106" s="870"/>
      <c r="L106" s="870"/>
      <c r="M106" s="870"/>
      <c r="N106" s="871"/>
    </row>
    <row r="107" spans="2:14">
      <c r="B107" s="869"/>
      <c r="C107" s="870"/>
      <c r="D107" s="870"/>
      <c r="E107" s="870"/>
      <c r="F107" s="870"/>
      <c r="G107" s="870"/>
      <c r="H107" s="870"/>
      <c r="I107" s="870"/>
      <c r="J107" s="870"/>
      <c r="K107" s="870"/>
      <c r="L107" s="870"/>
      <c r="M107" s="870"/>
      <c r="N107" s="871"/>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5"/>
      <c r="K117" s="805"/>
      <c r="L117" s="805"/>
      <c r="M117" s="805"/>
      <c r="N117" s="806"/>
    </row>
    <row r="118" spans="2:14" ht="15.75" thickBot="1">
      <c r="B118" s="261" t="s">
        <v>2221</v>
      </c>
      <c r="C118" s="393"/>
      <c r="D118" s="393"/>
      <c r="E118" s="57"/>
      <c r="F118" s="57"/>
      <c r="G118" s="57"/>
      <c r="H118" s="57"/>
      <c r="I118" s="57"/>
      <c r="J118" s="807"/>
      <c r="K118" s="807"/>
      <c r="L118" s="807"/>
      <c r="M118" s="807"/>
      <c r="N118" s="808"/>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1028</v>
      </c>
      <c r="C31" s="81" t="s">
        <v>1204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152</v>
      </c>
      <c r="B36" s="841" t="str">
        <f>VLOOKUP(A36,EQUIPOS!A6:D154,3,FALSE)</f>
        <v xml:space="preserve">Carrotanque de agua(1000 Galones) </v>
      </c>
      <c r="C36" s="842"/>
      <c r="D36" s="842"/>
      <c r="E36" s="842"/>
      <c r="F36" s="842"/>
      <c r="G36" s="842"/>
      <c r="H36" s="843"/>
      <c r="I36" s="267"/>
      <c r="J36" s="268"/>
      <c r="K36" s="269">
        <f>VLOOKUP(A36,EQUIPOS!A6:D163,4,FALSE)</f>
        <v>74320.25776989889</v>
      </c>
      <c r="L36" s="270"/>
      <c r="M36" s="271">
        <v>45</v>
      </c>
      <c r="N36" s="272">
        <f>K36/M36</f>
        <v>1651.5612837755309</v>
      </c>
    </row>
    <row r="37" spans="1:14">
      <c r="A37" s="113" t="s">
        <v>269</v>
      </c>
      <c r="B37" s="841" t="str">
        <f>VLOOKUP(A37,EQUIPOS!A7:D154,3,FALSE)</f>
        <v>Motoniveladora  potencia 215 HP, ancho de cuchilla 4,27 m, peso 18 ton.</v>
      </c>
      <c r="C37" s="842"/>
      <c r="D37" s="842"/>
      <c r="E37" s="842"/>
      <c r="F37" s="842"/>
      <c r="G37" s="842"/>
      <c r="H37" s="843"/>
      <c r="I37" s="267"/>
      <c r="J37" s="268"/>
      <c r="K37" s="269">
        <f>VLOOKUP(A37,EQUIPOS!A7:D164,4,FALSE)</f>
        <v>204215.24230065945</v>
      </c>
      <c r="L37" s="270"/>
      <c r="M37" s="271">
        <v>45</v>
      </c>
      <c r="N37" s="272">
        <f>K37/M37</f>
        <v>4538.1164955702097</v>
      </c>
    </row>
    <row r="38" spans="1:14">
      <c r="A38" t="s">
        <v>365</v>
      </c>
      <c r="B38" s="841" t="str">
        <f>VLOOKUP(A38,EQUIPOS!A8:D154,3,FALSE)</f>
        <v xml:space="preserve">Vibrocompatador, potencia 153 HP, peso 10 Ton. </v>
      </c>
      <c r="C38" s="842"/>
      <c r="D38" s="842"/>
      <c r="E38" s="842"/>
      <c r="F38" s="842"/>
      <c r="G38" s="842"/>
      <c r="H38" s="843"/>
      <c r="I38" s="267"/>
      <c r="J38" s="268"/>
      <c r="K38" s="269">
        <f>VLOOKUP(A38,EQUIPOS!A8:D165,4,FALSE)</f>
        <v>133116.49651623334</v>
      </c>
      <c r="L38" s="270"/>
      <c r="M38" s="271">
        <v>45</v>
      </c>
      <c r="N38" s="272">
        <f>K38/M38</f>
        <v>2958.1443670274075</v>
      </c>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0.01</v>
      </c>
      <c r="N41" s="344">
        <f>N76*M41</f>
        <v>5.9707845448446664</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9153.7929309179926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519</v>
      </c>
      <c r="B48" s="43" t="str">
        <f>VLOOKUP(A48,MATERIALES!A4:D373,3,FALSE)</f>
        <v xml:space="preserve">Material  de afirmado de la Zona </v>
      </c>
      <c r="C48" s="281"/>
      <c r="D48" s="281"/>
      <c r="E48" s="281"/>
      <c r="F48" s="281"/>
      <c r="G48" s="281"/>
      <c r="H48" s="281"/>
      <c r="I48" s="268"/>
      <c r="J48" s="224" t="str">
        <f>VLOOKUP(A48,MATERIALES!A4:D373,2,FALSE)</f>
        <v>m3</v>
      </c>
      <c r="K48" s="282">
        <v>1.25</v>
      </c>
      <c r="L48" s="267"/>
      <c r="M48" s="402">
        <f>VLOOKUP(A48,MATERIALES!A4:D395,4,FALSE)</f>
        <v>27294.83689449235</v>
      </c>
      <c r="N48" s="272">
        <f>K48*M48</f>
        <v>34118.546118115439</v>
      </c>
    </row>
    <row r="49" spans="1:14">
      <c r="A49" t="s">
        <v>774</v>
      </c>
      <c r="B49" s="43" t="str">
        <f>VLOOKUP(A49,MATERIALES!A5:D373,3,FALSE)</f>
        <v>Agua</v>
      </c>
      <c r="C49" s="281"/>
      <c r="D49" s="281"/>
      <c r="E49" s="281"/>
      <c r="F49" s="281"/>
      <c r="G49" s="281"/>
      <c r="H49" s="281"/>
      <c r="I49" s="268"/>
      <c r="J49" s="224" t="str">
        <f>VLOOKUP(A49,MATERIALES!A5:D373,2,FALSE)</f>
        <v>lt</v>
      </c>
      <c r="K49" s="282">
        <v>25</v>
      </c>
      <c r="L49" s="267"/>
      <c r="M49" s="402">
        <f>VLOOKUP(A49,MATERIALES!A5:D396,4,FALSE)</f>
        <v>53.625797798776269</v>
      </c>
      <c r="N49" s="272">
        <f>K49*M49</f>
        <v>1340.6449449694067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35459.191063084843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1241</v>
      </c>
      <c r="B59" s="46" t="str">
        <f>VLOOKUP(A59,TRANSPORTE!A5:D104,3,FALSE)</f>
        <v>Transporte de material de afirmado</v>
      </c>
      <c r="C59" s="317"/>
      <c r="D59" s="317"/>
      <c r="E59" s="317"/>
      <c r="F59" s="317"/>
      <c r="G59" s="317"/>
      <c r="H59" s="311" t="s">
        <v>339</v>
      </c>
      <c r="I59" s="279">
        <v>1.25</v>
      </c>
      <c r="J59" s="286">
        <v>1</v>
      </c>
      <c r="K59" s="279">
        <f>I59*J59</f>
        <v>1.25</v>
      </c>
      <c r="L59" s="832">
        <f>VLOOKUP(A59,TRANSPORTE!A5:D123,4,FALSE)</f>
        <v>1232.9363069637777</v>
      </c>
      <c r="M59" s="833"/>
      <c r="N59" s="287">
        <f>K59*L59</f>
        <v>1541.1703837047221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f>N59+N60+N61+N62+N63</f>
        <v>1541.1703837047221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28" t="s">
        <v>953</v>
      </c>
      <c r="C76" s="829"/>
      <c r="D76" s="829"/>
      <c r="E76" s="829"/>
      <c r="F76" s="829"/>
      <c r="G76" s="829"/>
      <c r="H76" s="829"/>
      <c r="I76" s="835"/>
      <c r="J76" s="835"/>
      <c r="K76" s="835"/>
      <c r="L76" s="835"/>
      <c r="M76" s="836"/>
      <c r="N76" s="301">
        <f>SUM(N70:N75)</f>
        <v>597.07845448446665</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46751.232832192021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9350.2465664384054</v>
      </c>
      <c r="M83" s="863"/>
      <c r="N83" s="51"/>
    </row>
    <row r="84" spans="1:14">
      <c r="B84" s="89" t="s">
        <v>973</v>
      </c>
      <c r="C84" s="90"/>
      <c r="D84" s="90"/>
      <c r="E84" s="90"/>
      <c r="F84" s="90"/>
      <c r="G84" s="90"/>
      <c r="H84" s="90"/>
      <c r="I84" s="87"/>
      <c r="J84" s="88"/>
      <c r="K84" s="304">
        <v>0.05</v>
      </c>
      <c r="L84" s="862">
        <f>N78*K84</f>
        <v>2337.5616416096013</v>
      </c>
      <c r="M84" s="863"/>
      <c r="N84" s="51"/>
    </row>
    <row r="85" spans="1:14" ht="15.75" thickBot="1">
      <c r="B85" s="91" t="s">
        <v>974</v>
      </c>
      <c r="C85" s="92"/>
      <c r="D85" s="92"/>
      <c r="E85" s="92"/>
      <c r="F85" s="92"/>
      <c r="G85" s="92"/>
      <c r="H85" s="92"/>
      <c r="I85" s="93"/>
      <c r="J85" s="94"/>
      <c r="K85" s="305">
        <v>0.05</v>
      </c>
      <c r="L85" s="864">
        <f>N78*K85</f>
        <v>2337.5616416096013</v>
      </c>
      <c r="M85" s="865"/>
      <c r="N85" s="51"/>
    </row>
    <row r="86" spans="1:14" ht="15.75" thickBot="1">
      <c r="B86" s="828" t="s">
        <v>953</v>
      </c>
      <c r="C86" s="829"/>
      <c r="D86" s="829"/>
      <c r="E86" s="829"/>
      <c r="F86" s="829"/>
      <c r="G86" s="829"/>
      <c r="H86" s="829"/>
      <c r="I86" s="829"/>
      <c r="J86" s="829"/>
      <c r="K86" s="829"/>
      <c r="L86" s="829"/>
      <c r="M86" s="830"/>
      <c r="N86" s="52">
        <f>L83+L84+L85</f>
        <v>14025.369849657609</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60776.602681849632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1029</v>
      </c>
      <c r="C31" s="81" t="s">
        <v>1472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152</v>
      </c>
      <c r="B36" s="841" t="str">
        <f>VLOOKUP(A36,EQUIPOS!A6:D154,3,FALSE)</f>
        <v xml:space="preserve">Carrotanque de agua(1000 Galones) </v>
      </c>
      <c r="C36" s="842"/>
      <c r="D36" s="842"/>
      <c r="E36" s="842"/>
      <c r="F36" s="842"/>
      <c r="G36" s="842"/>
      <c r="H36" s="843"/>
      <c r="I36" s="267"/>
      <c r="J36" s="268"/>
      <c r="K36" s="269">
        <f>VLOOKUP(A36,EQUIPOS!A6:D163,4,FALSE)</f>
        <v>74320.25776989889</v>
      </c>
      <c r="L36" s="270"/>
      <c r="M36" s="271">
        <v>45</v>
      </c>
      <c r="N36" s="272">
        <f>K36/M36</f>
        <v>1651.5612837755309</v>
      </c>
    </row>
    <row r="37" spans="1:14">
      <c r="A37" s="113" t="s">
        <v>269</v>
      </c>
      <c r="B37" s="841" t="str">
        <f>VLOOKUP(A37,EQUIPOS!A7:D154,3,FALSE)</f>
        <v>Motoniveladora  potencia 215 HP, ancho de cuchilla 4,27 m, peso 18 ton.</v>
      </c>
      <c r="C37" s="842"/>
      <c r="D37" s="842"/>
      <c r="E37" s="842"/>
      <c r="F37" s="842"/>
      <c r="G37" s="842"/>
      <c r="H37" s="843"/>
      <c r="I37" s="267"/>
      <c r="J37" s="268"/>
      <c r="K37" s="269">
        <f>VLOOKUP(A37,EQUIPOS!A7:D164,4,FALSE)</f>
        <v>204215.24230065945</v>
      </c>
      <c r="L37" s="270"/>
      <c r="M37" s="271">
        <v>45</v>
      </c>
      <c r="N37" s="272">
        <f>K37/M37</f>
        <v>4538.1164955702097</v>
      </c>
    </row>
    <row r="38" spans="1:14">
      <c r="A38" t="s">
        <v>365</v>
      </c>
      <c r="B38" s="841" t="str">
        <f>VLOOKUP(A38,EQUIPOS!A8:D154,3,FALSE)</f>
        <v xml:space="preserve">Vibrocompatador, potencia 153 HP, peso 10 Ton. </v>
      </c>
      <c r="C38" s="842"/>
      <c r="D38" s="842"/>
      <c r="E38" s="842"/>
      <c r="F38" s="842"/>
      <c r="G38" s="842"/>
      <c r="H38" s="843"/>
      <c r="I38" s="267"/>
      <c r="J38" s="268"/>
      <c r="K38" s="269">
        <f>VLOOKUP(A38,EQUIPOS!A8:D165,4,FALSE)</f>
        <v>133116.49651623334</v>
      </c>
      <c r="L38" s="270"/>
      <c r="M38" s="271">
        <v>45</v>
      </c>
      <c r="N38" s="272">
        <f>K38/M38</f>
        <v>2958.1443670274075</v>
      </c>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0.01</v>
      </c>
      <c r="N41" s="344">
        <f>N76*M41</f>
        <v>5.9707845448446664</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9153.7929309179926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535</v>
      </c>
      <c r="B48" s="43" t="str">
        <f>VLOOKUP(A48,MATERIALES!A4:D373,3,FALSE)</f>
        <v>Material de Sub- Base CBR=20%</v>
      </c>
      <c r="C48" s="281"/>
      <c r="D48" s="281"/>
      <c r="E48" s="281"/>
      <c r="F48" s="281"/>
      <c r="G48" s="281"/>
      <c r="H48" s="281"/>
      <c r="I48" s="268"/>
      <c r="J48" s="224" t="str">
        <f>VLOOKUP(A48,MATERIALES!A4:D373,2,FALSE)</f>
        <v>m3</v>
      </c>
      <c r="K48" s="282">
        <v>1.3</v>
      </c>
      <c r="L48" s="267"/>
      <c r="M48" s="402">
        <f>VLOOKUP(A48,MATERIALES!A4:D395,4,FALSE)</f>
        <v>44801.577320538476</v>
      </c>
      <c r="N48" s="272">
        <f>K48*M48</f>
        <v>58242.050516700023</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53.625797798776269</v>
      </c>
      <c r="N49" s="272">
        <f>K49*M49</f>
        <v>1287.0191471706305</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59529.06966387065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32">
        <f>VLOOKUP(A59,TRANSPORTE!A5:D123,4,FALSE)</f>
        <v>1232.9363069637777</v>
      </c>
      <c r="M59" s="833"/>
      <c r="N59" s="287">
        <f>K59*L59</f>
        <v>1602.8171990529111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f>N59+N60+N61+N62+N63</f>
        <v>1602.8171990529111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28" t="s">
        <v>953</v>
      </c>
      <c r="C76" s="829"/>
      <c r="D76" s="829"/>
      <c r="E76" s="829"/>
      <c r="F76" s="829"/>
      <c r="G76" s="829"/>
      <c r="H76" s="829"/>
      <c r="I76" s="835"/>
      <c r="J76" s="835"/>
      <c r="K76" s="835"/>
      <c r="L76" s="835"/>
      <c r="M76" s="836"/>
      <c r="N76" s="301">
        <f>SUM(N70:N75)</f>
        <v>597.07845448446665</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70882.758248326019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14176.551649665205</v>
      </c>
      <c r="M83" s="863"/>
      <c r="N83" s="51"/>
    </row>
    <row r="84" spans="1:14">
      <c r="B84" s="89" t="s">
        <v>973</v>
      </c>
      <c r="C84" s="90"/>
      <c r="D84" s="90"/>
      <c r="E84" s="90"/>
      <c r="F84" s="90"/>
      <c r="G84" s="90"/>
      <c r="H84" s="90"/>
      <c r="I84" s="87"/>
      <c r="J84" s="88"/>
      <c r="K84" s="304">
        <v>0.05</v>
      </c>
      <c r="L84" s="862">
        <f>N78*K84</f>
        <v>3544.1379124163013</v>
      </c>
      <c r="M84" s="863"/>
      <c r="N84" s="51"/>
    </row>
    <row r="85" spans="1:14" ht="15.75" thickBot="1">
      <c r="B85" s="91" t="s">
        <v>974</v>
      </c>
      <c r="C85" s="92"/>
      <c r="D85" s="92"/>
      <c r="E85" s="92"/>
      <c r="F85" s="92"/>
      <c r="G85" s="92"/>
      <c r="H85" s="92"/>
      <c r="I85" s="93"/>
      <c r="J85" s="94"/>
      <c r="K85" s="305">
        <v>0.05</v>
      </c>
      <c r="L85" s="864">
        <f>N78*K85</f>
        <v>3544.1379124163013</v>
      </c>
      <c r="M85" s="865"/>
      <c r="N85" s="51"/>
    </row>
    <row r="86" spans="1:14" ht="15.75" thickBot="1">
      <c r="B86" s="828" t="s">
        <v>953</v>
      </c>
      <c r="C86" s="829"/>
      <c r="D86" s="829"/>
      <c r="E86" s="829"/>
      <c r="F86" s="829"/>
      <c r="G86" s="829"/>
      <c r="H86" s="829"/>
      <c r="I86" s="829"/>
      <c r="J86" s="829"/>
      <c r="K86" s="829"/>
      <c r="L86" s="829"/>
      <c r="M86" s="830"/>
      <c r="N86" s="52">
        <f>L83+L84+L85</f>
        <v>21264.827474497804</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92147.585722823831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1030</v>
      </c>
      <c r="C31" s="81" t="s">
        <v>1471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206" t="s">
        <v>152</v>
      </c>
      <c r="B36" s="841" t="str">
        <f>VLOOKUP(A36,EQUIPOS!A6:D154,3,FALSE)</f>
        <v xml:space="preserve">Carrotanque de agua(1000 Galones) </v>
      </c>
      <c r="C36" s="842"/>
      <c r="D36" s="842"/>
      <c r="E36" s="842"/>
      <c r="F36" s="842"/>
      <c r="G36" s="842"/>
      <c r="H36" s="843"/>
      <c r="I36" s="267"/>
      <c r="J36" s="268"/>
      <c r="K36" s="269">
        <f>VLOOKUP(A36,EQUIPOS!A6:D163,4,FALSE)</f>
        <v>74320.25776989889</v>
      </c>
      <c r="L36" s="270"/>
      <c r="M36" s="271">
        <v>45</v>
      </c>
      <c r="N36" s="272">
        <f>K36/M36</f>
        <v>1651.5612837755309</v>
      </c>
    </row>
    <row r="37" spans="1:14">
      <c r="A37" s="113" t="s">
        <v>269</v>
      </c>
      <c r="B37" s="841" t="str">
        <f>VLOOKUP(A37,EQUIPOS!A7:D154,3,FALSE)</f>
        <v>Motoniveladora  potencia 215 HP, ancho de cuchilla 4,27 m, peso 18 ton.</v>
      </c>
      <c r="C37" s="842"/>
      <c r="D37" s="842"/>
      <c r="E37" s="842"/>
      <c r="F37" s="842"/>
      <c r="G37" s="842"/>
      <c r="H37" s="843"/>
      <c r="I37" s="267"/>
      <c r="J37" s="268"/>
      <c r="K37" s="269">
        <f>VLOOKUP(A37,EQUIPOS!A7:D164,4,FALSE)</f>
        <v>204215.24230065945</v>
      </c>
      <c r="L37" s="270"/>
      <c r="M37" s="271">
        <v>45</v>
      </c>
      <c r="N37" s="272">
        <f>K37/M37</f>
        <v>4538.1164955702097</v>
      </c>
    </row>
    <row r="38" spans="1:14">
      <c r="A38" t="s">
        <v>365</v>
      </c>
      <c r="B38" s="841" t="str">
        <f>VLOOKUP(A38,EQUIPOS!A8:D154,3,FALSE)</f>
        <v xml:space="preserve">Vibrocompatador, potencia 153 HP, peso 10 Ton. </v>
      </c>
      <c r="C38" s="842"/>
      <c r="D38" s="842"/>
      <c r="E38" s="842"/>
      <c r="F38" s="842"/>
      <c r="G38" s="842"/>
      <c r="H38" s="843"/>
      <c r="I38" s="267"/>
      <c r="J38" s="268"/>
      <c r="K38" s="269">
        <f>VLOOKUP(A38,EQUIPOS!A8:D165,4,FALSE)</f>
        <v>133116.49651623334</v>
      </c>
      <c r="L38" s="270"/>
      <c r="M38" s="271">
        <v>45</v>
      </c>
      <c r="N38" s="272">
        <f>K38/M38</f>
        <v>2958.1443670274075</v>
      </c>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0.01</v>
      </c>
      <c r="N41" s="344">
        <f>N76*M41</f>
        <v>5.9707845448446664</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9153.7929309179926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536</v>
      </c>
      <c r="B48" s="43" t="str">
        <f>VLOOKUP(A48,MATERIALES!A4:D373,3,FALSE)</f>
        <v>Material de Sub- Base CBR=30%</v>
      </c>
      <c r="C48" s="281"/>
      <c r="D48" s="281"/>
      <c r="E48" s="281"/>
      <c r="F48" s="281"/>
      <c r="G48" s="281"/>
      <c r="H48" s="281"/>
      <c r="I48" s="268"/>
      <c r="J48" s="224" t="str">
        <f>VLOOKUP(A48,MATERIALES!A4:D373,2,FALSE)</f>
        <v>m3</v>
      </c>
      <c r="K48" s="282">
        <v>1.3</v>
      </c>
      <c r="L48" s="267"/>
      <c r="M48" s="402">
        <f>VLOOKUP(A48,MATERIALES!A4:D395,4,FALSE)</f>
        <v>38110.500834674989</v>
      </c>
      <c r="N48" s="272">
        <f>K48*M48</f>
        <v>49543.651085077487</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53.625797798776269</v>
      </c>
      <c r="N49" s="272">
        <f>K49*M49</f>
        <v>1287.0191471706305</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50830.670232248114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32">
        <f>VLOOKUP(A59,TRANSPORTE!A5:D123,4,FALSE)</f>
        <v>1232.9363069637777</v>
      </c>
      <c r="M59" s="833"/>
      <c r="N59" s="287">
        <f>K59*L59</f>
        <v>1602.8171990529111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f>N59+N60+N61+N62+N63</f>
        <v>1602.8171990529111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28" t="s">
        <v>953</v>
      </c>
      <c r="C76" s="829"/>
      <c r="D76" s="829"/>
      <c r="E76" s="829"/>
      <c r="F76" s="829"/>
      <c r="G76" s="829"/>
      <c r="H76" s="829"/>
      <c r="I76" s="835"/>
      <c r="J76" s="835"/>
      <c r="K76" s="835"/>
      <c r="L76" s="835"/>
      <c r="M76" s="836"/>
      <c r="N76" s="301">
        <f>SUM(N70:N75)</f>
        <v>597.07845448446665</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62184.358816703476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12436.871763340696</v>
      </c>
      <c r="M83" s="863"/>
      <c r="N83" s="51"/>
    </row>
    <row r="84" spans="1:14">
      <c r="B84" s="89" t="s">
        <v>973</v>
      </c>
      <c r="C84" s="90"/>
      <c r="D84" s="90"/>
      <c r="E84" s="90"/>
      <c r="F84" s="90"/>
      <c r="G84" s="90"/>
      <c r="H84" s="90"/>
      <c r="I84" s="87"/>
      <c r="J84" s="88"/>
      <c r="K84" s="304">
        <v>0.05</v>
      </c>
      <c r="L84" s="862">
        <f>N78*K84</f>
        <v>3109.217940835174</v>
      </c>
      <c r="M84" s="863"/>
      <c r="N84" s="51"/>
    </row>
    <row r="85" spans="1:14" ht="15.75" thickBot="1">
      <c r="B85" s="91" t="s">
        <v>974</v>
      </c>
      <c r="C85" s="92"/>
      <c r="D85" s="92"/>
      <c r="E85" s="92"/>
      <c r="F85" s="92"/>
      <c r="G85" s="92"/>
      <c r="H85" s="92"/>
      <c r="I85" s="93"/>
      <c r="J85" s="94"/>
      <c r="K85" s="305">
        <v>0.05</v>
      </c>
      <c r="L85" s="864">
        <f>N78*K85</f>
        <v>3109.217940835174</v>
      </c>
      <c r="M85" s="865"/>
      <c r="N85" s="51"/>
    </row>
    <row r="86" spans="1:14" ht="15.75" thickBot="1">
      <c r="B86" s="828" t="s">
        <v>953</v>
      </c>
      <c r="C86" s="829"/>
      <c r="D86" s="829"/>
      <c r="E86" s="829"/>
      <c r="F86" s="829"/>
      <c r="G86" s="829"/>
      <c r="H86" s="829"/>
      <c r="I86" s="829"/>
      <c r="J86" s="829"/>
      <c r="K86" s="829"/>
      <c r="L86" s="829"/>
      <c r="M86" s="830"/>
      <c r="N86" s="52">
        <f>L83+L84+L85</f>
        <v>18655.307645011042</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80839.666461714514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1473</v>
      </c>
      <c r="C31" s="81" t="s">
        <v>1474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206" t="s">
        <v>152</v>
      </c>
      <c r="B36" s="841" t="str">
        <f>VLOOKUP(A36,EQUIPOS!A6:D154,3,FALSE)</f>
        <v xml:space="preserve">Carrotanque de agua(1000 Galones) </v>
      </c>
      <c r="C36" s="842"/>
      <c r="D36" s="842"/>
      <c r="E36" s="842"/>
      <c r="F36" s="842"/>
      <c r="G36" s="842"/>
      <c r="H36" s="843"/>
      <c r="I36" s="267"/>
      <c r="J36" s="268"/>
      <c r="K36" s="269">
        <f>VLOOKUP(A36,EQUIPOS!A6:D163,4,FALSE)</f>
        <v>74320.25776989889</v>
      </c>
      <c r="L36" s="270"/>
      <c r="M36" s="271">
        <v>45</v>
      </c>
      <c r="N36" s="272">
        <f>K36/M36</f>
        <v>1651.5612837755309</v>
      </c>
    </row>
    <row r="37" spans="1:14">
      <c r="A37" s="113" t="s">
        <v>269</v>
      </c>
      <c r="B37" s="841" t="str">
        <f>VLOOKUP(A37,EQUIPOS!A7:D154,3,FALSE)</f>
        <v>Motoniveladora  potencia 215 HP, ancho de cuchilla 4,27 m, peso 18 ton.</v>
      </c>
      <c r="C37" s="842"/>
      <c r="D37" s="842"/>
      <c r="E37" s="842"/>
      <c r="F37" s="842"/>
      <c r="G37" s="842"/>
      <c r="H37" s="843"/>
      <c r="I37" s="267"/>
      <c r="J37" s="268"/>
      <c r="K37" s="269">
        <f>VLOOKUP(A37,EQUIPOS!A7:D164,4,FALSE)</f>
        <v>204215.24230065945</v>
      </c>
      <c r="L37" s="270"/>
      <c r="M37" s="271">
        <v>45</v>
      </c>
      <c r="N37" s="272">
        <f>K37/M37</f>
        <v>4538.1164955702097</v>
      </c>
    </row>
    <row r="38" spans="1:14">
      <c r="A38" t="s">
        <v>365</v>
      </c>
      <c r="B38" s="841" t="str">
        <f>VLOOKUP(A38,EQUIPOS!A8:D154,3,FALSE)</f>
        <v xml:space="preserve">Vibrocompatador, potencia 153 HP, peso 10 Ton. </v>
      </c>
      <c r="C38" s="842"/>
      <c r="D38" s="842"/>
      <c r="E38" s="842"/>
      <c r="F38" s="842"/>
      <c r="G38" s="842"/>
      <c r="H38" s="843"/>
      <c r="I38" s="267"/>
      <c r="J38" s="268"/>
      <c r="K38" s="269">
        <f>VLOOKUP(A38,EQUIPOS!A8:D165,4,FALSE)</f>
        <v>133116.49651623334</v>
      </c>
      <c r="L38" s="270"/>
      <c r="M38" s="271">
        <v>45</v>
      </c>
      <c r="N38" s="272">
        <f>K38/M38</f>
        <v>2958.1443670274075</v>
      </c>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0.01</v>
      </c>
      <c r="N41" s="344">
        <f>N76*M41</f>
        <v>5.9707845448446664</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9153.7929309179926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1.3</v>
      </c>
      <c r="L48" s="267"/>
      <c r="M48" s="402">
        <f>VLOOKUP(A48,MATERIALES!A4:D395,4,FALSE)</f>
        <v>41888.342839149613</v>
      </c>
      <c r="N48" s="272">
        <f>K48*M48</f>
        <v>54454.845690894501</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53.625797798776269</v>
      </c>
      <c r="N49" s="272">
        <f>K49*M49</f>
        <v>1287.0191471706305</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55741.864838065128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32">
        <f>VLOOKUP(A59,TRANSPORTE!A5:D123,4,FALSE)</f>
        <v>1232.9363069637777</v>
      </c>
      <c r="M59" s="833"/>
      <c r="N59" s="287">
        <f>K59*L59</f>
        <v>1602.8171990529111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f>N59+N60+N61+N62+N63</f>
        <v>1602.8171990529111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28" t="s">
        <v>953</v>
      </c>
      <c r="C76" s="829"/>
      <c r="D76" s="829"/>
      <c r="E76" s="829"/>
      <c r="F76" s="829"/>
      <c r="G76" s="829"/>
      <c r="H76" s="829"/>
      <c r="I76" s="835"/>
      <c r="J76" s="835"/>
      <c r="K76" s="835"/>
      <c r="L76" s="835"/>
      <c r="M76" s="836"/>
      <c r="N76" s="301">
        <f>SUM(N70:N75)</f>
        <v>597.07845448446665</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67095.55342252049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13419.110684504099</v>
      </c>
      <c r="M83" s="863"/>
      <c r="N83" s="51"/>
    </row>
    <row r="84" spans="1:14">
      <c r="B84" s="89" t="s">
        <v>973</v>
      </c>
      <c r="C84" s="90"/>
      <c r="D84" s="90"/>
      <c r="E84" s="90"/>
      <c r="F84" s="90"/>
      <c r="G84" s="90"/>
      <c r="H84" s="90"/>
      <c r="I84" s="87"/>
      <c r="J84" s="88"/>
      <c r="K84" s="304">
        <v>0.05</v>
      </c>
      <c r="L84" s="862">
        <f>N78*K84</f>
        <v>3354.7776711260249</v>
      </c>
      <c r="M84" s="863"/>
      <c r="N84" s="51"/>
    </row>
    <row r="85" spans="1:14" ht="15.75" thickBot="1">
      <c r="B85" s="91" t="s">
        <v>974</v>
      </c>
      <c r="C85" s="92"/>
      <c r="D85" s="92"/>
      <c r="E85" s="92"/>
      <c r="F85" s="92"/>
      <c r="G85" s="92"/>
      <c r="H85" s="92"/>
      <c r="I85" s="93"/>
      <c r="J85" s="94"/>
      <c r="K85" s="305">
        <v>0.05</v>
      </c>
      <c r="L85" s="864">
        <f>N78*K85</f>
        <v>3354.7776711260249</v>
      </c>
      <c r="M85" s="865"/>
      <c r="N85" s="51"/>
    </row>
    <row r="86" spans="1:14" ht="15.75" thickBot="1">
      <c r="B86" s="828" t="s">
        <v>953</v>
      </c>
      <c r="C86" s="829"/>
      <c r="D86" s="829"/>
      <c r="E86" s="829"/>
      <c r="F86" s="829"/>
      <c r="G86" s="829"/>
      <c r="H86" s="829"/>
      <c r="I86" s="829"/>
      <c r="J86" s="829"/>
      <c r="K86" s="829"/>
      <c r="L86" s="829"/>
      <c r="M86" s="830"/>
      <c r="N86" s="52">
        <f>L83+L84+L85</f>
        <v>20128.666026756146</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87224.219449276628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1475</v>
      </c>
      <c r="C31" s="81" t="s">
        <v>1476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206" t="s">
        <v>162</v>
      </c>
      <c r="B36" s="841" t="str">
        <f>VLOOKUP(A36,EQUIPOS!A6:D154,3,FALSE)</f>
        <v>Compactador manual (SALTARIN) Peso de operación (Kg.) 52, Fuerza de impacto por golpe (KN) 12.</v>
      </c>
      <c r="C36" s="842"/>
      <c r="D36" s="842"/>
      <c r="E36" s="842"/>
      <c r="F36" s="842"/>
      <c r="G36" s="842"/>
      <c r="H36" s="843"/>
      <c r="I36" s="267"/>
      <c r="J36" s="268"/>
      <c r="K36" s="269">
        <f>VLOOKUP(A36,EQUIPOS!A6:D163,4,FALSE)</f>
        <v>24956.63053012879</v>
      </c>
      <c r="L36" s="270"/>
      <c r="M36" s="271">
        <v>2.5</v>
      </c>
      <c r="N36" s="272">
        <f>K36/M36</f>
        <v>9982.6522120515165</v>
      </c>
    </row>
    <row r="37" spans="1:14">
      <c r="A37" s="113"/>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403"/>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0.05</v>
      </c>
      <c r="N41" s="344">
        <f>N76*M41</f>
        <v>808.02560903602</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10790.677821087536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535</v>
      </c>
      <c r="B48" s="43" t="str">
        <f>VLOOKUP(A48,MATERIALES!A4:D373,3,FALSE)</f>
        <v>Material de Sub- Base CBR=20%</v>
      </c>
      <c r="C48" s="281"/>
      <c r="D48" s="281"/>
      <c r="E48" s="281"/>
      <c r="F48" s="281"/>
      <c r="G48" s="281"/>
      <c r="H48" s="281"/>
      <c r="I48" s="268"/>
      <c r="J48" s="224" t="str">
        <f>VLOOKUP(A48,MATERIALES!A4:D373,2,FALSE)</f>
        <v>m3</v>
      </c>
      <c r="K48" s="282">
        <v>1.3</v>
      </c>
      <c r="L48" s="267"/>
      <c r="M48" s="402">
        <f>VLOOKUP(A48,MATERIALES!A4:D395,4,FALSE)</f>
        <v>44801.577320538476</v>
      </c>
      <c r="N48" s="272">
        <f>K48*M48</f>
        <v>58242.050516700023</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53.625797798776269</v>
      </c>
      <c r="N49" s="272">
        <f>K49*M49</f>
        <v>1287.0191471706305</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59529.06966387065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32">
        <f>VLOOKUP(A59,TRANSPORTE!A5:D123,4,FALSE)</f>
        <v>1232.9363069637777</v>
      </c>
      <c r="M59" s="833"/>
      <c r="N59" s="287">
        <f>K59*L59</f>
        <v>1602.8171990529111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f>N59+N60+N61+N62+N63</f>
        <v>1602.8171990529111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28" t="s">
        <v>953</v>
      </c>
      <c r="C76" s="829"/>
      <c r="D76" s="829"/>
      <c r="E76" s="829"/>
      <c r="F76" s="829"/>
      <c r="G76" s="829"/>
      <c r="H76" s="829"/>
      <c r="I76" s="835"/>
      <c r="J76" s="835"/>
      <c r="K76" s="835"/>
      <c r="L76" s="835"/>
      <c r="M76" s="836"/>
      <c r="N76" s="301">
        <f>SUM(N70:N75)</f>
        <v>16160.5121807204</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88083.076864731498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17616.6153729463</v>
      </c>
      <c r="M83" s="863"/>
      <c r="N83" s="51"/>
    </row>
    <row r="84" spans="1:14">
      <c r="B84" s="89" t="s">
        <v>973</v>
      </c>
      <c r="C84" s="90"/>
      <c r="D84" s="90"/>
      <c r="E84" s="90"/>
      <c r="F84" s="90"/>
      <c r="G84" s="90"/>
      <c r="H84" s="90"/>
      <c r="I84" s="87"/>
      <c r="J84" s="88"/>
      <c r="K84" s="304">
        <v>0.05</v>
      </c>
      <c r="L84" s="862">
        <f>N78*K84</f>
        <v>4404.1538432365751</v>
      </c>
      <c r="M84" s="863"/>
      <c r="N84" s="51"/>
    </row>
    <row r="85" spans="1:14" ht="15.75" thickBot="1">
      <c r="B85" s="91" t="s">
        <v>974</v>
      </c>
      <c r="C85" s="92"/>
      <c r="D85" s="92"/>
      <c r="E85" s="92"/>
      <c r="F85" s="92"/>
      <c r="G85" s="92"/>
      <c r="H85" s="92"/>
      <c r="I85" s="93"/>
      <c r="J85" s="94"/>
      <c r="K85" s="305">
        <v>0.05</v>
      </c>
      <c r="L85" s="864">
        <f>N78*K85</f>
        <v>4404.1538432365751</v>
      </c>
      <c r="M85" s="865"/>
      <c r="N85" s="51"/>
    </row>
    <row r="86" spans="1:14" ht="15.75" thickBot="1">
      <c r="B86" s="828" t="s">
        <v>953</v>
      </c>
      <c r="C86" s="829"/>
      <c r="D86" s="829"/>
      <c r="E86" s="829"/>
      <c r="F86" s="829"/>
      <c r="G86" s="829"/>
      <c r="H86" s="829"/>
      <c r="I86" s="829"/>
      <c r="J86" s="829"/>
      <c r="K86" s="829"/>
      <c r="L86" s="829"/>
      <c r="M86" s="830"/>
      <c r="N86" s="52">
        <f>L83+L84+L85</f>
        <v>26424.923059419449</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114507.99992415095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1477</v>
      </c>
      <c r="C31" s="81" t="s">
        <v>1478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206" t="s">
        <v>162</v>
      </c>
      <c r="B36" s="841" t="str">
        <f>VLOOKUP(A36,EQUIPOS!A6:D154,3,FALSE)</f>
        <v>Compactador manual (SALTARIN) Peso de operación (Kg.) 52, Fuerza de impacto por golpe (KN) 12.</v>
      </c>
      <c r="C36" s="842"/>
      <c r="D36" s="842"/>
      <c r="E36" s="842"/>
      <c r="F36" s="842"/>
      <c r="G36" s="842"/>
      <c r="H36" s="843"/>
      <c r="I36" s="267"/>
      <c r="J36" s="268"/>
      <c r="K36" s="269">
        <f>VLOOKUP(A36,EQUIPOS!A6:D163,4,FALSE)</f>
        <v>24956.63053012879</v>
      </c>
      <c r="L36" s="270"/>
      <c r="M36" s="271">
        <v>2.5</v>
      </c>
      <c r="N36" s="272">
        <f>K36/M36</f>
        <v>9982.6522120515165</v>
      </c>
    </row>
    <row r="37" spans="1:14">
      <c r="A37" s="113"/>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0.05</v>
      </c>
      <c r="N41" s="344">
        <f>N76*M41</f>
        <v>808.02560903602</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10790.677821087536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536</v>
      </c>
      <c r="B48" s="43" t="str">
        <f>VLOOKUP(A48,MATERIALES!A4:D373,3,FALSE)</f>
        <v>Material de Sub- Base CBR=30%</v>
      </c>
      <c r="C48" s="281"/>
      <c r="D48" s="281"/>
      <c r="E48" s="281"/>
      <c r="F48" s="281"/>
      <c r="G48" s="281"/>
      <c r="H48" s="281"/>
      <c r="I48" s="268"/>
      <c r="J48" s="224" t="str">
        <f>VLOOKUP(A48,MATERIALES!A4:D373,2,FALSE)</f>
        <v>m3</v>
      </c>
      <c r="K48" s="282">
        <v>1.3</v>
      </c>
      <c r="L48" s="267"/>
      <c r="M48" s="402">
        <f>VLOOKUP(A48,MATERIALES!A4:D395,4,FALSE)</f>
        <v>38110.500834674989</v>
      </c>
      <c r="N48" s="272">
        <f>K48*M48</f>
        <v>49543.651085077487</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53.625797798776269</v>
      </c>
      <c r="N49" s="272">
        <f>K49*M49</f>
        <v>1287.0191471706305</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50830.670232248114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32">
        <f>VLOOKUP(A59,TRANSPORTE!A5:D123,4,FALSE)</f>
        <v>1232.9363069637777</v>
      </c>
      <c r="M59" s="833"/>
      <c r="N59" s="287">
        <f>K59*L59</f>
        <v>1602.8171990529111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f>N59+N60+N61+N62+N63</f>
        <v>1602.8171990529111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28" t="s">
        <v>953</v>
      </c>
      <c r="C76" s="829"/>
      <c r="D76" s="829"/>
      <c r="E76" s="829"/>
      <c r="F76" s="829"/>
      <c r="G76" s="829"/>
      <c r="H76" s="829"/>
      <c r="I76" s="835"/>
      <c r="J76" s="835"/>
      <c r="K76" s="835"/>
      <c r="L76" s="835"/>
      <c r="M76" s="836"/>
      <c r="N76" s="301">
        <f>SUM(N70:N75)</f>
        <v>16160.5121807204</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79384.677433108955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15876.935486621791</v>
      </c>
      <c r="M83" s="863"/>
      <c r="N83" s="51"/>
    </row>
    <row r="84" spans="1:14">
      <c r="B84" s="89" t="s">
        <v>973</v>
      </c>
      <c r="C84" s="90"/>
      <c r="D84" s="90"/>
      <c r="E84" s="90"/>
      <c r="F84" s="90"/>
      <c r="G84" s="90"/>
      <c r="H84" s="90"/>
      <c r="I84" s="87"/>
      <c r="J84" s="88"/>
      <c r="K84" s="304">
        <v>0.05</v>
      </c>
      <c r="L84" s="862">
        <f>N78*K84</f>
        <v>3969.2338716554477</v>
      </c>
      <c r="M84" s="863"/>
      <c r="N84" s="51"/>
    </row>
    <row r="85" spans="1:14" ht="15.75" thickBot="1">
      <c r="B85" s="91" t="s">
        <v>974</v>
      </c>
      <c r="C85" s="92"/>
      <c r="D85" s="92"/>
      <c r="E85" s="92"/>
      <c r="F85" s="92"/>
      <c r="G85" s="92"/>
      <c r="H85" s="92"/>
      <c r="I85" s="93"/>
      <c r="J85" s="94"/>
      <c r="K85" s="305">
        <v>0.05</v>
      </c>
      <c r="L85" s="864">
        <f>N78*K85</f>
        <v>3969.2338716554477</v>
      </c>
      <c r="M85" s="865"/>
      <c r="N85" s="51"/>
    </row>
    <row r="86" spans="1:14" ht="15.75" thickBot="1">
      <c r="B86" s="828" t="s">
        <v>953</v>
      </c>
      <c r="C86" s="829"/>
      <c r="D86" s="829"/>
      <c r="E86" s="829"/>
      <c r="F86" s="829"/>
      <c r="G86" s="829"/>
      <c r="H86" s="829"/>
      <c r="I86" s="829"/>
      <c r="J86" s="829"/>
      <c r="K86" s="829"/>
      <c r="L86" s="829"/>
      <c r="M86" s="830"/>
      <c r="N86" s="52">
        <f>L83+L84+L85</f>
        <v>23815.403229932686</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103200.08066304165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1479</v>
      </c>
      <c r="C31" s="81" t="s">
        <v>1480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206" t="s">
        <v>162</v>
      </c>
      <c r="B36" s="841" t="str">
        <f>VLOOKUP(A36,EQUIPOS!A6:D154,3,FALSE)</f>
        <v>Compactador manual (SALTARIN) Peso de operación (Kg.) 52, Fuerza de impacto por golpe (KN) 12.</v>
      </c>
      <c r="C36" s="842"/>
      <c r="D36" s="842"/>
      <c r="E36" s="842"/>
      <c r="F36" s="842"/>
      <c r="G36" s="842"/>
      <c r="H36" s="843"/>
      <c r="I36" s="267"/>
      <c r="J36" s="268"/>
      <c r="K36" s="269">
        <f>VLOOKUP(A36,EQUIPOS!A6:D163,4,FALSE)</f>
        <v>24956.63053012879</v>
      </c>
      <c r="L36" s="270"/>
      <c r="M36" s="271">
        <v>2.5</v>
      </c>
      <c r="N36" s="272">
        <f>K36/M36</f>
        <v>9982.6522120515165</v>
      </c>
    </row>
    <row r="37" spans="1:14">
      <c r="A37" s="113"/>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0.05</v>
      </c>
      <c r="N41" s="344">
        <f>N76*M41</f>
        <v>808.02560903602</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10790.677821087536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1.3</v>
      </c>
      <c r="L48" s="267"/>
      <c r="M48" s="402">
        <f>VLOOKUP(A48,MATERIALES!A4:D395,4,FALSE)</f>
        <v>41888.342839149613</v>
      </c>
      <c r="N48" s="272">
        <f>K48*M48</f>
        <v>54454.845690894501</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53.625797798776269</v>
      </c>
      <c r="N49" s="272">
        <f>K49*M49</f>
        <v>1287.0191471706305</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55741.864838065128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32">
        <f>VLOOKUP(A59,TRANSPORTE!A5:D123,4,FALSE)</f>
        <v>1232.9363069637777</v>
      </c>
      <c r="M59" s="833"/>
      <c r="N59" s="287">
        <f>K59*L59</f>
        <v>1602.8171990529111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f>N59+N60+N61+N62+N63</f>
        <v>1602.8171990529111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28" t="s">
        <v>953</v>
      </c>
      <c r="C76" s="829"/>
      <c r="D76" s="829"/>
      <c r="E76" s="829"/>
      <c r="F76" s="829"/>
      <c r="G76" s="829"/>
      <c r="H76" s="829"/>
      <c r="I76" s="835"/>
      <c r="J76" s="835"/>
      <c r="K76" s="835"/>
      <c r="L76" s="835"/>
      <c r="M76" s="836"/>
      <c r="N76" s="301">
        <f>SUM(N70:N75)</f>
        <v>16160.5121807204</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84295.872038925969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16859.174407785194</v>
      </c>
      <c r="M83" s="863"/>
      <c r="N83" s="51"/>
    </row>
    <row r="84" spans="1:14">
      <c r="B84" s="89" t="s">
        <v>973</v>
      </c>
      <c r="C84" s="90"/>
      <c r="D84" s="90"/>
      <c r="E84" s="90"/>
      <c r="F84" s="90"/>
      <c r="G84" s="90"/>
      <c r="H84" s="90"/>
      <c r="I84" s="87"/>
      <c r="J84" s="88"/>
      <c r="K84" s="304">
        <v>0.05</v>
      </c>
      <c r="L84" s="862">
        <f>N78*K84</f>
        <v>4214.7936019462986</v>
      </c>
      <c r="M84" s="863"/>
      <c r="N84" s="51"/>
    </row>
    <row r="85" spans="1:14" ht="15.75" thickBot="1">
      <c r="B85" s="91" t="s">
        <v>974</v>
      </c>
      <c r="C85" s="92"/>
      <c r="D85" s="92"/>
      <c r="E85" s="92"/>
      <c r="F85" s="92"/>
      <c r="G85" s="92"/>
      <c r="H85" s="92"/>
      <c r="I85" s="93"/>
      <c r="J85" s="94"/>
      <c r="K85" s="305">
        <v>0.05</v>
      </c>
      <c r="L85" s="864">
        <f>N78*K85</f>
        <v>4214.7936019462986</v>
      </c>
      <c r="M85" s="865"/>
      <c r="N85" s="51"/>
    </row>
    <row r="86" spans="1:14" ht="15.75" thickBot="1">
      <c r="B86" s="828" t="s">
        <v>953</v>
      </c>
      <c r="C86" s="829"/>
      <c r="D86" s="829"/>
      <c r="E86" s="829"/>
      <c r="F86" s="829"/>
      <c r="G86" s="829"/>
      <c r="H86" s="829"/>
      <c r="I86" s="829"/>
      <c r="J86" s="829"/>
      <c r="K86" s="829"/>
      <c r="L86" s="829"/>
      <c r="M86" s="830"/>
      <c r="N86" s="52">
        <f>L83+L84+L85</f>
        <v>25288.76161167779</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109584.63365060376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1031</v>
      </c>
      <c r="C31" s="81" t="s">
        <v>1481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206" t="s">
        <v>152</v>
      </c>
      <c r="B36" s="841" t="str">
        <f>VLOOKUP(A36,EQUIPOS!A6:D154,3,FALSE)</f>
        <v xml:space="preserve">Carrotanque de agua(1000 Galones) </v>
      </c>
      <c r="C36" s="842"/>
      <c r="D36" s="842"/>
      <c r="E36" s="842"/>
      <c r="F36" s="842"/>
      <c r="G36" s="842"/>
      <c r="H36" s="843"/>
      <c r="I36" s="267"/>
      <c r="J36" s="268"/>
      <c r="K36" s="269">
        <f>VLOOKUP(A36,EQUIPOS!A6:D163,4,FALSE)</f>
        <v>74320.25776989889</v>
      </c>
      <c r="L36" s="270"/>
      <c r="M36" s="271">
        <v>45</v>
      </c>
      <c r="N36" s="272">
        <f>K36/M36</f>
        <v>1651.5612837755309</v>
      </c>
    </row>
    <row r="37" spans="1:14">
      <c r="A37" s="113" t="s">
        <v>269</v>
      </c>
      <c r="B37" s="841" t="str">
        <f>VLOOKUP(A37,EQUIPOS!A7:D154,3,FALSE)</f>
        <v>Motoniveladora  potencia 215 HP, ancho de cuchilla 4,27 m, peso 18 ton.</v>
      </c>
      <c r="C37" s="842"/>
      <c r="D37" s="842"/>
      <c r="E37" s="842"/>
      <c r="F37" s="842"/>
      <c r="G37" s="842"/>
      <c r="H37" s="843"/>
      <c r="I37" s="267"/>
      <c r="J37" s="268"/>
      <c r="K37" s="269">
        <f>VLOOKUP(A37,EQUIPOS!A7:D164,4,FALSE)</f>
        <v>204215.24230065945</v>
      </c>
      <c r="L37" s="270"/>
      <c r="M37" s="271">
        <v>45</v>
      </c>
      <c r="N37" s="272">
        <f>K37/M37</f>
        <v>4538.1164955702097</v>
      </c>
    </row>
    <row r="38" spans="1:14">
      <c r="A38" t="s">
        <v>365</v>
      </c>
      <c r="B38" s="841" t="str">
        <f>VLOOKUP(A38,EQUIPOS!A8:D154,3,FALSE)</f>
        <v xml:space="preserve">Vibrocompatador, potencia 153 HP, peso 10 Ton. </v>
      </c>
      <c r="C38" s="842"/>
      <c r="D38" s="842"/>
      <c r="E38" s="842"/>
      <c r="F38" s="842"/>
      <c r="G38" s="842"/>
      <c r="H38" s="843"/>
      <c r="I38" s="267"/>
      <c r="J38" s="268"/>
      <c r="K38" s="269">
        <f>VLOOKUP(A38,EQUIPOS!A8:D165,4,FALSE)</f>
        <v>133116.49651623334</v>
      </c>
      <c r="L38" s="270"/>
      <c r="M38" s="271">
        <v>45</v>
      </c>
      <c r="N38" s="272">
        <f>K38/M38</f>
        <v>2958.1443670274075</v>
      </c>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0.01</v>
      </c>
      <c r="N41" s="344">
        <f>N76*M41</f>
        <v>5.9707845448446664</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9153.7929309179926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45125.674981992241</v>
      </c>
      <c r="N48" s="272">
        <f>K48*M48</f>
        <v>58663.377476589914</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53.625797798776269</v>
      </c>
      <c r="N49" s="272">
        <f>K49*M49</f>
        <v>1287.0191471706305</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59950.396623760542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32">
        <f>VLOOKUP(A59,TRANSPORTE!A5:D123,4,FALSE)</f>
        <v>1232.9363069637777</v>
      </c>
      <c r="M59" s="833"/>
      <c r="N59" s="287">
        <f>K59*L59</f>
        <v>1602.8171990529111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f>N59+N60+N61+N62+N63</f>
        <v>1602.8171990529111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28" t="s">
        <v>953</v>
      </c>
      <c r="C76" s="829"/>
      <c r="D76" s="829"/>
      <c r="E76" s="829"/>
      <c r="F76" s="829"/>
      <c r="G76" s="829"/>
      <c r="H76" s="829"/>
      <c r="I76" s="835"/>
      <c r="J76" s="835"/>
      <c r="K76" s="835"/>
      <c r="L76" s="835"/>
      <c r="M76" s="836"/>
      <c r="N76" s="301">
        <f>SUM(N70:N75)</f>
        <v>597.07845448446665</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71304.085208215911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14260.817041643182</v>
      </c>
      <c r="M83" s="863"/>
      <c r="N83" s="51"/>
    </row>
    <row r="84" spans="1:14">
      <c r="B84" s="89" t="s">
        <v>973</v>
      </c>
      <c r="C84" s="90"/>
      <c r="D84" s="90"/>
      <c r="E84" s="90"/>
      <c r="F84" s="90"/>
      <c r="G84" s="90"/>
      <c r="H84" s="90"/>
      <c r="I84" s="87"/>
      <c r="J84" s="88"/>
      <c r="K84" s="304">
        <v>0.05</v>
      </c>
      <c r="L84" s="862">
        <f>N78*K84</f>
        <v>3565.2042604107955</v>
      </c>
      <c r="M84" s="863"/>
      <c r="N84" s="51"/>
    </row>
    <row r="85" spans="1:14" ht="15.75" thickBot="1">
      <c r="B85" s="91" t="s">
        <v>974</v>
      </c>
      <c r="C85" s="92"/>
      <c r="D85" s="92"/>
      <c r="E85" s="92"/>
      <c r="F85" s="92"/>
      <c r="G85" s="92"/>
      <c r="H85" s="92"/>
      <c r="I85" s="93"/>
      <c r="J85" s="94"/>
      <c r="K85" s="305">
        <v>0.05</v>
      </c>
      <c r="L85" s="864">
        <f>N78*K85</f>
        <v>3565.2042604107955</v>
      </c>
      <c r="M85" s="865"/>
      <c r="N85" s="51"/>
    </row>
    <row r="86" spans="1:14" ht="15.75" thickBot="1">
      <c r="B86" s="828" t="s">
        <v>953</v>
      </c>
      <c r="C86" s="829"/>
      <c r="D86" s="829"/>
      <c r="E86" s="829"/>
      <c r="F86" s="829"/>
      <c r="G86" s="829"/>
      <c r="H86" s="829"/>
      <c r="I86" s="829"/>
      <c r="J86" s="829"/>
      <c r="K86" s="829"/>
      <c r="L86" s="829"/>
      <c r="M86" s="830"/>
      <c r="N86" s="52">
        <f>L83+L84+L85</f>
        <v>21391.225562464773</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92695.310770680691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1032</v>
      </c>
      <c r="C31" s="81" t="s">
        <v>1482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206" t="s">
        <v>152</v>
      </c>
      <c r="B36" s="841" t="str">
        <f>VLOOKUP(A36,EQUIPOS!A6:D154,3,FALSE)</f>
        <v xml:space="preserve">Carrotanque de agua(1000 Galones) </v>
      </c>
      <c r="C36" s="842"/>
      <c r="D36" s="842"/>
      <c r="E36" s="842"/>
      <c r="F36" s="842"/>
      <c r="G36" s="842"/>
      <c r="H36" s="843"/>
      <c r="I36" s="267"/>
      <c r="J36" s="268"/>
      <c r="K36" s="269">
        <f>VLOOKUP(A36,EQUIPOS!A6:D163,4,FALSE)</f>
        <v>74320.25776989889</v>
      </c>
      <c r="L36" s="270"/>
      <c r="M36" s="271">
        <v>45</v>
      </c>
      <c r="N36" s="272">
        <f>K36/M36</f>
        <v>1651.5612837755309</v>
      </c>
    </row>
    <row r="37" spans="1:14">
      <c r="A37" s="113" t="s">
        <v>269</v>
      </c>
      <c r="B37" s="841" t="str">
        <f>VLOOKUP(A37,EQUIPOS!A7:D154,3,FALSE)</f>
        <v>Motoniveladora  potencia 215 HP, ancho de cuchilla 4,27 m, peso 18 ton.</v>
      </c>
      <c r="C37" s="842"/>
      <c r="D37" s="842"/>
      <c r="E37" s="842"/>
      <c r="F37" s="842"/>
      <c r="G37" s="842"/>
      <c r="H37" s="843"/>
      <c r="I37" s="267"/>
      <c r="J37" s="268"/>
      <c r="K37" s="269">
        <f>VLOOKUP(A37,EQUIPOS!A7:D164,4,FALSE)</f>
        <v>204215.24230065945</v>
      </c>
      <c r="L37" s="270"/>
      <c r="M37" s="271">
        <v>45</v>
      </c>
      <c r="N37" s="272">
        <f>K37/M37</f>
        <v>4538.1164955702097</v>
      </c>
    </row>
    <row r="38" spans="1:14">
      <c r="A38" t="s">
        <v>365</v>
      </c>
      <c r="B38" s="841" t="str">
        <f>VLOOKUP(A38,EQUIPOS!A8:D154,3,FALSE)</f>
        <v xml:space="preserve">Vibrocompatador, potencia 153 HP, peso 10 Ton. </v>
      </c>
      <c r="C38" s="842"/>
      <c r="D38" s="842"/>
      <c r="E38" s="842"/>
      <c r="F38" s="842"/>
      <c r="G38" s="842"/>
      <c r="H38" s="843"/>
      <c r="I38" s="267"/>
      <c r="J38" s="268"/>
      <c r="K38" s="269">
        <f>VLOOKUP(A38,EQUIPOS!A8:D165,4,FALSE)</f>
        <v>133116.49651623334</v>
      </c>
      <c r="L38" s="270"/>
      <c r="M38" s="271">
        <v>45</v>
      </c>
      <c r="N38" s="272">
        <f>K38/M38</f>
        <v>2958.1443670274075</v>
      </c>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0.01</v>
      </c>
      <c r="N41" s="344">
        <f>N76*M41</f>
        <v>5.9707845448446664</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9153.7929309179926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45199.432147249463</v>
      </c>
      <c r="N48" s="272">
        <f>K48*M48</f>
        <v>58759.261791424302</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53.625797798776269</v>
      </c>
      <c r="N49" s="272">
        <f>K49*M49</f>
        <v>1287.0191471706305</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60046.280938594929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32">
        <f>VLOOKUP(A59,TRANSPORTE!A5:D123,4,FALSE)</f>
        <v>1232.9363069637777</v>
      </c>
      <c r="M59" s="833"/>
      <c r="N59" s="287">
        <f>K59*L59</f>
        <v>1602.8171990529111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f>N59+N60+N61+N62+N63</f>
        <v>1602.8171990529111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127"/>
    </row>
    <row r="76" spans="1:15" ht="15.75" thickBot="1">
      <c r="B76" s="834" t="s">
        <v>953</v>
      </c>
      <c r="C76" s="835"/>
      <c r="D76" s="835"/>
      <c r="E76" s="835"/>
      <c r="F76" s="835"/>
      <c r="G76" s="835"/>
      <c r="H76" s="835"/>
      <c r="I76" s="835"/>
      <c r="J76" s="835"/>
      <c r="K76" s="835"/>
      <c r="L76" s="835"/>
      <c r="M76" s="836"/>
      <c r="N76" s="460">
        <f>SUM(N70:N75)</f>
        <v>597.07845448446665</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71399.969523050298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14279.993904610061</v>
      </c>
      <c r="M83" s="863"/>
      <c r="N83" s="51"/>
    </row>
    <row r="84" spans="1:14">
      <c r="B84" s="89" t="s">
        <v>973</v>
      </c>
      <c r="C84" s="90"/>
      <c r="D84" s="90"/>
      <c r="E84" s="90"/>
      <c r="F84" s="90"/>
      <c r="G84" s="90"/>
      <c r="H84" s="90"/>
      <c r="I84" s="87"/>
      <c r="J84" s="88"/>
      <c r="K84" s="304">
        <v>0.05</v>
      </c>
      <c r="L84" s="862">
        <f>N78*K84</f>
        <v>3569.9984761525152</v>
      </c>
      <c r="M84" s="863"/>
      <c r="N84" s="51"/>
    </row>
    <row r="85" spans="1:14" ht="15.75" thickBot="1">
      <c r="B85" s="91" t="s">
        <v>974</v>
      </c>
      <c r="C85" s="92"/>
      <c r="D85" s="92"/>
      <c r="E85" s="92"/>
      <c r="F85" s="92"/>
      <c r="G85" s="92"/>
      <c r="H85" s="92"/>
      <c r="I85" s="93"/>
      <c r="J85" s="94"/>
      <c r="K85" s="305">
        <v>0.05</v>
      </c>
      <c r="L85" s="864">
        <f>N78*K85</f>
        <v>3569.9984761525152</v>
      </c>
      <c r="M85" s="865"/>
      <c r="N85" s="51"/>
    </row>
    <row r="86" spans="1:14" ht="15.75" thickBot="1">
      <c r="B86" s="828" t="s">
        <v>953</v>
      </c>
      <c r="C86" s="829"/>
      <c r="D86" s="829"/>
      <c r="E86" s="829"/>
      <c r="F86" s="829"/>
      <c r="G86" s="829"/>
      <c r="H86" s="829"/>
      <c r="I86" s="829"/>
      <c r="J86" s="829"/>
      <c r="K86" s="829"/>
      <c r="L86" s="829"/>
      <c r="M86" s="830"/>
      <c r="N86" s="52">
        <f>L83+L84+L85</f>
        <v>21419.99085691509</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92819.960379965385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1483</v>
      </c>
      <c r="C31" s="81" t="s">
        <v>1484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206" t="s">
        <v>152</v>
      </c>
      <c r="B36" s="841" t="str">
        <f>VLOOKUP(A36,EQUIPOS!A6:D154,3,FALSE)</f>
        <v xml:space="preserve">Carrotanque de agua(1000 Galones) </v>
      </c>
      <c r="C36" s="842"/>
      <c r="D36" s="842"/>
      <c r="E36" s="842"/>
      <c r="F36" s="842"/>
      <c r="G36" s="842"/>
      <c r="H36" s="843"/>
      <c r="I36" s="267"/>
      <c r="J36" s="268"/>
      <c r="K36" s="269">
        <f>VLOOKUP(A36,EQUIPOS!A6:D163,4,FALSE)</f>
        <v>74320.25776989889</v>
      </c>
      <c r="L36" s="270"/>
      <c r="M36" s="271">
        <v>45</v>
      </c>
      <c r="N36" s="272">
        <f>K36/M36</f>
        <v>1651.5612837755309</v>
      </c>
    </row>
    <row r="37" spans="1:14">
      <c r="A37" s="113" t="s">
        <v>269</v>
      </c>
      <c r="B37" s="841" t="str">
        <f>VLOOKUP(A37,EQUIPOS!A7:D154,3,FALSE)</f>
        <v>Motoniveladora  potencia 215 HP, ancho de cuchilla 4,27 m, peso 18 ton.</v>
      </c>
      <c r="C37" s="842"/>
      <c r="D37" s="842"/>
      <c r="E37" s="842"/>
      <c r="F37" s="842"/>
      <c r="G37" s="842"/>
      <c r="H37" s="843"/>
      <c r="I37" s="267"/>
      <c r="J37" s="268"/>
      <c r="K37" s="269">
        <f>VLOOKUP(A37,EQUIPOS!A7:D164,4,FALSE)</f>
        <v>204215.24230065945</v>
      </c>
      <c r="L37" s="270"/>
      <c r="M37" s="271">
        <v>45</v>
      </c>
      <c r="N37" s="272">
        <f>K37/M37</f>
        <v>4538.1164955702097</v>
      </c>
    </row>
    <row r="38" spans="1:14">
      <c r="A38" t="s">
        <v>365</v>
      </c>
      <c r="B38" s="841" t="str">
        <f>VLOOKUP(A38,EQUIPOS!A8:D154,3,FALSE)</f>
        <v xml:space="preserve">Vibrocompatador, potencia 153 HP, peso 10 Ton. </v>
      </c>
      <c r="C38" s="842"/>
      <c r="D38" s="842"/>
      <c r="E38" s="842"/>
      <c r="F38" s="842"/>
      <c r="G38" s="842"/>
      <c r="H38" s="843"/>
      <c r="I38" s="267"/>
      <c r="J38" s="268"/>
      <c r="K38" s="269">
        <f>VLOOKUP(A38,EQUIPOS!A8:D165,4,FALSE)</f>
        <v>133116.49651623334</v>
      </c>
      <c r="L38" s="270"/>
      <c r="M38" s="271">
        <v>45</v>
      </c>
      <c r="N38" s="272">
        <f>K38/M38</f>
        <v>2958.1443670274075</v>
      </c>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0.01</v>
      </c>
      <c r="N41" s="344">
        <f>N76*M41</f>
        <v>5.9707845448446664</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9153.7929309179926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1.3</v>
      </c>
      <c r="L48" s="267"/>
      <c r="M48" s="402">
        <f>VLOOKUP(A48,MATERIALES!A4:D395,4,FALSE)</f>
        <v>58775.609850170731</v>
      </c>
      <c r="N48" s="272">
        <f>K48*M48</f>
        <v>76408.29280522195</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53.625797798776269</v>
      </c>
      <c r="N49" s="272">
        <f>K49*M49</f>
        <v>1287.0191471706305</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77695.311952392585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32">
        <f>VLOOKUP(A59,TRANSPORTE!A5:D123,4,FALSE)</f>
        <v>1232.9363069637777</v>
      </c>
      <c r="M59" s="833"/>
      <c r="N59" s="287">
        <f>K59*L59</f>
        <v>1602.8171990529111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f>N59+N60+N61+N62+N63</f>
        <v>1602.8171990529111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34" t="s">
        <v>953</v>
      </c>
      <c r="C76" s="835"/>
      <c r="D76" s="835"/>
      <c r="E76" s="835"/>
      <c r="F76" s="835"/>
      <c r="G76" s="835"/>
      <c r="H76" s="835"/>
      <c r="I76" s="835"/>
      <c r="J76" s="835"/>
      <c r="K76" s="835"/>
      <c r="L76" s="835"/>
      <c r="M76" s="836"/>
      <c r="N76" s="301">
        <f>SUM(N70:N75)</f>
        <v>597.07845448446665</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89049.000536847947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17809.800107369589</v>
      </c>
      <c r="M83" s="863"/>
      <c r="N83" s="51"/>
    </row>
    <row r="84" spans="1:14">
      <c r="B84" s="89" t="s">
        <v>973</v>
      </c>
      <c r="C84" s="90"/>
      <c r="D84" s="90"/>
      <c r="E84" s="90"/>
      <c r="F84" s="90"/>
      <c r="G84" s="90"/>
      <c r="H84" s="90"/>
      <c r="I84" s="87"/>
      <c r="J84" s="88"/>
      <c r="K84" s="304">
        <v>0.05</v>
      </c>
      <c r="L84" s="862">
        <f>N78*K84</f>
        <v>4452.4500268423972</v>
      </c>
      <c r="M84" s="863"/>
      <c r="N84" s="51"/>
    </row>
    <row r="85" spans="1:14" ht="15.75" thickBot="1">
      <c r="B85" s="91" t="s">
        <v>974</v>
      </c>
      <c r="C85" s="92"/>
      <c r="D85" s="92"/>
      <c r="E85" s="92"/>
      <c r="F85" s="92"/>
      <c r="G85" s="92"/>
      <c r="H85" s="92"/>
      <c r="I85" s="93"/>
      <c r="J85" s="94"/>
      <c r="K85" s="305">
        <v>0.05</v>
      </c>
      <c r="L85" s="864">
        <f>N78*K85</f>
        <v>4452.4500268423972</v>
      </c>
      <c r="M85" s="865"/>
      <c r="N85" s="51"/>
    </row>
    <row r="86" spans="1:14" ht="15.75" thickBot="1">
      <c r="B86" s="828" t="s">
        <v>953</v>
      </c>
      <c r="C86" s="829"/>
      <c r="D86" s="829"/>
      <c r="E86" s="829"/>
      <c r="F86" s="829"/>
      <c r="G86" s="829"/>
      <c r="H86" s="829"/>
      <c r="I86" s="829"/>
      <c r="J86" s="829"/>
      <c r="K86" s="829"/>
      <c r="L86" s="829"/>
      <c r="M86" s="830"/>
      <c r="N86" s="52">
        <f>L83+L84+L85</f>
        <v>26714.700161054385</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115763.70069790233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1485</v>
      </c>
      <c r="C31" s="81" t="s">
        <v>1486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206" t="s">
        <v>162</v>
      </c>
      <c r="B36" s="841" t="str">
        <f>VLOOKUP(A36,EQUIPOS!A6:D154,3,FALSE)</f>
        <v>Compactador manual (SALTARIN) Peso de operación (Kg.) 52, Fuerza de impacto por golpe (KN) 12.</v>
      </c>
      <c r="C36" s="842"/>
      <c r="D36" s="842"/>
      <c r="E36" s="842"/>
      <c r="F36" s="842"/>
      <c r="G36" s="842"/>
      <c r="H36" s="843"/>
      <c r="I36" s="267"/>
      <c r="J36" s="268"/>
      <c r="K36" s="269">
        <f>VLOOKUP(A36,EQUIPOS!A6:D163,4,FALSE)</f>
        <v>24956.63053012879</v>
      </c>
      <c r="L36" s="270"/>
      <c r="M36" s="271">
        <v>2.5</v>
      </c>
      <c r="N36" s="272">
        <f>K36/M36</f>
        <v>9982.6522120515165</v>
      </c>
    </row>
    <row r="37" spans="1:14">
      <c r="A37" s="113"/>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0.05</v>
      </c>
      <c r="N41" s="344">
        <f>N76*M41</f>
        <v>808.02560903602</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10790.677821087536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45125.674981992241</v>
      </c>
      <c r="N48" s="272">
        <f>K48*M48</f>
        <v>58663.377476589914</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53.625797798776269</v>
      </c>
      <c r="N49" s="272">
        <f>K49*M49</f>
        <v>1287.0191471706305</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59950.396623760542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32">
        <f>VLOOKUP(A59,TRANSPORTE!A5:D123,4,FALSE)</f>
        <v>1232.9363069637777</v>
      </c>
      <c r="M59" s="833"/>
      <c r="N59" s="287">
        <f>K59*L59</f>
        <v>1602.8171990529111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f>N59+N60+N61+N62+N63</f>
        <v>1602.8171990529111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34" t="s">
        <v>953</v>
      </c>
      <c r="C76" s="835"/>
      <c r="D76" s="835"/>
      <c r="E76" s="835"/>
      <c r="F76" s="835"/>
      <c r="G76" s="835"/>
      <c r="H76" s="835"/>
      <c r="I76" s="835"/>
      <c r="J76" s="835"/>
      <c r="K76" s="835"/>
      <c r="L76" s="835"/>
      <c r="M76" s="836"/>
      <c r="N76" s="301">
        <f>SUM(N70:N75)</f>
        <v>16160.5121807204</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88504.40382462139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17700.880764924277</v>
      </c>
      <c r="M83" s="863"/>
      <c r="N83" s="51"/>
    </row>
    <row r="84" spans="1:14">
      <c r="B84" s="89" t="s">
        <v>973</v>
      </c>
      <c r="C84" s="90"/>
      <c r="D84" s="90"/>
      <c r="E84" s="90"/>
      <c r="F84" s="90"/>
      <c r="G84" s="90"/>
      <c r="H84" s="90"/>
      <c r="I84" s="87"/>
      <c r="J84" s="88"/>
      <c r="K84" s="304">
        <v>0.05</v>
      </c>
      <c r="L84" s="862">
        <f>N78*K84</f>
        <v>4425.2201912310693</v>
      </c>
      <c r="M84" s="863"/>
      <c r="N84" s="51"/>
    </row>
    <row r="85" spans="1:14" ht="15.75" thickBot="1">
      <c r="B85" s="91" t="s">
        <v>974</v>
      </c>
      <c r="C85" s="92"/>
      <c r="D85" s="92"/>
      <c r="E85" s="92"/>
      <c r="F85" s="92"/>
      <c r="G85" s="92"/>
      <c r="H85" s="92"/>
      <c r="I85" s="93"/>
      <c r="J85" s="94"/>
      <c r="K85" s="305">
        <v>0.05</v>
      </c>
      <c r="L85" s="864">
        <f>N78*K85</f>
        <v>4425.2201912310693</v>
      </c>
      <c r="M85" s="865"/>
      <c r="N85" s="51"/>
    </row>
    <row r="86" spans="1:14" ht="15.75" thickBot="1">
      <c r="B86" s="828" t="s">
        <v>953</v>
      </c>
      <c r="C86" s="829"/>
      <c r="D86" s="829"/>
      <c r="E86" s="829"/>
      <c r="F86" s="829"/>
      <c r="G86" s="829"/>
      <c r="H86" s="829"/>
      <c r="I86" s="829"/>
      <c r="J86" s="829"/>
      <c r="K86" s="829"/>
      <c r="L86" s="829"/>
      <c r="M86" s="830"/>
      <c r="N86" s="52">
        <f>L83+L84+L85</f>
        <v>26551.321147386418</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115055.72497200781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1487</v>
      </c>
      <c r="C31" s="81" t="s">
        <v>1488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206" t="s">
        <v>162</v>
      </c>
      <c r="B36" s="841" t="str">
        <f>VLOOKUP(A36,EQUIPOS!A6:D154,3,FALSE)</f>
        <v>Compactador manual (SALTARIN) Peso de operación (Kg.) 52, Fuerza de impacto por golpe (KN) 12.</v>
      </c>
      <c r="C36" s="842"/>
      <c r="D36" s="842"/>
      <c r="E36" s="842"/>
      <c r="F36" s="842"/>
      <c r="G36" s="842"/>
      <c r="H36" s="843"/>
      <c r="I36" s="267"/>
      <c r="J36" s="268"/>
      <c r="K36" s="269">
        <f>VLOOKUP(A36,EQUIPOS!A6:D163,4,FALSE)</f>
        <v>24956.63053012879</v>
      </c>
      <c r="L36" s="270"/>
      <c r="M36" s="271">
        <v>2.5</v>
      </c>
      <c r="N36" s="272">
        <f>K36/M36</f>
        <v>9982.6522120515165</v>
      </c>
    </row>
    <row r="37" spans="1:14">
      <c r="A37" s="113"/>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0.05</v>
      </c>
      <c r="N41" s="344">
        <f>N76*M41</f>
        <v>808.02560903602</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10790.677821087536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45199.432147249463</v>
      </c>
      <c r="N48" s="272">
        <f>K48*M48</f>
        <v>58759.261791424302</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53.625797798776269</v>
      </c>
      <c r="N49" s="272">
        <f>K49*M49</f>
        <v>1287.0191471706305</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60046.280938594929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32">
        <f>VLOOKUP(A59,TRANSPORTE!A5:D123,4,FALSE)</f>
        <v>1232.9363069637777</v>
      </c>
      <c r="M59" s="833"/>
      <c r="N59" s="287">
        <f>K59*L59</f>
        <v>1602.8171990529111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f>N59+N60+N61+N62+N63</f>
        <v>1602.8171990529111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127"/>
    </row>
    <row r="76" spans="1:15" ht="15.75" thickBot="1">
      <c r="B76" s="834" t="s">
        <v>953</v>
      </c>
      <c r="C76" s="835"/>
      <c r="D76" s="835"/>
      <c r="E76" s="835"/>
      <c r="F76" s="835"/>
      <c r="G76" s="835"/>
      <c r="H76" s="835"/>
      <c r="I76" s="835"/>
      <c r="J76" s="835"/>
      <c r="K76" s="835"/>
      <c r="L76" s="835"/>
      <c r="M76" s="836"/>
      <c r="N76" s="460">
        <f>SUM(N70:N75)</f>
        <v>16160.5121807204</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88600.288139455777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17720.057627891158</v>
      </c>
      <c r="M83" s="863"/>
      <c r="N83" s="51"/>
    </row>
    <row r="84" spans="1:14">
      <c r="B84" s="89" t="s">
        <v>973</v>
      </c>
      <c r="C84" s="90"/>
      <c r="D84" s="90"/>
      <c r="E84" s="90"/>
      <c r="F84" s="90"/>
      <c r="G84" s="90"/>
      <c r="H84" s="90"/>
      <c r="I84" s="87"/>
      <c r="J84" s="88"/>
      <c r="K84" s="304">
        <v>0.05</v>
      </c>
      <c r="L84" s="862">
        <f>N78*K84</f>
        <v>4430.0144069727894</v>
      </c>
      <c r="M84" s="863"/>
      <c r="N84" s="51"/>
    </row>
    <row r="85" spans="1:14" ht="15.75" thickBot="1">
      <c r="B85" s="91" t="s">
        <v>974</v>
      </c>
      <c r="C85" s="92"/>
      <c r="D85" s="92"/>
      <c r="E85" s="92"/>
      <c r="F85" s="92"/>
      <c r="G85" s="92"/>
      <c r="H85" s="92"/>
      <c r="I85" s="93"/>
      <c r="J85" s="94"/>
      <c r="K85" s="305">
        <v>0.05</v>
      </c>
      <c r="L85" s="864">
        <f>N78*K85</f>
        <v>4430.0144069727894</v>
      </c>
      <c r="M85" s="865"/>
      <c r="N85" s="51"/>
    </row>
    <row r="86" spans="1:14" ht="15.75" thickBot="1">
      <c r="B86" s="828" t="s">
        <v>953</v>
      </c>
      <c r="C86" s="829"/>
      <c r="D86" s="829"/>
      <c r="E86" s="829"/>
      <c r="F86" s="829"/>
      <c r="G86" s="829"/>
      <c r="H86" s="829"/>
      <c r="I86" s="829"/>
      <c r="J86" s="829"/>
      <c r="K86" s="829"/>
      <c r="L86" s="829"/>
      <c r="M86" s="830"/>
      <c r="N86" s="52">
        <f>L83+L84+L85</f>
        <v>26580.086441836738</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115180.37458129252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1489</v>
      </c>
      <c r="C31" s="81" t="s">
        <v>1490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206" t="s">
        <v>162</v>
      </c>
      <c r="B36" s="841" t="str">
        <f>VLOOKUP(A36,EQUIPOS!A6:D154,3,FALSE)</f>
        <v>Compactador manual (SALTARIN) Peso de operación (Kg.) 52, Fuerza de impacto por golpe (KN) 12.</v>
      </c>
      <c r="C36" s="842"/>
      <c r="D36" s="842"/>
      <c r="E36" s="842"/>
      <c r="F36" s="842"/>
      <c r="G36" s="842"/>
      <c r="H36" s="843"/>
      <c r="I36" s="267"/>
      <c r="J36" s="268"/>
      <c r="K36" s="269">
        <f>VLOOKUP(A36,EQUIPOS!A6:D163,4,FALSE)</f>
        <v>24956.63053012879</v>
      </c>
      <c r="L36" s="270"/>
      <c r="M36" s="271">
        <v>2.5</v>
      </c>
      <c r="N36" s="272">
        <f>K36/M36</f>
        <v>9982.6522120515165</v>
      </c>
    </row>
    <row r="37" spans="1:14">
      <c r="A37" s="113"/>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0.05</v>
      </c>
      <c r="N41" s="344">
        <f>N76*M41</f>
        <v>808.02560903602</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10790.677821087536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1.3</v>
      </c>
      <c r="L48" s="267"/>
      <c r="M48" s="402">
        <f>VLOOKUP(A48,MATERIALES!A4:D395,4,FALSE)</f>
        <v>58775.609850170731</v>
      </c>
      <c r="N48" s="272">
        <f>K48*M48</f>
        <v>76408.29280522195</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53.625797798776269</v>
      </c>
      <c r="N49" s="272">
        <f>K49*M49</f>
        <v>1287.0191471706305</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77695.311952392585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32">
        <f>VLOOKUP(A59,TRANSPORTE!A5:D123,4,FALSE)</f>
        <v>1232.9363069637777</v>
      </c>
      <c r="M59" s="833"/>
      <c r="N59" s="287">
        <f>K59*L59</f>
        <v>1602.8171990529111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f>N59+N60+N61+N62+N63</f>
        <v>1602.8171990529111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34" t="s">
        <v>953</v>
      </c>
      <c r="C76" s="835"/>
      <c r="D76" s="835"/>
      <c r="E76" s="835"/>
      <c r="F76" s="835"/>
      <c r="G76" s="835"/>
      <c r="H76" s="835"/>
      <c r="I76" s="835"/>
      <c r="J76" s="835"/>
      <c r="K76" s="835"/>
      <c r="L76" s="835"/>
      <c r="M76" s="836"/>
      <c r="N76" s="301">
        <f>SUM(N70:N75)</f>
        <v>16160.5121807204</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106249.31915325343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21249.863830650687</v>
      </c>
      <c r="M83" s="863"/>
      <c r="N83" s="51"/>
    </row>
    <row r="84" spans="1:14">
      <c r="B84" s="89" t="s">
        <v>973</v>
      </c>
      <c r="C84" s="90"/>
      <c r="D84" s="90"/>
      <c r="E84" s="90"/>
      <c r="F84" s="90"/>
      <c r="G84" s="90"/>
      <c r="H84" s="90"/>
      <c r="I84" s="87"/>
      <c r="J84" s="88"/>
      <c r="K84" s="304">
        <v>0.05</v>
      </c>
      <c r="L84" s="862">
        <f>N78*K84</f>
        <v>5312.4659576626718</v>
      </c>
      <c r="M84" s="863"/>
      <c r="N84" s="51"/>
    </row>
    <row r="85" spans="1:14" ht="15.75" thickBot="1">
      <c r="B85" s="91" t="s">
        <v>974</v>
      </c>
      <c r="C85" s="92"/>
      <c r="D85" s="92"/>
      <c r="E85" s="92"/>
      <c r="F85" s="92"/>
      <c r="G85" s="92"/>
      <c r="H85" s="92"/>
      <c r="I85" s="93"/>
      <c r="J85" s="94"/>
      <c r="K85" s="305">
        <v>0.05</v>
      </c>
      <c r="L85" s="864">
        <f>N78*K85</f>
        <v>5312.4659576626718</v>
      </c>
      <c r="M85" s="865"/>
      <c r="N85" s="51"/>
    </row>
    <row r="86" spans="1:14" ht="15.75" thickBot="1">
      <c r="B86" s="828" t="s">
        <v>953</v>
      </c>
      <c r="C86" s="829"/>
      <c r="D86" s="829"/>
      <c r="E86" s="829"/>
      <c r="F86" s="829"/>
      <c r="G86" s="829"/>
      <c r="H86" s="829"/>
      <c r="I86" s="829"/>
      <c r="J86" s="829"/>
      <c r="K86" s="829"/>
      <c r="L86" s="829"/>
      <c r="M86" s="830"/>
      <c r="N86" s="52">
        <f>L83+L84+L85</f>
        <v>31874.795745976033</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138124.11489922946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1033</v>
      </c>
      <c r="C31" s="81" t="s">
        <v>1491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206" t="s">
        <v>154</v>
      </c>
      <c r="B36" s="841" t="str">
        <f>VLOOKUP(A36,EQUIPOS!A6:D154,3,FALSE)</f>
        <v>Carrotanque Irrigador de asfalto, 1000 GALONES DE CAPACIDAD</v>
      </c>
      <c r="C36" s="842"/>
      <c r="D36" s="842"/>
      <c r="E36" s="842"/>
      <c r="F36" s="842"/>
      <c r="G36" s="842"/>
      <c r="H36" s="843"/>
      <c r="I36" s="267"/>
      <c r="J36" s="268"/>
      <c r="K36" s="269">
        <f>VLOOKUP(A36,EQUIPOS!A6:D163,4,FALSE)</f>
        <v>99456.256770748165</v>
      </c>
      <c r="L36" s="270"/>
      <c r="M36" s="271">
        <v>30</v>
      </c>
      <c r="N36" s="272">
        <f>K36/M36</f>
        <v>3315.2085590249389</v>
      </c>
    </row>
    <row r="37" spans="1:14">
      <c r="A37" s="113" t="s">
        <v>271</v>
      </c>
      <c r="B37" s="841" t="str">
        <f>VLOOKUP(A37,EQUIPOS!A7:D154,3,FALSE)</f>
        <v>Motoniveladora, potencia 140 HP, ancho de cuchilla 3,66 m, peso 11 ton.</v>
      </c>
      <c r="C37" s="842"/>
      <c r="D37" s="842"/>
      <c r="E37" s="842"/>
      <c r="F37" s="842"/>
      <c r="G37" s="842"/>
      <c r="H37" s="843"/>
      <c r="I37" s="267"/>
      <c r="J37" s="268"/>
      <c r="K37" s="269">
        <f>VLOOKUP(A37,EQUIPOS!A7:D164,4,FALSE)</f>
        <v>128849.79868766824</v>
      </c>
      <c r="L37" s="270"/>
      <c r="M37" s="271">
        <v>30</v>
      </c>
      <c r="N37" s="272">
        <f>K37/M37</f>
        <v>4294.9932895889415</v>
      </c>
    </row>
    <row r="38" spans="1:14">
      <c r="A38" t="s">
        <v>365</v>
      </c>
      <c r="B38" s="841" t="str">
        <f>VLOOKUP(A38,EQUIPOS!A8:D154,3,FALSE)</f>
        <v xml:space="preserve">Vibrocompatador, potencia 153 HP, peso 10 Ton. </v>
      </c>
      <c r="C38" s="842"/>
      <c r="D38" s="842"/>
      <c r="E38" s="842"/>
      <c r="F38" s="842"/>
      <c r="G38" s="842"/>
      <c r="H38" s="843"/>
      <c r="I38" s="267"/>
      <c r="J38" s="268"/>
      <c r="K38" s="269">
        <f>VLOOKUP(A38,EQUIPOS!A8:D165,4,FALSE)</f>
        <v>133116.49651623334</v>
      </c>
      <c r="L38" s="270"/>
      <c r="M38" s="271">
        <v>30</v>
      </c>
      <c r="N38" s="272">
        <f>K38/M38</f>
        <v>4437.2165505411112</v>
      </c>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0.01</v>
      </c>
      <c r="N41" s="344">
        <f>N76*M41</f>
        <v>8.9561768172669982</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12056.374575972257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1.25</v>
      </c>
      <c r="L48" s="267"/>
      <c r="M48" s="402">
        <f>VLOOKUP(A48,MATERIALES!A4:D395,4,FALSE)</f>
        <v>45125.674981992241</v>
      </c>
      <c r="N48" s="272">
        <f>K48*M48</f>
        <v>56407.093727490297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56407.093727490297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832">
        <f>VLOOKUP(A59,TRANSPORTE!A5:D123,4,FALSE)</f>
        <v>1232.9363069637777</v>
      </c>
      <c r="M59" s="833"/>
      <c r="N59" s="287">
        <f>K59*L59</f>
        <v>1541.1703837047221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f>N59+N60+N61+N62+N63</f>
        <v>1541.1703837047221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240</v>
      </c>
      <c r="N71" s="395">
        <f>K71/M71</f>
        <v>451.09166666666664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127"/>
    </row>
    <row r="76" spans="1:15" ht="15.75" thickBot="1">
      <c r="B76" s="828" t="s">
        <v>953</v>
      </c>
      <c r="C76" s="829"/>
      <c r="D76" s="829"/>
      <c r="E76" s="829"/>
      <c r="F76" s="829"/>
      <c r="G76" s="829"/>
      <c r="H76" s="829"/>
      <c r="I76" s="835"/>
      <c r="J76" s="835"/>
      <c r="K76" s="835"/>
      <c r="L76" s="835"/>
      <c r="M76" s="836"/>
      <c r="N76" s="460">
        <f>SUM(N70:N75)</f>
        <v>895.61768172669986</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70900.25636889397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14180.051273778794</v>
      </c>
      <c r="M83" s="863"/>
      <c r="N83" s="51"/>
    </row>
    <row r="84" spans="1:14">
      <c r="B84" s="89" t="s">
        <v>973</v>
      </c>
      <c r="C84" s="90"/>
      <c r="D84" s="90"/>
      <c r="E84" s="90"/>
      <c r="F84" s="90"/>
      <c r="G84" s="90"/>
      <c r="H84" s="90"/>
      <c r="I84" s="87"/>
      <c r="J84" s="88"/>
      <c r="K84" s="304">
        <v>0.05</v>
      </c>
      <c r="L84" s="862">
        <f>N78*K84</f>
        <v>3545.0128184446985</v>
      </c>
      <c r="M84" s="863"/>
      <c r="N84" s="51"/>
    </row>
    <row r="85" spans="1:14" ht="15.75" thickBot="1">
      <c r="B85" s="91" t="s">
        <v>974</v>
      </c>
      <c r="C85" s="92"/>
      <c r="D85" s="92"/>
      <c r="E85" s="92"/>
      <c r="F85" s="92"/>
      <c r="G85" s="92"/>
      <c r="H85" s="92"/>
      <c r="I85" s="93"/>
      <c r="J85" s="94"/>
      <c r="K85" s="305">
        <v>0.05</v>
      </c>
      <c r="L85" s="864">
        <f>N78*K85</f>
        <v>3545.0128184446985</v>
      </c>
      <c r="M85" s="865"/>
      <c r="N85" s="51"/>
    </row>
    <row r="86" spans="1:14" ht="15.75" thickBot="1">
      <c r="B86" s="828" t="s">
        <v>953</v>
      </c>
      <c r="C86" s="829"/>
      <c r="D86" s="829"/>
      <c r="E86" s="829"/>
      <c r="F86" s="829"/>
      <c r="G86" s="829"/>
      <c r="H86" s="829"/>
      <c r="I86" s="829"/>
      <c r="J86" s="829"/>
      <c r="K86" s="829"/>
      <c r="L86" s="829"/>
      <c r="M86" s="830"/>
      <c r="N86" s="52">
        <f>L83+L84+L85</f>
        <v>21270.076910668191</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92170.333279562154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1034</v>
      </c>
      <c r="C31" s="81" t="s">
        <v>1492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206" t="s">
        <v>154</v>
      </c>
      <c r="B36" s="841" t="str">
        <f>VLOOKUP(A36,EQUIPOS!A6:D154,3,FALSE)</f>
        <v>Carrotanque Irrigador de asfalto, 1000 GALONES DE CAPACIDAD</v>
      </c>
      <c r="C36" s="842"/>
      <c r="D36" s="842"/>
      <c r="E36" s="842"/>
      <c r="F36" s="842"/>
      <c r="G36" s="842"/>
      <c r="H36" s="843"/>
      <c r="I36" s="267"/>
      <c r="J36" s="268"/>
      <c r="K36" s="269">
        <f>VLOOKUP(A36,EQUIPOS!A6:D163,4,FALSE)</f>
        <v>99456.256770748165</v>
      </c>
      <c r="L36" s="270"/>
      <c r="M36" s="271">
        <v>30</v>
      </c>
      <c r="N36" s="272">
        <f>K36/M36</f>
        <v>3315.2085590249389</v>
      </c>
    </row>
    <row r="37" spans="1:14">
      <c r="A37" s="113" t="s">
        <v>271</v>
      </c>
      <c r="B37" s="841" t="str">
        <f>VLOOKUP(A37,EQUIPOS!A7:D154,3,FALSE)</f>
        <v>Motoniveladora, potencia 140 HP, ancho de cuchilla 3,66 m, peso 11 ton.</v>
      </c>
      <c r="C37" s="842"/>
      <c r="D37" s="842"/>
      <c r="E37" s="842"/>
      <c r="F37" s="842"/>
      <c r="G37" s="842"/>
      <c r="H37" s="843"/>
      <c r="I37" s="267"/>
      <c r="J37" s="268"/>
      <c r="K37" s="269">
        <f>VLOOKUP(A37,EQUIPOS!A7:D164,4,FALSE)</f>
        <v>128849.79868766824</v>
      </c>
      <c r="L37" s="270"/>
      <c r="M37" s="271">
        <v>30</v>
      </c>
      <c r="N37" s="272">
        <f>K37/M37</f>
        <v>4294.9932895889415</v>
      </c>
    </row>
    <row r="38" spans="1:14">
      <c r="A38" t="s">
        <v>365</v>
      </c>
      <c r="B38" s="841" t="str">
        <f>VLOOKUP(A38,EQUIPOS!A8:D154,3,FALSE)</f>
        <v xml:space="preserve">Vibrocompatador, potencia 153 HP, peso 10 Ton. </v>
      </c>
      <c r="C38" s="842"/>
      <c r="D38" s="842"/>
      <c r="E38" s="842"/>
      <c r="F38" s="842"/>
      <c r="G38" s="842"/>
      <c r="H38" s="843"/>
      <c r="I38" s="267"/>
      <c r="J38" s="268"/>
      <c r="K38" s="269">
        <f>VLOOKUP(A38,EQUIPOS!A8:D165,4,FALSE)</f>
        <v>133116.49651623334</v>
      </c>
      <c r="L38" s="270"/>
      <c r="M38" s="271">
        <v>30</v>
      </c>
      <c r="N38" s="272">
        <f>K38/M38</f>
        <v>4437.2165505411112</v>
      </c>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0.01</v>
      </c>
      <c r="N41" s="344">
        <f>N76*M41</f>
        <v>8.9561768172669982</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12056.374575972257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1.25</v>
      </c>
      <c r="L48" s="267"/>
      <c r="M48" s="402">
        <f>VLOOKUP(A48,MATERIALES!A4:D395,4,FALSE)</f>
        <v>58775.609850170731</v>
      </c>
      <c r="N48" s="272">
        <f>K48*M48</f>
        <v>73469.512312713414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73469.512312713414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832">
        <f>VLOOKUP(A59,TRANSPORTE!A5:D123,4,FALSE)</f>
        <v>1232.9363069637777</v>
      </c>
      <c r="M59" s="833"/>
      <c r="N59" s="287">
        <f>K59*L59</f>
        <v>1541.1703837047221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f>N59+N60+N61+N62+N63</f>
        <v>1541.1703837047221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240</v>
      </c>
      <c r="N71" s="395">
        <f>K71/M71</f>
        <v>451.09166666666664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34" t="s">
        <v>953</v>
      </c>
      <c r="C76" s="835"/>
      <c r="D76" s="835"/>
      <c r="E76" s="835"/>
      <c r="F76" s="835"/>
      <c r="G76" s="835"/>
      <c r="H76" s="835"/>
      <c r="I76" s="835"/>
      <c r="J76" s="835"/>
      <c r="K76" s="835"/>
      <c r="L76" s="835"/>
      <c r="M76" s="836"/>
      <c r="N76" s="301">
        <f>SUM(N70:N75)</f>
        <v>895.61768172669986</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87962.674954117087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17592.534990823417</v>
      </c>
      <c r="M83" s="863"/>
      <c r="N83" s="51"/>
    </row>
    <row r="84" spans="1:14">
      <c r="B84" s="89" t="s">
        <v>973</v>
      </c>
      <c r="C84" s="90"/>
      <c r="D84" s="90"/>
      <c r="E84" s="90"/>
      <c r="F84" s="90"/>
      <c r="G84" s="90"/>
      <c r="H84" s="90"/>
      <c r="I84" s="87"/>
      <c r="J84" s="88"/>
      <c r="K84" s="304">
        <v>0.05</v>
      </c>
      <c r="L84" s="862">
        <f>N78*K84</f>
        <v>4398.1337477058541</v>
      </c>
      <c r="M84" s="863"/>
      <c r="N84" s="51"/>
    </row>
    <row r="85" spans="1:14" ht="15.75" thickBot="1">
      <c r="B85" s="91" t="s">
        <v>974</v>
      </c>
      <c r="C85" s="92"/>
      <c r="D85" s="92"/>
      <c r="E85" s="92"/>
      <c r="F85" s="92"/>
      <c r="G85" s="92"/>
      <c r="H85" s="92"/>
      <c r="I85" s="93"/>
      <c r="J85" s="94"/>
      <c r="K85" s="305">
        <v>0.05</v>
      </c>
      <c r="L85" s="864">
        <f>N78*K85</f>
        <v>4398.1337477058541</v>
      </c>
      <c r="M85" s="865"/>
      <c r="N85" s="51"/>
    </row>
    <row r="86" spans="1:14" ht="15.75" thickBot="1">
      <c r="B86" s="828" t="s">
        <v>953</v>
      </c>
      <c r="C86" s="829"/>
      <c r="D86" s="829"/>
      <c r="E86" s="829"/>
      <c r="F86" s="829"/>
      <c r="G86" s="829"/>
      <c r="H86" s="829"/>
      <c r="I86" s="829"/>
      <c r="J86" s="829"/>
      <c r="K86" s="829"/>
      <c r="L86" s="829"/>
      <c r="M86" s="830"/>
      <c r="N86" s="52">
        <f>L83+L84+L85</f>
        <v>26388.802486235127</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114351.47744035222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1035</v>
      </c>
      <c r="C31" s="81" t="s">
        <v>1493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206" t="s">
        <v>154</v>
      </c>
      <c r="B36" s="841" t="str">
        <f>VLOOKUP(A36,EQUIPOS!A6:D154,3,FALSE)</f>
        <v>Carrotanque Irrigador de asfalto, 1000 GALONES DE CAPACIDAD</v>
      </c>
      <c r="C36" s="842"/>
      <c r="D36" s="842"/>
      <c r="E36" s="842"/>
      <c r="F36" s="842"/>
      <c r="G36" s="842"/>
      <c r="H36" s="843"/>
      <c r="I36" s="267"/>
      <c r="J36" s="268"/>
      <c r="K36" s="269">
        <f>VLOOKUP(A36,EQUIPOS!A6:D163,4,FALSE)</f>
        <v>99456.256770748165</v>
      </c>
      <c r="L36" s="270"/>
      <c r="M36" s="271">
        <v>30</v>
      </c>
      <c r="N36" s="272">
        <f>K36/M36</f>
        <v>3315.2085590249389</v>
      </c>
    </row>
    <row r="37" spans="1:14">
      <c r="A37" s="113" t="s">
        <v>271</v>
      </c>
      <c r="B37" s="841" t="str">
        <f>VLOOKUP(A37,EQUIPOS!A7:D154,3,FALSE)</f>
        <v>Motoniveladora, potencia 140 HP, ancho de cuchilla 3,66 m, peso 11 ton.</v>
      </c>
      <c r="C37" s="842"/>
      <c r="D37" s="842"/>
      <c r="E37" s="842"/>
      <c r="F37" s="842"/>
      <c r="G37" s="842"/>
      <c r="H37" s="843"/>
      <c r="I37" s="267"/>
      <c r="J37" s="268"/>
      <c r="K37" s="269">
        <f>VLOOKUP(A37,EQUIPOS!A7:D164,4,FALSE)</f>
        <v>128849.79868766824</v>
      </c>
      <c r="L37" s="270"/>
      <c r="M37" s="271">
        <v>30</v>
      </c>
      <c r="N37" s="272">
        <f>K37/M37</f>
        <v>4294.9932895889415</v>
      </c>
    </row>
    <row r="38" spans="1:14">
      <c r="A38" t="s">
        <v>365</v>
      </c>
      <c r="B38" s="841" t="str">
        <f>VLOOKUP(A38,EQUIPOS!A8:D154,3,FALSE)</f>
        <v xml:space="preserve">Vibrocompatador, potencia 153 HP, peso 10 Ton. </v>
      </c>
      <c r="C38" s="842"/>
      <c r="D38" s="842"/>
      <c r="E38" s="842"/>
      <c r="F38" s="842"/>
      <c r="G38" s="842"/>
      <c r="H38" s="843"/>
      <c r="I38" s="267"/>
      <c r="J38" s="268"/>
      <c r="K38" s="269">
        <f>VLOOKUP(A38,EQUIPOS!A8:D165,4,FALSE)</f>
        <v>133116.49651623334</v>
      </c>
      <c r="L38" s="270"/>
      <c r="M38" s="271">
        <v>30</v>
      </c>
      <c r="N38" s="272">
        <f>K38/M38</f>
        <v>4437.2165505411112</v>
      </c>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0.01</v>
      </c>
      <c r="N41" s="344">
        <f>N76*M41</f>
        <v>8.9561768172669982</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12056.374575972257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1.25</v>
      </c>
      <c r="L48" s="267"/>
      <c r="M48" s="402">
        <f>VLOOKUP(A48,MATERIALES!A4:D395,4,FALSE)</f>
        <v>58775.609850170731</v>
      </c>
      <c r="N48" s="272">
        <f>K48*M48</f>
        <v>73469.512312713414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73469.512312713414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832">
        <f>VLOOKUP(A59,TRANSPORTE!A5:D123,4,FALSE)</f>
        <v>1232.9363069637777</v>
      </c>
      <c r="M59" s="833"/>
      <c r="N59" s="287">
        <f>K59*L59</f>
        <v>1541.1703837047221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f>N59+N60+N61+N62+N63</f>
        <v>1541.1703837047221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240</v>
      </c>
      <c r="N71" s="395">
        <f>K71/M71</f>
        <v>451.09166666666664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34" t="s">
        <v>953</v>
      </c>
      <c r="C76" s="835"/>
      <c r="D76" s="835"/>
      <c r="E76" s="835"/>
      <c r="F76" s="835"/>
      <c r="G76" s="835"/>
      <c r="H76" s="835"/>
      <c r="I76" s="835"/>
      <c r="J76" s="835"/>
      <c r="K76" s="835"/>
      <c r="L76" s="835"/>
      <c r="M76" s="836"/>
      <c r="N76" s="301">
        <f>SUM(N70:N75)</f>
        <v>895.61768172669986</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87962.674954117087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17592.534990823417</v>
      </c>
      <c r="M83" s="863"/>
      <c r="N83" s="51"/>
    </row>
    <row r="84" spans="1:14">
      <c r="B84" s="89" t="s">
        <v>973</v>
      </c>
      <c r="C84" s="90"/>
      <c r="D84" s="90"/>
      <c r="E84" s="90"/>
      <c r="F84" s="90"/>
      <c r="G84" s="90"/>
      <c r="H84" s="90"/>
      <c r="I84" s="87"/>
      <c r="J84" s="88"/>
      <c r="K84" s="304">
        <v>0.05</v>
      </c>
      <c r="L84" s="862">
        <f>N78*K84</f>
        <v>4398.1337477058541</v>
      </c>
      <c r="M84" s="863"/>
      <c r="N84" s="51"/>
    </row>
    <row r="85" spans="1:14" ht="15.75" thickBot="1">
      <c r="B85" s="91" t="s">
        <v>974</v>
      </c>
      <c r="C85" s="92"/>
      <c r="D85" s="92"/>
      <c r="E85" s="92"/>
      <c r="F85" s="92"/>
      <c r="G85" s="92"/>
      <c r="H85" s="92"/>
      <c r="I85" s="93"/>
      <c r="J85" s="94"/>
      <c r="K85" s="305">
        <v>0.05</v>
      </c>
      <c r="L85" s="864">
        <f>N78*K85</f>
        <v>4398.1337477058541</v>
      </c>
      <c r="M85" s="865"/>
      <c r="N85" s="51"/>
    </row>
    <row r="86" spans="1:14" ht="15.75" thickBot="1">
      <c r="B86" s="828" t="s">
        <v>953</v>
      </c>
      <c r="C86" s="829"/>
      <c r="D86" s="829"/>
      <c r="E86" s="829"/>
      <c r="F86" s="829"/>
      <c r="G86" s="829"/>
      <c r="H86" s="829"/>
      <c r="I86" s="829"/>
      <c r="J86" s="829"/>
      <c r="K86" s="829"/>
      <c r="L86" s="829"/>
      <c r="M86" s="830"/>
      <c r="N86" s="52">
        <f>L83+L84+L85</f>
        <v>26388.802486235127</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114351.47744035222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1494</v>
      </c>
      <c r="C31" s="81" t="s">
        <v>2021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206" t="s">
        <v>152</v>
      </c>
      <c r="B36" s="841" t="str">
        <f>VLOOKUP(A36,EQUIPOS!A6:D154,3,FALSE)</f>
        <v xml:space="preserve">Carrotanque de agua(1000 Galones) </v>
      </c>
      <c r="C36" s="842"/>
      <c r="D36" s="842"/>
      <c r="E36" s="842"/>
      <c r="F36" s="842"/>
      <c r="G36" s="842"/>
      <c r="H36" s="843"/>
      <c r="I36" s="267"/>
      <c r="J36" s="268"/>
      <c r="K36" s="269">
        <f>VLOOKUP(A36,EQUIPOS!A6:D163,4,FALSE)</f>
        <v>74320.25776989889</v>
      </c>
      <c r="L36" s="270"/>
      <c r="M36" s="271">
        <v>45</v>
      </c>
      <c r="N36" s="272">
        <f>K36/M36</f>
        <v>1651.5612837755309</v>
      </c>
    </row>
    <row r="37" spans="1:14">
      <c r="A37" s="113" t="s">
        <v>271</v>
      </c>
      <c r="B37" s="841" t="str">
        <f>VLOOKUP(A37,EQUIPOS!A7:D154,3,FALSE)</f>
        <v>Motoniveladora, potencia 140 HP, ancho de cuchilla 3,66 m, peso 11 ton.</v>
      </c>
      <c r="C37" s="842"/>
      <c r="D37" s="842"/>
      <c r="E37" s="842"/>
      <c r="F37" s="842"/>
      <c r="G37" s="842"/>
      <c r="H37" s="843"/>
      <c r="I37" s="267"/>
      <c r="J37" s="268"/>
      <c r="K37" s="269">
        <f>VLOOKUP(A37,EQUIPOS!A7:D164,4,FALSE)</f>
        <v>128849.79868766824</v>
      </c>
      <c r="L37" s="270"/>
      <c r="M37" s="271">
        <v>45</v>
      </c>
      <c r="N37" s="272">
        <f>K37/M37</f>
        <v>2863.3288597259607</v>
      </c>
    </row>
    <row r="38" spans="1:14">
      <c r="A38" t="s">
        <v>365</v>
      </c>
      <c r="B38" s="841" t="str">
        <f>VLOOKUP(A38,EQUIPOS!A8:D154,3,FALSE)</f>
        <v xml:space="preserve">Vibrocompatador, potencia 153 HP, peso 10 Ton. </v>
      </c>
      <c r="C38" s="842"/>
      <c r="D38" s="842"/>
      <c r="E38" s="842"/>
      <c r="F38" s="842"/>
      <c r="G38" s="842"/>
      <c r="H38" s="843"/>
      <c r="I38" s="267"/>
      <c r="J38" s="268"/>
      <c r="K38" s="269">
        <f>VLOOKUP(A38,EQUIPOS!A8:D165,4,FALSE)</f>
        <v>133116.49651623334</v>
      </c>
      <c r="L38" s="270"/>
      <c r="M38" s="271">
        <v>45</v>
      </c>
      <c r="N38" s="272">
        <f>K38/M38</f>
        <v>2958.1443670274075</v>
      </c>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0.01</v>
      </c>
      <c r="N41" s="344">
        <f>N76*M41</f>
        <v>5.9707845448446664</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7479.0052950737436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45125.674981992241</v>
      </c>
      <c r="N48" s="272">
        <f>K48*M48</f>
        <v>58663.377476589914</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477.68611145997306</v>
      </c>
      <c r="N49" s="272">
        <f>K49*M49</f>
        <v>42991.750031397576</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101655.12750798749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32">
        <f>VLOOKUP(A59,TRANSPORTE!A5:D123,4,FALSE)</f>
        <v>1232.9363069637777</v>
      </c>
      <c r="M59" s="833"/>
      <c r="N59" s="287">
        <f>K59*L59</f>
        <v>1602.8171990529111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f>N59+N60+N61+N62+N63</f>
        <v>1602.8171990529111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28" t="s">
        <v>953</v>
      </c>
      <c r="C76" s="829"/>
      <c r="D76" s="829"/>
      <c r="E76" s="829"/>
      <c r="F76" s="829"/>
      <c r="G76" s="829"/>
      <c r="H76" s="829"/>
      <c r="I76" s="835"/>
      <c r="J76" s="835"/>
      <c r="K76" s="835"/>
      <c r="L76" s="835"/>
      <c r="M76" s="836"/>
      <c r="N76" s="301">
        <f>SUM(N70:N75)</f>
        <v>597.07845448446665</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111334.02845659861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22266.805691319722</v>
      </c>
      <c r="M83" s="863"/>
      <c r="N83" s="51"/>
    </row>
    <row r="84" spans="1:14">
      <c r="B84" s="89" t="s">
        <v>973</v>
      </c>
      <c r="C84" s="90"/>
      <c r="D84" s="90"/>
      <c r="E84" s="90"/>
      <c r="F84" s="90"/>
      <c r="G84" s="90"/>
      <c r="H84" s="90"/>
      <c r="I84" s="87"/>
      <c r="J84" s="88"/>
      <c r="K84" s="304">
        <v>0.05</v>
      </c>
      <c r="L84" s="862">
        <f>N78*K84</f>
        <v>5566.7014228299304</v>
      </c>
      <c r="M84" s="863"/>
      <c r="N84" s="51"/>
    </row>
    <row r="85" spans="1:14" ht="15.75" thickBot="1">
      <c r="B85" s="91" t="s">
        <v>974</v>
      </c>
      <c r="C85" s="92"/>
      <c r="D85" s="92"/>
      <c r="E85" s="92"/>
      <c r="F85" s="92"/>
      <c r="G85" s="92"/>
      <c r="H85" s="92"/>
      <c r="I85" s="93"/>
      <c r="J85" s="94"/>
      <c r="K85" s="305">
        <v>0.05</v>
      </c>
      <c r="L85" s="864">
        <f>N78*K85</f>
        <v>5566.7014228299304</v>
      </c>
      <c r="M85" s="865"/>
      <c r="N85" s="51"/>
    </row>
    <row r="86" spans="1:14" ht="15.75" thickBot="1">
      <c r="B86" s="828" t="s">
        <v>953</v>
      </c>
      <c r="C86" s="829"/>
      <c r="D86" s="829"/>
      <c r="E86" s="829"/>
      <c r="F86" s="829"/>
      <c r="G86" s="829"/>
      <c r="H86" s="829"/>
      <c r="I86" s="829"/>
      <c r="J86" s="829"/>
      <c r="K86" s="829"/>
      <c r="L86" s="829"/>
      <c r="M86" s="830"/>
      <c r="N86" s="52">
        <f>L83+L84+L85</f>
        <v>33400.208536979582</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144734.2369935782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1495</v>
      </c>
      <c r="C31" s="81" t="s">
        <v>2022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206" t="s">
        <v>152</v>
      </c>
      <c r="B36" s="841" t="str">
        <f>VLOOKUP(A36,EQUIPOS!A6:D154,3,FALSE)</f>
        <v xml:space="preserve">Carrotanque de agua(1000 Galones) </v>
      </c>
      <c r="C36" s="842"/>
      <c r="D36" s="842"/>
      <c r="E36" s="842"/>
      <c r="F36" s="842"/>
      <c r="G36" s="842"/>
      <c r="H36" s="843"/>
      <c r="I36" s="267"/>
      <c r="J36" s="268"/>
      <c r="K36" s="269">
        <f>VLOOKUP(A36,EQUIPOS!A6:D163,4,FALSE)</f>
        <v>74320.25776989889</v>
      </c>
      <c r="L36" s="270"/>
      <c r="M36" s="271">
        <v>45</v>
      </c>
      <c r="N36" s="272">
        <f>K36/M36</f>
        <v>1651.5612837755309</v>
      </c>
    </row>
    <row r="37" spans="1:14">
      <c r="A37" s="113" t="s">
        <v>271</v>
      </c>
      <c r="B37" s="841" t="str">
        <f>VLOOKUP(A37,EQUIPOS!A7:D154,3,FALSE)</f>
        <v>Motoniveladora, potencia 140 HP, ancho de cuchilla 3,66 m, peso 11 ton.</v>
      </c>
      <c r="C37" s="842"/>
      <c r="D37" s="842"/>
      <c r="E37" s="842"/>
      <c r="F37" s="842"/>
      <c r="G37" s="842"/>
      <c r="H37" s="843"/>
      <c r="I37" s="267"/>
      <c r="J37" s="268"/>
      <c r="K37" s="269">
        <f>VLOOKUP(A37,EQUIPOS!A7:D164,4,FALSE)</f>
        <v>128849.79868766824</v>
      </c>
      <c r="L37" s="270"/>
      <c r="M37" s="271">
        <v>45</v>
      </c>
      <c r="N37" s="272">
        <f>K37/M37</f>
        <v>2863.3288597259607</v>
      </c>
    </row>
    <row r="38" spans="1:14">
      <c r="A38" t="s">
        <v>365</v>
      </c>
      <c r="B38" s="841" t="str">
        <f>VLOOKUP(A38,EQUIPOS!A8:D154,3,FALSE)</f>
        <v xml:space="preserve">Vibrocompatador, potencia 153 HP, peso 10 Ton. </v>
      </c>
      <c r="C38" s="842"/>
      <c r="D38" s="842"/>
      <c r="E38" s="842"/>
      <c r="F38" s="842"/>
      <c r="G38" s="842"/>
      <c r="H38" s="843"/>
      <c r="I38" s="267"/>
      <c r="J38" s="268"/>
      <c r="K38" s="269">
        <f>VLOOKUP(A38,EQUIPOS!A8:D165,4,FALSE)</f>
        <v>133116.49651623334</v>
      </c>
      <c r="L38" s="270"/>
      <c r="M38" s="271">
        <v>45</v>
      </c>
      <c r="N38" s="272">
        <f>K38/M38</f>
        <v>2958.1443670274075</v>
      </c>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0.01</v>
      </c>
      <c r="N41" s="344">
        <f>N76*M41</f>
        <v>5.9707845448446664</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7479.0052950737436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45199.432147249463</v>
      </c>
      <c r="N48" s="272">
        <f>K48*M48</f>
        <v>58759.261791424302</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477.68611145997306</v>
      </c>
      <c r="N49" s="272">
        <f>K49*M49</f>
        <v>42991.750031397576</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101751.01182282188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32">
        <f>VLOOKUP(A59,TRANSPORTE!A5:D123,4,FALSE)</f>
        <v>1232.9363069637777</v>
      </c>
      <c r="M59" s="833"/>
      <c r="N59" s="287">
        <f>K59*L59</f>
        <v>1602.8171990529111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f>N59+N60+N61+N62+N63</f>
        <v>1602.8171990529111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28" t="s">
        <v>953</v>
      </c>
      <c r="C76" s="829"/>
      <c r="D76" s="829"/>
      <c r="E76" s="829"/>
      <c r="F76" s="829"/>
      <c r="G76" s="829"/>
      <c r="H76" s="829"/>
      <c r="I76" s="835"/>
      <c r="J76" s="835"/>
      <c r="K76" s="835"/>
      <c r="L76" s="835"/>
      <c r="M76" s="836"/>
      <c r="N76" s="301">
        <f>SUM(N70:N75)</f>
        <v>597.07845448446665</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111429.912771433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22285.982554286602</v>
      </c>
      <c r="M83" s="863"/>
      <c r="N83" s="51"/>
    </row>
    <row r="84" spans="1:14">
      <c r="B84" s="89" t="s">
        <v>973</v>
      </c>
      <c r="C84" s="90"/>
      <c r="D84" s="90"/>
      <c r="E84" s="90"/>
      <c r="F84" s="90"/>
      <c r="G84" s="90"/>
      <c r="H84" s="90"/>
      <c r="I84" s="87"/>
      <c r="J84" s="88"/>
      <c r="K84" s="304">
        <v>0.05</v>
      </c>
      <c r="L84" s="862">
        <f>N78*K84</f>
        <v>5571.4956385716505</v>
      </c>
      <c r="M84" s="863"/>
      <c r="N84" s="51"/>
    </row>
    <row r="85" spans="1:14" ht="15.75" thickBot="1">
      <c r="B85" s="91" t="s">
        <v>974</v>
      </c>
      <c r="C85" s="92"/>
      <c r="D85" s="92"/>
      <c r="E85" s="92"/>
      <c r="F85" s="92"/>
      <c r="G85" s="92"/>
      <c r="H85" s="92"/>
      <c r="I85" s="93"/>
      <c r="J85" s="94"/>
      <c r="K85" s="305">
        <v>0.05</v>
      </c>
      <c r="L85" s="864">
        <f>N78*K85</f>
        <v>5571.4956385716505</v>
      </c>
      <c r="M85" s="865"/>
      <c r="N85" s="51"/>
    </row>
    <row r="86" spans="1:14" ht="15.75" thickBot="1">
      <c r="B86" s="828" t="s">
        <v>953</v>
      </c>
      <c r="C86" s="829"/>
      <c r="D86" s="829"/>
      <c r="E86" s="829"/>
      <c r="F86" s="829"/>
      <c r="G86" s="829"/>
      <c r="H86" s="829"/>
      <c r="I86" s="829"/>
      <c r="J86" s="829"/>
      <c r="K86" s="829"/>
      <c r="L86" s="829"/>
      <c r="M86" s="830"/>
      <c r="N86" s="52">
        <f>L83+L84+L85</f>
        <v>33428.973831429903</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144858.88660286291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1496</v>
      </c>
      <c r="C31" s="81" t="s">
        <v>1497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206" t="s">
        <v>152</v>
      </c>
      <c r="B36" s="841" t="str">
        <f>VLOOKUP(A36,EQUIPOS!A6:D154,3,FALSE)</f>
        <v xml:space="preserve">Carrotanque de agua(1000 Galones) </v>
      </c>
      <c r="C36" s="842"/>
      <c r="D36" s="842"/>
      <c r="E36" s="842"/>
      <c r="F36" s="842"/>
      <c r="G36" s="842"/>
      <c r="H36" s="843"/>
      <c r="I36" s="267"/>
      <c r="J36" s="268"/>
      <c r="K36" s="269">
        <f>VLOOKUP(A36,EQUIPOS!A6:D163,4,FALSE)</f>
        <v>74320.25776989889</v>
      </c>
      <c r="L36" s="270"/>
      <c r="M36" s="271">
        <v>45</v>
      </c>
      <c r="N36" s="272">
        <f>K36/M36</f>
        <v>1651.5612837755309</v>
      </c>
    </row>
    <row r="37" spans="1:14">
      <c r="A37" s="113" t="s">
        <v>271</v>
      </c>
      <c r="B37" s="841" t="str">
        <f>VLOOKUP(A37,EQUIPOS!A7:D154,3,FALSE)</f>
        <v>Motoniveladora, potencia 140 HP, ancho de cuchilla 3,66 m, peso 11 ton.</v>
      </c>
      <c r="C37" s="842"/>
      <c r="D37" s="842"/>
      <c r="E37" s="842"/>
      <c r="F37" s="842"/>
      <c r="G37" s="842"/>
      <c r="H37" s="843"/>
      <c r="I37" s="267"/>
      <c r="J37" s="268"/>
      <c r="K37" s="269">
        <f>VLOOKUP(A37,EQUIPOS!A7:D164,4,FALSE)</f>
        <v>128849.79868766824</v>
      </c>
      <c r="L37" s="270"/>
      <c r="M37" s="271">
        <v>45</v>
      </c>
      <c r="N37" s="272">
        <f>K37/M37</f>
        <v>2863.3288597259607</v>
      </c>
    </row>
    <row r="38" spans="1:14">
      <c r="A38" t="s">
        <v>365</v>
      </c>
      <c r="B38" s="841" t="str">
        <f>VLOOKUP(A38,EQUIPOS!A8:D154,3,FALSE)</f>
        <v xml:space="preserve">Vibrocompatador, potencia 153 HP, peso 10 Ton. </v>
      </c>
      <c r="C38" s="842"/>
      <c r="D38" s="842"/>
      <c r="E38" s="842"/>
      <c r="F38" s="842"/>
      <c r="G38" s="842"/>
      <c r="H38" s="843"/>
      <c r="I38" s="267"/>
      <c r="J38" s="268"/>
      <c r="K38" s="269">
        <f>VLOOKUP(A38,EQUIPOS!A8:D165,4,FALSE)</f>
        <v>133116.49651623334</v>
      </c>
      <c r="L38" s="270"/>
      <c r="M38" s="271">
        <v>45</v>
      </c>
      <c r="N38" s="272">
        <f>K38/M38</f>
        <v>2958.1443670274075</v>
      </c>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0.01</v>
      </c>
      <c r="N41" s="344">
        <f>N76*M41</f>
        <v>5.9707845448446664</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7479.0052950737436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45125.674981992241</v>
      </c>
      <c r="N48" s="272">
        <f>K48*M48</f>
        <v>58663.377476589914</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477.68611145997306</v>
      </c>
      <c r="N49" s="272">
        <f>K49*M49</f>
        <v>42991.750031397576</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101655.12750798749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32">
        <f>VLOOKUP(A59,TRANSPORTE!A5:D123,4,FALSE)</f>
        <v>1232.9363069637777</v>
      </c>
      <c r="M59" s="833"/>
      <c r="N59" s="287">
        <f>K59*L59</f>
        <v>1602.8171990529111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f>N59+N60+N61+N62+N63</f>
        <v>1602.8171990529111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28" t="s">
        <v>953</v>
      </c>
      <c r="C76" s="829"/>
      <c r="D76" s="829"/>
      <c r="E76" s="829"/>
      <c r="F76" s="829"/>
      <c r="G76" s="829"/>
      <c r="H76" s="829"/>
      <c r="I76" s="835"/>
      <c r="J76" s="835"/>
      <c r="K76" s="835"/>
      <c r="L76" s="835"/>
      <c r="M76" s="836"/>
      <c r="N76" s="301">
        <f>SUM(N70:N75)</f>
        <v>597.07845448446665</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111334.02845659861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22266.805691319722</v>
      </c>
      <c r="M83" s="863"/>
      <c r="N83" s="51"/>
    </row>
    <row r="84" spans="1:14">
      <c r="B84" s="89" t="s">
        <v>973</v>
      </c>
      <c r="C84" s="90"/>
      <c r="D84" s="90"/>
      <c r="E84" s="90"/>
      <c r="F84" s="90"/>
      <c r="G84" s="90"/>
      <c r="H84" s="90"/>
      <c r="I84" s="87"/>
      <c r="J84" s="88"/>
      <c r="K84" s="304">
        <v>0.05</v>
      </c>
      <c r="L84" s="862">
        <f>N78*K84</f>
        <v>5566.7014228299304</v>
      </c>
      <c r="M84" s="863"/>
      <c r="N84" s="51"/>
    </row>
    <row r="85" spans="1:14" ht="15.75" thickBot="1">
      <c r="B85" s="91" t="s">
        <v>974</v>
      </c>
      <c r="C85" s="92"/>
      <c r="D85" s="92"/>
      <c r="E85" s="92"/>
      <c r="F85" s="92"/>
      <c r="G85" s="92"/>
      <c r="H85" s="92"/>
      <c r="I85" s="93"/>
      <c r="J85" s="94"/>
      <c r="K85" s="305">
        <v>0.05</v>
      </c>
      <c r="L85" s="864">
        <f>N78*K85</f>
        <v>5566.7014228299304</v>
      </c>
      <c r="M85" s="865"/>
      <c r="N85" s="51"/>
    </row>
    <row r="86" spans="1:14" ht="15.75" thickBot="1">
      <c r="B86" s="828" t="s">
        <v>953</v>
      </c>
      <c r="C86" s="829"/>
      <c r="D86" s="829"/>
      <c r="E86" s="829"/>
      <c r="F86" s="829"/>
      <c r="G86" s="829"/>
      <c r="H86" s="829"/>
      <c r="I86" s="829"/>
      <c r="J86" s="829"/>
      <c r="K86" s="829"/>
      <c r="L86" s="829"/>
      <c r="M86" s="830"/>
      <c r="N86" s="52">
        <f>L83+L84+L85</f>
        <v>33400.208536979582</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144734.2369935782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1498</v>
      </c>
      <c r="C31" s="81" t="s">
        <v>1499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206" t="s">
        <v>152</v>
      </c>
      <c r="B36" s="841" t="str">
        <f>VLOOKUP(A36,EQUIPOS!A6:D154,3,FALSE)</f>
        <v xml:space="preserve">Carrotanque de agua(1000 Galones) </v>
      </c>
      <c r="C36" s="842"/>
      <c r="D36" s="842"/>
      <c r="E36" s="842"/>
      <c r="F36" s="842"/>
      <c r="G36" s="842"/>
      <c r="H36" s="843"/>
      <c r="I36" s="267"/>
      <c r="J36" s="268"/>
      <c r="K36" s="269">
        <f>VLOOKUP(A36,EQUIPOS!A6:D163,4,FALSE)</f>
        <v>74320.25776989889</v>
      </c>
      <c r="L36" s="270"/>
      <c r="M36" s="271">
        <v>45</v>
      </c>
      <c r="N36" s="272">
        <f>K36/M36</f>
        <v>1651.5612837755309</v>
      </c>
    </row>
    <row r="37" spans="1:14">
      <c r="A37" s="113" t="s">
        <v>271</v>
      </c>
      <c r="B37" s="841" t="str">
        <f>VLOOKUP(A37,EQUIPOS!A7:D154,3,FALSE)</f>
        <v>Motoniveladora, potencia 140 HP, ancho de cuchilla 3,66 m, peso 11 ton.</v>
      </c>
      <c r="C37" s="842"/>
      <c r="D37" s="842"/>
      <c r="E37" s="842"/>
      <c r="F37" s="842"/>
      <c r="G37" s="842"/>
      <c r="H37" s="843"/>
      <c r="I37" s="267"/>
      <c r="J37" s="268"/>
      <c r="K37" s="269">
        <f>VLOOKUP(A37,EQUIPOS!A7:D164,4,FALSE)</f>
        <v>128849.79868766824</v>
      </c>
      <c r="L37" s="270"/>
      <c r="M37" s="271">
        <v>45</v>
      </c>
      <c r="N37" s="272">
        <f>K37/M37</f>
        <v>2863.3288597259607</v>
      </c>
    </row>
    <row r="38" spans="1:14">
      <c r="A38" t="s">
        <v>365</v>
      </c>
      <c r="B38" s="841" t="str">
        <f>VLOOKUP(A38,EQUIPOS!A8:D154,3,FALSE)</f>
        <v xml:space="preserve">Vibrocompatador, potencia 153 HP, peso 10 Ton. </v>
      </c>
      <c r="C38" s="842"/>
      <c r="D38" s="842"/>
      <c r="E38" s="842"/>
      <c r="F38" s="842"/>
      <c r="G38" s="842"/>
      <c r="H38" s="843"/>
      <c r="I38" s="267"/>
      <c r="J38" s="268"/>
      <c r="K38" s="269">
        <f>VLOOKUP(A38,EQUIPOS!A8:D165,4,FALSE)</f>
        <v>133116.49651623334</v>
      </c>
      <c r="L38" s="270"/>
      <c r="M38" s="271">
        <v>45</v>
      </c>
      <c r="N38" s="272">
        <f>K38/M38</f>
        <v>2958.1443670274075</v>
      </c>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0.01</v>
      </c>
      <c r="N41" s="344">
        <f>N76*M41</f>
        <v>5.9707845448446664</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7479.0052950737436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45199.432147249463</v>
      </c>
      <c r="N48" s="272">
        <f>K48*M48</f>
        <v>58759.261791424302</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477.68611145997306</v>
      </c>
      <c r="N49" s="272">
        <f>K49*M49</f>
        <v>42991.750031397576</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101751.01182282188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32">
        <f>VLOOKUP(A59,TRANSPORTE!A5:D123,4,FALSE)</f>
        <v>1232.9363069637777</v>
      </c>
      <c r="M59" s="833"/>
      <c r="N59" s="287">
        <f>K59*L59</f>
        <v>1602.8171990529111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f>N59+N60+N61+N62+N63</f>
        <v>1602.8171990529111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28" t="s">
        <v>953</v>
      </c>
      <c r="C76" s="829"/>
      <c r="D76" s="829"/>
      <c r="E76" s="829"/>
      <c r="F76" s="829"/>
      <c r="G76" s="829"/>
      <c r="H76" s="829"/>
      <c r="I76" s="835"/>
      <c r="J76" s="835"/>
      <c r="K76" s="835"/>
      <c r="L76" s="835"/>
      <c r="M76" s="836"/>
      <c r="N76" s="301">
        <f>SUM(N70:N75)</f>
        <v>597.07845448446665</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111429.912771433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22285.982554286602</v>
      </c>
      <c r="M83" s="863"/>
      <c r="N83" s="51"/>
    </row>
    <row r="84" spans="1:14">
      <c r="B84" s="89" t="s">
        <v>973</v>
      </c>
      <c r="C84" s="90"/>
      <c r="D84" s="90"/>
      <c r="E84" s="90"/>
      <c r="F84" s="90"/>
      <c r="G84" s="90"/>
      <c r="H84" s="90"/>
      <c r="I84" s="87"/>
      <c r="J84" s="88"/>
      <c r="K84" s="304">
        <v>0.05</v>
      </c>
      <c r="L84" s="862">
        <f>N78*K84</f>
        <v>5571.4956385716505</v>
      </c>
      <c r="M84" s="863"/>
      <c r="N84" s="51"/>
    </row>
    <row r="85" spans="1:14" ht="15.75" thickBot="1">
      <c r="B85" s="91" t="s">
        <v>974</v>
      </c>
      <c r="C85" s="92"/>
      <c r="D85" s="92"/>
      <c r="E85" s="92"/>
      <c r="F85" s="92"/>
      <c r="G85" s="92"/>
      <c r="H85" s="92"/>
      <c r="I85" s="93"/>
      <c r="J85" s="94"/>
      <c r="K85" s="305">
        <v>0.05</v>
      </c>
      <c r="L85" s="864">
        <f>N78*K85</f>
        <v>5571.4956385716505</v>
      </c>
      <c r="M85" s="865"/>
      <c r="N85" s="51"/>
    </row>
    <row r="86" spans="1:14" ht="15.75" thickBot="1">
      <c r="B86" s="828" t="s">
        <v>953</v>
      </c>
      <c r="C86" s="829"/>
      <c r="D86" s="829"/>
      <c r="E86" s="829"/>
      <c r="F86" s="829"/>
      <c r="G86" s="829"/>
      <c r="H86" s="829"/>
      <c r="I86" s="829"/>
      <c r="J86" s="829"/>
      <c r="K86" s="829"/>
      <c r="L86" s="829"/>
      <c r="M86" s="830"/>
      <c r="N86" s="52">
        <f>L83+L84+L85</f>
        <v>33428.973831429903</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144858.88660286291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1500</v>
      </c>
      <c r="C31" s="81" t="s">
        <v>1501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206" t="s">
        <v>152</v>
      </c>
      <c r="B36" s="841" t="str">
        <f>VLOOKUP(A36,EQUIPOS!A6:D154,3,FALSE)</f>
        <v xml:space="preserve">Carrotanque de agua(1000 Galones) </v>
      </c>
      <c r="C36" s="842"/>
      <c r="D36" s="842"/>
      <c r="E36" s="842"/>
      <c r="F36" s="842"/>
      <c r="G36" s="842"/>
      <c r="H36" s="843"/>
      <c r="I36" s="267"/>
      <c r="J36" s="268"/>
      <c r="K36" s="269">
        <f>VLOOKUP(A36,EQUIPOS!A6:D163,4,FALSE)</f>
        <v>74320.25776989889</v>
      </c>
      <c r="L36" s="270"/>
      <c r="M36" s="271">
        <v>45</v>
      </c>
      <c r="N36" s="272">
        <f>K36/M36</f>
        <v>1651.5612837755309</v>
      </c>
    </row>
    <row r="37" spans="1:14">
      <c r="A37" s="113" t="s">
        <v>271</v>
      </c>
      <c r="B37" s="841" t="str">
        <f>VLOOKUP(A37,EQUIPOS!A7:D154,3,FALSE)</f>
        <v>Motoniveladora, potencia 140 HP, ancho de cuchilla 3,66 m, peso 11 ton.</v>
      </c>
      <c r="C37" s="842"/>
      <c r="D37" s="842"/>
      <c r="E37" s="842"/>
      <c r="F37" s="842"/>
      <c r="G37" s="842"/>
      <c r="H37" s="843"/>
      <c r="I37" s="267"/>
      <c r="J37" s="268"/>
      <c r="K37" s="269">
        <f>VLOOKUP(A37,EQUIPOS!A7:D164,4,FALSE)</f>
        <v>128849.79868766824</v>
      </c>
      <c r="L37" s="270"/>
      <c r="M37" s="271">
        <v>45</v>
      </c>
      <c r="N37" s="272">
        <f>K37/M37</f>
        <v>2863.3288597259607</v>
      </c>
    </row>
    <row r="38" spans="1:14">
      <c r="A38" t="s">
        <v>365</v>
      </c>
      <c r="B38" s="841" t="str">
        <f>VLOOKUP(A38,EQUIPOS!A8:D154,3,FALSE)</f>
        <v xml:space="preserve">Vibrocompatador, potencia 153 HP, peso 10 Ton. </v>
      </c>
      <c r="C38" s="842"/>
      <c r="D38" s="842"/>
      <c r="E38" s="842"/>
      <c r="F38" s="842"/>
      <c r="G38" s="842"/>
      <c r="H38" s="843"/>
      <c r="I38" s="267"/>
      <c r="J38" s="268"/>
      <c r="K38" s="269">
        <f>VLOOKUP(A38,EQUIPOS!A8:D165,4,FALSE)</f>
        <v>133116.49651623334</v>
      </c>
      <c r="L38" s="270"/>
      <c r="M38" s="271">
        <v>45</v>
      </c>
      <c r="N38" s="272">
        <f>K38/M38</f>
        <v>2958.1443670274075</v>
      </c>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0.01</v>
      </c>
      <c r="N41" s="344">
        <f>N76*M41</f>
        <v>5.9707845448446664</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7479.0052950737436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45125.674981992241</v>
      </c>
      <c r="N48" s="272">
        <f>K48*M48</f>
        <v>58663.377476589914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58663.377476589914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32">
        <f>VLOOKUP(A59,TRANSPORTE!A5:D123,4,FALSE)</f>
        <v>1232.9363069637777</v>
      </c>
      <c r="M59" s="833"/>
      <c r="N59" s="287">
        <f>K59*L59</f>
        <v>1602.8171990529111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f>N59+N60+N61+N62+N63</f>
        <v>1602.8171990529111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28" t="s">
        <v>953</v>
      </c>
      <c r="C76" s="829"/>
      <c r="D76" s="829"/>
      <c r="E76" s="829"/>
      <c r="F76" s="829"/>
      <c r="G76" s="829"/>
      <c r="H76" s="829"/>
      <c r="I76" s="835"/>
      <c r="J76" s="835"/>
      <c r="K76" s="835"/>
      <c r="L76" s="835"/>
      <c r="M76" s="836"/>
      <c r="N76" s="301">
        <f>SUM(N70:N75)</f>
        <v>597.07845448446665</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68342.278425201031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13668.455685040208</v>
      </c>
      <c r="M83" s="863"/>
      <c r="N83" s="51"/>
    </row>
    <row r="84" spans="1:14">
      <c r="B84" s="89" t="s">
        <v>973</v>
      </c>
      <c r="C84" s="90"/>
      <c r="D84" s="90"/>
      <c r="E84" s="90"/>
      <c r="F84" s="90"/>
      <c r="G84" s="90"/>
      <c r="H84" s="90"/>
      <c r="I84" s="87"/>
      <c r="J84" s="88"/>
      <c r="K84" s="304">
        <v>0.05</v>
      </c>
      <c r="L84" s="862">
        <f>N78*K84</f>
        <v>3417.1139212600519</v>
      </c>
      <c r="M84" s="863"/>
      <c r="N84" s="51"/>
    </row>
    <row r="85" spans="1:14" ht="15.75" thickBot="1">
      <c r="B85" s="91" t="s">
        <v>974</v>
      </c>
      <c r="C85" s="92"/>
      <c r="D85" s="92"/>
      <c r="E85" s="92"/>
      <c r="F85" s="92"/>
      <c r="G85" s="92"/>
      <c r="H85" s="92"/>
      <c r="I85" s="93"/>
      <c r="J85" s="94"/>
      <c r="K85" s="305">
        <v>0.05</v>
      </c>
      <c r="L85" s="864">
        <f>N78*K85</f>
        <v>3417.1139212600519</v>
      </c>
      <c r="M85" s="865"/>
      <c r="N85" s="51"/>
    </row>
    <row r="86" spans="1:14" ht="15.75" thickBot="1">
      <c r="B86" s="828" t="s">
        <v>953</v>
      </c>
      <c r="C86" s="829"/>
      <c r="D86" s="829"/>
      <c r="E86" s="829"/>
      <c r="F86" s="829"/>
      <c r="G86" s="829"/>
      <c r="H86" s="829"/>
      <c r="I86" s="829"/>
      <c r="J86" s="829"/>
      <c r="K86" s="829"/>
      <c r="L86" s="829"/>
      <c r="M86" s="830"/>
      <c r="N86" s="52">
        <f>L83+L84+L85</f>
        <v>20502.683527560315</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88844.961952761339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1502</v>
      </c>
      <c r="C31" s="81" t="s">
        <v>1503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206" t="s">
        <v>152</v>
      </c>
      <c r="B36" s="841" t="str">
        <f>VLOOKUP(A36,EQUIPOS!A6:D154,3,FALSE)</f>
        <v xml:space="preserve">Carrotanque de agua(1000 Galones) </v>
      </c>
      <c r="C36" s="842"/>
      <c r="D36" s="842"/>
      <c r="E36" s="842"/>
      <c r="F36" s="842"/>
      <c r="G36" s="842"/>
      <c r="H36" s="843"/>
      <c r="I36" s="267"/>
      <c r="J36" s="268"/>
      <c r="K36" s="269">
        <f>VLOOKUP(A36,EQUIPOS!A6:D163,4,FALSE)</f>
        <v>74320.25776989889</v>
      </c>
      <c r="L36" s="270"/>
      <c r="M36" s="271">
        <v>45</v>
      </c>
      <c r="N36" s="272">
        <f>K36/M36</f>
        <v>1651.5612837755309</v>
      </c>
    </row>
    <row r="37" spans="1:14">
      <c r="A37" s="113" t="s">
        <v>271</v>
      </c>
      <c r="B37" s="841" t="str">
        <f>VLOOKUP(A37,EQUIPOS!A7:D154,3,FALSE)</f>
        <v>Motoniveladora, potencia 140 HP, ancho de cuchilla 3,66 m, peso 11 ton.</v>
      </c>
      <c r="C37" s="842"/>
      <c r="D37" s="842"/>
      <c r="E37" s="842"/>
      <c r="F37" s="842"/>
      <c r="G37" s="842"/>
      <c r="H37" s="843"/>
      <c r="I37" s="267"/>
      <c r="J37" s="268"/>
      <c r="K37" s="269">
        <f>VLOOKUP(A37,EQUIPOS!A7:D164,4,FALSE)</f>
        <v>128849.79868766824</v>
      </c>
      <c r="L37" s="270"/>
      <c r="M37" s="271">
        <v>45</v>
      </c>
      <c r="N37" s="272">
        <f>K37/M37</f>
        <v>2863.3288597259607</v>
      </c>
    </row>
    <row r="38" spans="1:14">
      <c r="A38" t="s">
        <v>365</v>
      </c>
      <c r="B38" s="841" t="str">
        <f>VLOOKUP(A38,EQUIPOS!A8:D154,3,FALSE)</f>
        <v xml:space="preserve">Vibrocompatador, potencia 153 HP, peso 10 Ton. </v>
      </c>
      <c r="C38" s="842"/>
      <c r="D38" s="842"/>
      <c r="E38" s="842"/>
      <c r="F38" s="842"/>
      <c r="G38" s="842"/>
      <c r="H38" s="843"/>
      <c r="I38" s="267"/>
      <c r="J38" s="268"/>
      <c r="K38" s="269">
        <f>VLOOKUP(A38,EQUIPOS!A8:D165,4,FALSE)</f>
        <v>133116.49651623334</v>
      </c>
      <c r="L38" s="270"/>
      <c r="M38" s="271">
        <v>45</v>
      </c>
      <c r="N38" s="272">
        <f>K38/M38</f>
        <v>2958.1443670274075</v>
      </c>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0.01</v>
      </c>
      <c r="N41" s="344">
        <f>N76*M41</f>
        <v>5.9707845448446664</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7479.0052950737436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45199.432147249463</v>
      </c>
      <c r="N48" s="272">
        <f>K48*M48</f>
        <v>58759.261791424302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58759.261791424302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32">
        <f>VLOOKUP(A59,TRANSPORTE!A5:D123,4,FALSE)</f>
        <v>1232.9363069637777</v>
      </c>
      <c r="M59" s="833"/>
      <c r="N59" s="287">
        <f>K59*L59</f>
        <v>1602.8171990529111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f>N59+N60+N61+N62+N63</f>
        <v>1602.8171990529111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28" t="s">
        <v>953</v>
      </c>
      <c r="C76" s="829"/>
      <c r="D76" s="829"/>
      <c r="E76" s="829"/>
      <c r="F76" s="829"/>
      <c r="G76" s="829"/>
      <c r="H76" s="829"/>
      <c r="I76" s="835"/>
      <c r="J76" s="835"/>
      <c r="K76" s="835"/>
      <c r="L76" s="835"/>
      <c r="M76" s="836"/>
      <c r="N76" s="301">
        <f>SUM(N70:N75)</f>
        <v>597.07845448446665</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68438.162740035419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13687.632548007085</v>
      </c>
      <c r="M83" s="863"/>
      <c r="N83" s="51"/>
    </row>
    <row r="84" spans="1:14">
      <c r="B84" s="89" t="s">
        <v>973</v>
      </c>
      <c r="C84" s="90"/>
      <c r="D84" s="90"/>
      <c r="E84" s="90"/>
      <c r="F84" s="90"/>
      <c r="G84" s="90"/>
      <c r="H84" s="90"/>
      <c r="I84" s="87"/>
      <c r="J84" s="88"/>
      <c r="K84" s="304">
        <v>0.05</v>
      </c>
      <c r="L84" s="862">
        <f>N78*K84</f>
        <v>3421.9081370017711</v>
      </c>
      <c r="M84" s="863"/>
      <c r="N84" s="51"/>
    </row>
    <row r="85" spans="1:14" ht="15.75" thickBot="1">
      <c r="B85" s="91" t="s">
        <v>974</v>
      </c>
      <c r="C85" s="92"/>
      <c r="D85" s="92"/>
      <c r="E85" s="92"/>
      <c r="F85" s="92"/>
      <c r="G85" s="92"/>
      <c r="H85" s="92"/>
      <c r="I85" s="93"/>
      <c r="J85" s="94"/>
      <c r="K85" s="305">
        <v>0.05</v>
      </c>
      <c r="L85" s="864">
        <f>N78*K85</f>
        <v>3421.9081370017711</v>
      </c>
      <c r="M85" s="865"/>
      <c r="N85" s="51"/>
    </row>
    <row r="86" spans="1:14" ht="15.75" thickBot="1">
      <c r="B86" s="828" t="s">
        <v>953</v>
      </c>
      <c r="C86" s="829"/>
      <c r="D86" s="829"/>
      <c r="E86" s="829"/>
      <c r="F86" s="829"/>
      <c r="G86" s="829"/>
      <c r="H86" s="829"/>
      <c r="I86" s="829"/>
      <c r="J86" s="829"/>
      <c r="K86" s="829"/>
      <c r="L86" s="829"/>
      <c r="M86" s="830"/>
      <c r="N86" s="52">
        <f>L83+L84+L85</f>
        <v>20531.448822010625</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88969.611562046048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1504</v>
      </c>
      <c r="C31" s="81" t="s">
        <v>1505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206" t="s">
        <v>152</v>
      </c>
      <c r="B36" s="841" t="str">
        <f>VLOOKUP(A36,EQUIPOS!A6:D154,3,FALSE)</f>
        <v xml:space="preserve">Carrotanque de agua(1000 Galones) </v>
      </c>
      <c r="C36" s="842"/>
      <c r="D36" s="842"/>
      <c r="E36" s="842"/>
      <c r="F36" s="842"/>
      <c r="G36" s="842"/>
      <c r="H36" s="843"/>
      <c r="I36" s="267"/>
      <c r="J36" s="268"/>
      <c r="K36" s="269">
        <f>VLOOKUP(A36,EQUIPOS!A6:D163,4,FALSE)</f>
        <v>74320.25776989889</v>
      </c>
      <c r="L36" s="270"/>
      <c r="M36" s="271">
        <v>45</v>
      </c>
      <c r="N36" s="272">
        <f>K36/M36</f>
        <v>1651.5612837755309</v>
      </c>
    </row>
    <row r="37" spans="1:14">
      <c r="A37" s="113" t="s">
        <v>271</v>
      </c>
      <c r="B37" s="841" t="str">
        <f>VLOOKUP(A37,EQUIPOS!A7:D154,3,FALSE)</f>
        <v>Motoniveladora, potencia 140 HP, ancho de cuchilla 3,66 m, peso 11 ton.</v>
      </c>
      <c r="C37" s="842"/>
      <c r="D37" s="842"/>
      <c r="E37" s="842"/>
      <c r="F37" s="842"/>
      <c r="G37" s="842"/>
      <c r="H37" s="843"/>
      <c r="I37" s="267"/>
      <c r="J37" s="268"/>
      <c r="K37" s="269">
        <f>VLOOKUP(A37,EQUIPOS!A7:D164,4,FALSE)</f>
        <v>128849.79868766824</v>
      </c>
      <c r="L37" s="270"/>
      <c r="M37" s="271">
        <v>45</v>
      </c>
      <c r="N37" s="272">
        <f>K37/M37</f>
        <v>2863.3288597259607</v>
      </c>
    </row>
    <row r="38" spans="1:14">
      <c r="A38" t="s">
        <v>365</v>
      </c>
      <c r="B38" s="841" t="str">
        <f>VLOOKUP(A38,EQUIPOS!A8:D154,3,FALSE)</f>
        <v xml:space="preserve">Vibrocompatador, potencia 153 HP, peso 10 Ton. </v>
      </c>
      <c r="C38" s="842"/>
      <c r="D38" s="842"/>
      <c r="E38" s="842"/>
      <c r="F38" s="842"/>
      <c r="G38" s="842"/>
      <c r="H38" s="843"/>
      <c r="I38" s="267"/>
      <c r="J38" s="268"/>
      <c r="K38" s="269">
        <f>VLOOKUP(A38,EQUIPOS!A8:D165,4,FALSE)</f>
        <v>133116.49651623334</v>
      </c>
      <c r="L38" s="270"/>
      <c r="M38" s="271">
        <v>45</v>
      </c>
      <c r="N38" s="272">
        <f>K38/M38</f>
        <v>2958.1443670274075</v>
      </c>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0.01</v>
      </c>
      <c r="N41" s="344">
        <f>N76*M41</f>
        <v>5.9707845448446664</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7479.0052950737436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45125.674981992241</v>
      </c>
      <c r="N48" s="272">
        <f>K48*M48</f>
        <v>58663.377476589914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58663.377476589914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32">
        <f>VLOOKUP(A59,TRANSPORTE!A5:D123,4,FALSE)</f>
        <v>1232.9363069637777</v>
      </c>
      <c r="M59" s="833"/>
      <c r="N59" s="287">
        <f>K59*L59</f>
        <v>1602.8171990529111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f>N59+N60+N61+N62+N63</f>
        <v>1602.8171990529111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34" t="s">
        <v>953</v>
      </c>
      <c r="C76" s="835"/>
      <c r="D76" s="835"/>
      <c r="E76" s="835"/>
      <c r="F76" s="835"/>
      <c r="G76" s="835"/>
      <c r="H76" s="835"/>
      <c r="I76" s="835"/>
      <c r="J76" s="835"/>
      <c r="K76" s="835"/>
      <c r="L76" s="835"/>
      <c r="M76" s="836"/>
      <c r="N76" s="301">
        <f>SUM(N70:N75)</f>
        <v>597.07845448446665</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68342.278425201031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13668.455685040208</v>
      </c>
      <c r="M83" s="863"/>
      <c r="N83" s="51"/>
    </row>
    <row r="84" spans="1:14">
      <c r="B84" s="89" t="s">
        <v>973</v>
      </c>
      <c r="C84" s="90"/>
      <c r="D84" s="90"/>
      <c r="E84" s="90"/>
      <c r="F84" s="90"/>
      <c r="G84" s="90"/>
      <c r="H84" s="90"/>
      <c r="I84" s="87"/>
      <c r="J84" s="88"/>
      <c r="K84" s="304">
        <v>0.05</v>
      </c>
      <c r="L84" s="862">
        <f>N78*K84</f>
        <v>3417.1139212600519</v>
      </c>
      <c r="M84" s="863"/>
      <c r="N84" s="51"/>
    </row>
    <row r="85" spans="1:14" ht="15.75" thickBot="1">
      <c r="B85" s="91" t="s">
        <v>974</v>
      </c>
      <c r="C85" s="92"/>
      <c r="D85" s="92"/>
      <c r="E85" s="92"/>
      <c r="F85" s="92"/>
      <c r="G85" s="92"/>
      <c r="H85" s="92"/>
      <c r="I85" s="93"/>
      <c r="J85" s="94"/>
      <c r="K85" s="305">
        <v>0.05</v>
      </c>
      <c r="L85" s="864">
        <f>N78*K85</f>
        <v>3417.1139212600519</v>
      </c>
      <c r="M85" s="865"/>
      <c r="N85" s="51"/>
    </row>
    <row r="86" spans="1:14" ht="15.75" thickBot="1">
      <c r="B86" s="828" t="s">
        <v>953</v>
      </c>
      <c r="C86" s="829"/>
      <c r="D86" s="829"/>
      <c r="E86" s="829"/>
      <c r="F86" s="829"/>
      <c r="G86" s="829"/>
      <c r="H86" s="829"/>
      <c r="I86" s="829"/>
      <c r="J86" s="829"/>
      <c r="K86" s="829"/>
      <c r="L86" s="829"/>
      <c r="M86" s="830"/>
      <c r="N86" s="52">
        <f>L83+L84+L85</f>
        <v>20502.683527560315</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88844.961952761339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1506</v>
      </c>
      <c r="C31" s="81" t="s">
        <v>1507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206" t="s">
        <v>152</v>
      </c>
      <c r="B36" s="841" t="str">
        <f>VLOOKUP(A36,EQUIPOS!A6:D154,3,FALSE)</f>
        <v xml:space="preserve">Carrotanque de agua(1000 Galones) </v>
      </c>
      <c r="C36" s="842"/>
      <c r="D36" s="842"/>
      <c r="E36" s="842"/>
      <c r="F36" s="842"/>
      <c r="G36" s="842"/>
      <c r="H36" s="843"/>
      <c r="I36" s="267"/>
      <c r="J36" s="268"/>
      <c r="K36" s="269">
        <f>VLOOKUP(A36,EQUIPOS!A6:D163,4,FALSE)</f>
        <v>74320.25776989889</v>
      </c>
      <c r="L36" s="270"/>
      <c r="M36" s="271">
        <v>45</v>
      </c>
      <c r="N36" s="272">
        <f>K36/M36</f>
        <v>1651.5612837755309</v>
      </c>
    </row>
    <row r="37" spans="1:14">
      <c r="A37" s="113" t="s">
        <v>271</v>
      </c>
      <c r="B37" s="841" t="str">
        <f>VLOOKUP(A37,EQUIPOS!A7:D154,3,FALSE)</f>
        <v>Motoniveladora, potencia 140 HP, ancho de cuchilla 3,66 m, peso 11 ton.</v>
      </c>
      <c r="C37" s="842"/>
      <c r="D37" s="842"/>
      <c r="E37" s="842"/>
      <c r="F37" s="842"/>
      <c r="G37" s="842"/>
      <c r="H37" s="843"/>
      <c r="I37" s="267"/>
      <c r="J37" s="268"/>
      <c r="K37" s="269">
        <f>VLOOKUP(A37,EQUIPOS!A7:D164,4,FALSE)</f>
        <v>128849.79868766824</v>
      </c>
      <c r="L37" s="270"/>
      <c r="M37" s="271">
        <v>45</v>
      </c>
      <c r="N37" s="272">
        <f>K37/M37</f>
        <v>2863.3288597259607</v>
      </c>
    </row>
    <row r="38" spans="1:14">
      <c r="A38" t="s">
        <v>365</v>
      </c>
      <c r="B38" s="841" t="str">
        <f>VLOOKUP(A38,EQUIPOS!A8:D154,3,FALSE)</f>
        <v xml:space="preserve">Vibrocompatador, potencia 153 HP, peso 10 Ton. </v>
      </c>
      <c r="C38" s="842"/>
      <c r="D38" s="842"/>
      <c r="E38" s="842"/>
      <c r="F38" s="842"/>
      <c r="G38" s="842"/>
      <c r="H38" s="843"/>
      <c r="I38" s="267"/>
      <c r="J38" s="268"/>
      <c r="K38" s="269">
        <f>VLOOKUP(A38,EQUIPOS!A8:D165,4,FALSE)</f>
        <v>133116.49651623334</v>
      </c>
      <c r="L38" s="270"/>
      <c r="M38" s="271">
        <v>45</v>
      </c>
      <c r="N38" s="272">
        <f>K38/M38</f>
        <v>2958.1443670274075</v>
      </c>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0.01</v>
      </c>
      <c r="N41" s="344">
        <f>N76*M41</f>
        <v>5.9707845448446664</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7479.0052950737436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45199.432147249463</v>
      </c>
      <c r="N48" s="272">
        <f>K48*M48</f>
        <v>58759.261791424302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58759.261791424302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32">
        <f>VLOOKUP(A59,TRANSPORTE!A5:D123,4,FALSE)</f>
        <v>1232.9363069637777</v>
      </c>
      <c r="M59" s="833"/>
      <c r="N59" s="287">
        <f>K59*L59</f>
        <v>1602.8171990529111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f>N59+N60+N61+N62+N63</f>
        <v>1602.8171990529111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34" t="s">
        <v>953</v>
      </c>
      <c r="C76" s="835"/>
      <c r="D76" s="835"/>
      <c r="E76" s="835"/>
      <c r="F76" s="835"/>
      <c r="G76" s="835"/>
      <c r="H76" s="835"/>
      <c r="I76" s="835"/>
      <c r="J76" s="835"/>
      <c r="K76" s="835"/>
      <c r="L76" s="835"/>
      <c r="M76" s="836"/>
      <c r="N76" s="301">
        <f>SUM(N70:N75)</f>
        <v>597.07845448446665</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68438.162740035419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13687.632548007085</v>
      </c>
      <c r="M83" s="863"/>
      <c r="N83" s="51"/>
    </row>
    <row r="84" spans="1:14">
      <c r="B84" s="89" t="s">
        <v>973</v>
      </c>
      <c r="C84" s="90"/>
      <c r="D84" s="90"/>
      <c r="E84" s="90"/>
      <c r="F84" s="90"/>
      <c r="G84" s="90"/>
      <c r="H84" s="90"/>
      <c r="I84" s="87"/>
      <c r="J84" s="88"/>
      <c r="K84" s="304">
        <v>0.05</v>
      </c>
      <c r="L84" s="862">
        <f>N78*K84</f>
        <v>3421.9081370017711</v>
      </c>
      <c r="M84" s="863"/>
      <c r="N84" s="51"/>
    </row>
    <row r="85" spans="1:14" ht="15.75" thickBot="1">
      <c r="B85" s="91" t="s">
        <v>974</v>
      </c>
      <c r="C85" s="92"/>
      <c r="D85" s="92"/>
      <c r="E85" s="92"/>
      <c r="F85" s="92"/>
      <c r="G85" s="92"/>
      <c r="H85" s="92"/>
      <c r="I85" s="93"/>
      <c r="J85" s="94"/>
      <c r="K85" s="305">
        <v>0.05</v>
      </c>
      <c r="L85" s="864">
        <f>N78*K85</f>
        <v>3421.9081370017711</v>
      </c>
      <c r="M85" s="865"/>
      <c r="N85" s="51"/>
    </row>
    <row r="86" spans="1:14" ht="15.75" thickBot="1">
      <c r="B86" s="828" t="s">
        <v>953</v>
      </c>
      <c r="C86" s="829"/>
      <c r="D86" s="829"/>
      <c r="E86" s="829"/>
      <c r="F86" s="829"/>
      <c r="G86" s="829"/>
      <c r="H86" s="829"/>
      <c r="I86" s="829"/>
      <c r="J86" s="829"/>
      <c r="K86" s="829"/>
      <c r="L86" s="829"/>
      <c r="M86" s="830"/>
      <c r="N86" s="52">
        <f>L83+L84+L85</f>
        <v>20531.448822010625</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88969.611562046048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1508</v>
      </c>
      <c r="C31" s="81" t="s">
        <v>1509</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271"/>
      <c r="N36" s="272"/>
    </row>
    <row r="37" spans="1:14">
      <c r="A37" s="113"/>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401"/>
      <c r="N41" s="344"/>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477.68611145997306</v>
      </c>
      <c r="N48" s="272">
        <f>K48*M48</f>
        <v>477.68611145997306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477.68611145997306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2:15" ht="15.75" thickBot="1">
      <c r="B65" s="834" t="s">
        <v>953</v>
      </c>
      <c r="C65" s="835"/>
      <c r="D65" s="835"/>
      <c r="E65" s="835"/>
      <c r="F65" s="835"/>
      <c r="G65" s="835"/>
      <c r="H65" s="835"/>
      <c r="I65" s="835"/>
      <c r="J65" s="835"/>
      <c r="K65" s="835"/>
      <c r="L65" s="835"/>
      <c r="M65" s="83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4" t="s">
        <v>963</v>
      </c>
      <c r="C69" s="855"/>
      <c r="D69" s="855"/>
      <c r="E69" s="855"/>
      <c r="F69" s="855"/>
      <c r="G69" s="855"/>
      <c r="H69" s="855"/>
      <c r="I69" s="73" t="s">
        <v>964</v>
      </c>
      <c r="J69" s="75" t="s">
        <v>1410</v>
      </c>
      <c r="K69" s="74" t="s">
        <v>966</v>
      </c>
      <c r="L69" s="856" t="s">
        <v>950</v>
      </c>
      <c r="M69" s="85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5"/>
      <c r="C75" s="816"/>
      <c r="D75" s="816"/>
      <c r="E75" s="816"/>
      <c r="F75" s="816"/>
      <c r="G75" s="816"/>
      <c r="H75" s="816"/>
      <c r="I75" s="126"/>
      <c r="J75" s="126"/>
      <c r="K75" s="126"/>
      <c r="L75" s="916"/>
      <c r="M75" s="916"/>
      <c r="N75" s="45"/>
    </row>
    <row r="76" spans="2:15" ht="15.75" thickBot="1">
      <c r="B76" s="828" t="s">
        <v>953</v>
      </c>
      <c r="C76" s="829"/>
      <c r="D76" s="829"/>
      <c r="E76" s="829"/>
      <c r="F76" s="829"/>
      <c r="G76" s="829"/>
      <c r="H76" s="829"/>
      <c r="I76" s="835"/>
      <c r="J76" s="835"/>
      <c r="K76" s="835"/>
      <c r="L76" s="835"/>
      <c r="M76" s="836"/>
      <c r="N76" s="301"/>
    </row>
    <row r="77" spans="2:15" ht="15.75" thickBot="1">
      <c r="B77" s="33"/>
      <c r="C77" s="34"/>
      <c r="D77" s="34"/>
      <c r="E77" s="34"/>
      <c r="F77" s="34"/>
      <c r="G77" s="34"/>
      <c r="H77" s="34"/>
      <c r="I77" s="34"/>
      <c r="J77" s="34"/>
      <c r="K77" s="34"/>
      <c r="L77" s="34"/>
      <c r="M77" s="34"/>
      <c r="N77" s="35"/>
    </row>
    <row r="78" spans="2:15" ht="15.75" thickBot="1">
      <c r="B78" s="828" t="s">
        <v>967</v>
      </c>
      <c r="C78" s="829"/>
      <c r="D78" s="829"/>
      <c r="E78" s="829"/>
      <c r="F78" s="829"/>
      <c r="G78" s="829"/>
      <c r="H78" s="829"/>
      <c r="I78" s="829"/>
      <c r="J78" s="829"/>
      <c r="K78" s="829"/>
      <c r="L78" s="829"/>
      <c r="M78" s="830"/>
      <c r="N78" s="99">
        <f>N43+N54+N65+N76</f>
        <v>477.68611145997306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95.537222291994624</v>
      </c>
      <c r="M83" s="863"/>
      <c r="N83" s="51"/>
    </row>
    <row r="84" spans="1:14">
      <c r="B84" s="89" t="s">
        <v>973</v>
      </c>
      <c r="C84" s="90"/>
      <c r="D84" s="90"/>
      <c r="E84" s="90"/>
      <c r="F84" s="90"/>
      <c r="G84" s="90"/>
      <c r="H84" s="90"/>
      <c r="I84" s="87"/>
      <c r="J84" s="88"/>
      <c r="K84" s="304">
        <v>0.05</v>
      </c>
      <c r="L84" s="862">
        <f>N78*K84</f>
        <v>23.884305572998656</v>
      </c>
      <c r="M84" s="863"/>
      <c r="N84" s="51"/>
    </row>
    <row r="85" spans="1:14" ht="15.75" thickBot="1">
      <c r="B85" s="91" t="s">
        <v>974</v>
      </c>
      <c r="C85" s="92"/>
      <c r="D85" s="92"/>
      <c r="E85" s="92"/>
      <c r="F85" s="92"/>
      <c r="G85" s="92"/>
      <c r="H85" s="92"/>
      <c r="I85" s="93"/>
      <c r="J85" s="94"/>
      <c r="K85" s="305">
        <v>0.05</v>
      </c>
      <c r="L85" s="864">
        <f>N78*K85</f>
        <v>23.884305572998656</v>
      </c>
      <c r="M85" s="865"/>
      <c r="N85" s="51"/>
    </row>
    <row r="86" spans="1:14" ht="15.75" thickBot="1">
      <c r="B86" s="828" t="s">
        <v>953</v>
      </c>
      <c r="C86" s="829"/>
      <c r="D86" s="829"/>
      <c r="E86" s="829"/>
      <c r="F86" s="829"/>
      <c r="G86" s="829"/>
      <c r="H86" s="829"/>
      <c r="I86" s="829"/>
      <c r="J86" s="829"/>
      <c r="K86" s="829"/>
      <c r="L86" s="829"/>
      <c r="M86" s="830"/>
      <c r="N86" s="52">
        <f>L83+L84+L85</f>
        <v>143.30583343799194</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620.99194489796503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1510</v>
      </c>
      <c r="C31" s="81" t="s">
        <v>1511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206" t="s">
        <v>152</v>
      </c>
      <c r="B36" s="841" t="str">
        <f>VLOOKUP(A36,EQUIPOS!A6:D154,3,FALSE)</f>
        <v xml:space="preserve">Carrotanque de agua(1000 Galones) </v>
      </c>
      <c r="C36" s="842"/>
      <c r="D36" s="842"/>
      <c r="E36" s="842"/>
      <c r="F36" s="842"/>
      <c r="G36" s="842"/>
      <c r="H36" s="843"/>
      <c r="I36" s="267"/>
      <c r="J36" s="268"/>
      <c r="K36" s="269">
        <f>VLOOKUP(A36,EQUIPOS!A6:D163,4,FALSE)</f>
        <v>74320.25776989889</v>
      </c>
      <c r="L36" s="270"/>
      <c r="M36" s="271">
        <v>45</v>
      </c>
      <c r="N36" s="272">
        <f>K36/M36</f>
        <v>1651.5612837755309</v>
      </c>
    </row>
    <row r="37" spans="1:14">
      <c r="A37" s="113" t="s">
        <v>271</v>
      </c>
      <c r="B37" s="841" t="str">
        <f>VLOOKUP(A37,EQUIPOS!A7:D154,3,FALSE)</f>
        <v>Motoniveladora, potencia 140 HP, ancho de cuchilla 3,66 m, peso 11 ton.</v>
      </c>
      <c r="C37" s="842"/>
      <c r="D37" s="842"/>
      <c r="E37" s="842"/>
      <c r="F37" s="842"/>
      <c r="G37" s="842"/>
      <c r="H37" s="843"/>
      <c r="I37" s="267"/>
      <c r="J37" s="268"/>
      <c r="K37" s="269">
        <f>VLOOKUP(A37,EQUIPOS!A7:D164,4,FALSE)</f>
        <v>128849.79868766824</v>
      </c>
      <c r="L37" s="270"/>
      <c r="M37" s="271">
        <v>45</v>
      </c>
      <c r="N37" s="272">
        <f>K37/M37</f>
        <v>2863.3288597259607</v>
      </c>
    </row>
    <row r="38" spans="1:14">
      <c r="A38" t="s">
        <v>365</v>
      </c>
      <c r="B38" s="841" t="str">
        <f>VLOOKUP(A38,EQUIPOS!A8:D154,3,FALSE)</f>
        <v xml:space="preserve">Vibrocompatador, potencia 153 HP, peso 10 Ton. </v>
      </c>
      <c r="C38" s="842"/>
      <c r="D38" s="842"/>
      <c r="E38" s="842"/>
      <c r="F38" s="842"/>
      <c r="G38" s="842"/>
      <c r="H38" s="843"/>
      <c r="I38" s="267"/>
      <c r="J38" s="268"/>
      <c r="K38" s="269">
        <f>VLOOKUP(A38,EQUIPOS!A8:D165,4,FALSE)</f>
        <v>133116.49651623334</v>
      </c>
      <c r="L38" s="270"/>
      <c r="M38" s="271">
        <v>45</v>
      </c>
      <c r="N38" s="272">
        <f>K38/M38</f>
        <v>2958.1443670274075</v>
      </c>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0.01</v>
      </c>
      <c r="N41" s="344">
        <f>N76*M41</f>
        <v>5.9707845448446664</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7479.0052950737436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45199.432147249463</v>
      </c>
      <c r="N48" s="272">
        <f>K48*M48</f>
        <v>58759.261791424302</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477.68611145997306</v>
      </c>
      <c r="N49" s="272">
        <f>K49*M49</f>
        <v>42991.750031397576</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101751.01182282188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32">
        <f>VLOOKUP(A59,TRANSPORTE!A5:D123,4,FALSE)</f>
        <v>1232.9363069637777</v>
      </c>
      <c r="M59" s="833"/>
      <c r="N59" s="287">
        <f>K59*L59</f>
        <v>1602.8171990529111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f>N59+N60+N61+N62+N63</f>
        <v>1602.8171990529111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34" t="s">
        <v>953</v>
      </c>
      <c r="C76" s="835"/>
      <c r="D76" s="835"/>
      <c r="E76" s="835"/>
      <c r="F76" s="835"/>
      <c r="G76" s="835"/>
      <c r="H76" s="835"/>
      <c r="I76" s="835"/>
      <c r="J76" s="835"/>
      <c r="K76" s="835"/>
      <c r="L76" s="835"/>
      <c r="M76" s="836"/>
      <c r="N76" s="301">
        <f>SUM(N70:N75)</f>
        <v>597.07845448446665</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111429.912771433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22285.982554286602</v>
      </c>
      <c r="M83" s="863"/>
      <c r="N83" s="51"/>
    </row>
    <row r="84" spans="1:14">
      <c r="B84" s="89" t="s">
        <v>973</v>
      </c>
      <c r="C84" s="90"/>
      <c r="D84" s="90"/>
      <c r="E84" s="90"/>
      <c r="F84" s="90"/>
      <c r="G84" s="90"/>
      <c r="H84" s="90"/>
      <c r="I84" s="87"/>
      <c r="J84" s="88"/>
      <c r="K84" s="304">
        <v>0.05</v>
      </c>
      <c r="L84" s="862">
        <f>N78*K84</f>
        <v>5571.4956385716505</v>
      </c>
      <c r="M84" s="863"/>
      <c r="N84" s="51"/>
    </row>
    <row r="85" spans="1:14" ht="15.75" thickBot="1">
      <c r="B85" s="91" t="s">
        <v>974</v>
      </c>
      <c r="C85" s="92"/>
      <c r="D85" s="92"/>
      <c r="E85" s="92"/>
      <c r="F85" s="92"/>
      <c r="G85" s="92"/>
      <c r="H85" s="92"/>
      <c r="I85" s="93"/>
      <c r="J85" s="94"/>
      <c r="K85" s="305">
        <v>0.05</v>
      </c>
      <c r="L85" s="864">
        <f>N78*K85</f>
        <v>5571.4956385716505</v>
      </c>
      <c r="M85" s="865"/>
      <c r="N85" s="51"/>
    </row>
    <row r="86" spans="1:14" ht="15.75" thickBot="1">
      <c r="B86" s="828" t="s">
        <v>953</v>
      </c>
      <c r="C86" s="829"/>
      <c r="D86" s="829"/>
      <c r="E86" s="829"/>
      <c r="F86" s="829"/>
      <c r="G86" s="829"/>
      <c r="H86" s="829"/>
      <c r="I86" s="829"/>
      <c r="J86" s="829"/>
      <c r="K86" s="829"/>
      <c r="L86" s="829"/>
      <c r="M86" s="830"/>
      <c r="N86" s="52">
        <f>L83+L84+L85</f>
        <v>33428.973831429903</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144858.88660286291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1512</v>
      </c>
      <c r="C31" s="81" t="s">
        <v>1513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206" t="s">
        <v>152</v>
      </c>
      <c r="B36" s="841" t="str">
        <f>VLOOKUP(A36,EQUIPOS!A6:D154,3,FALSE)</f>
        <v xml:space="preserve">Carrotanque de agua(1000 Galones) </v>
      </c>
      <c r="C36" s="842"/>
      <c r="D36" s="842"/>
      <c r="E36" s="842"/>
      <c r="F36" s="842"/>
      <c r="G36" s="842"/>
      <c r="H36" s="843"/>
      <c r="I36" s="267"/>
      <c r="J36" s="268"/>
      <c r="K36" s="269">
        <f>VLOOKUP(A36,EQUIPOS!A6:D163,4,FALSE)</f>
        <v>74320.25776989889</v>
      </c>
      <c r="L36" s="270"/>
      <c r="M36" s="271">
        <v>45</v>
      </c>
      <c r="N36" s="272">
        <f>K36/M36</f>
        <v>1651.5612837755309</v>
      </c>
    </row>
    <row r="37" spans="1:14">
      <c r="A37" s="113" t="s">
        <v>271</v>
      </c>
      <c r="B37" s="841" t="str">
        <f>VLOOKUP(A37,EQUIPOS!A7:D154,3,FALSE)</f>
        <v>Motoniveladora, potencia 140 HP, ancho de cuchilla 3,66 m, peso 11 ton.</v>
      </c>
      <c r="C37" s="842"/>
      <c r="D37" s="842"/>
      <c r="E37" s="842"/>
      <c r="F37" s="842"/>
      <c r="G37" s="842"/>
      <c r="H37" s="843"/>
      <c r="I37" s="267"/>
      <c r="J37" s="268"/>
      <c r="K37" s="269">
        <f>VLOOKUP(A37,EQUIPOS!A7:D164,4,FALSE)</f>
        <v>128849.79868766824</v>
      </c>
      <c r="L37" s="270"/>
      <c r="M37" s="271">
        <v>45</v>
      </c>
      <c r="N37" s="272">
        <f>K37/M37</f>
        <v>2863.3288597259607</v>
      </c>
    </row>
    <row r="38" spans="1:14">
      <c r="A38" t="s">
        <v>365</v>
      </c>
      <c r="B38" s="841" t="str">
        <f>VLOOKUP(A38,EQUIPOS!A8:D154,3,FALSE)</f>
        <v xml:space="preserve">Vibrocompatador, potencia 153 HP, peso 10 Ton. </v>
      </c>
      <c r="C38" s="842"/>
      <c r="D38" s="842"/>
      <c r="E38" s="842"/>
      <c r="F38" s="842"/>
      <c r="G38" s="842"/>
      <c r="H38" s="843"/>
      <c r="I38" s="267"/>
      <c r="J38" s="268"/>
      <c r="K38" s="269">
        <f>VLOOKUP(A38,EQUIPOS!A8:D165,4,FALSE)</f>
        <v>133116.49651623334</v>
      </c>
      <c r="L38" s="270"/>
      <c r="M38" s="271">
        <v>45</v>
      </c>
      <c r="N38" s="272">
        <f>K38/M38</f>
        <v>2958.1443670274075</v>
      </c>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0.01</v>
      </c>
      <c r="N41" s="344">
        <f>N76*M41</f>
        <v>5.9707845448446664</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7479.0052950737436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45199.432147249463</v>
      </c>
      <c r="N48" s="272">
        <f>K48*M48</f>
        <v>58759.261791424302</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477.68611145997306</v>
      </c>
      <c r="N49" s="272">
        <f>K49*M49</f>
        <v>42991.750031397576</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101751.01182282188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32">
        <f>VLOOKUP(A59,TRANSPORTE!A5:D123,4,FALSE)</f>
        <v>1232.9363069637777</v>
      </c>
      <c r="M59" s="833"/>
      <c r="N59" s="287">
        <f>K59*L59</f>
        <v>1602.8171990529111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f>N59+N60+N61+N62+N63</f>
        <v>1602.8171990529111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34" t="s">
        <v>953</v>
      </c>
      <c r="C76" s="835"/>
      <c r="D76" s="835"/>
      <c r="E76" s="835"/>
      <c r="F76" s="835"/>
      <c r="G76" s="835"/>
      <c r="H76" s="835"/>
      <c r="I76" s="835"/>
      <c r="J76" s="835"/>
      <c r="K76" s="835"/>
      <c r="L76" s="835"/>
      <c r="M76" s="836"/>
      <c r="N76" s="301">
        <f>SUM(N70:N75)</f>
        <v>597.07845448446665</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111429.912771433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22285.982554286602</v>
      </c>
      <c r="M83" s="863"/>
      <c r="N83" s="51"/>
    </row>
    <row r="84" spans="1:14">
      <c r="B84" s="89" t="s">
        <v>973</v>
      </c>
      <c r="C84" s="90"/>
      <c r="D84" s="90"/>
      <c r="E84" s="90"/>
      <c r="F84" s="90"/>
      <c r="G84" s="90"/>
      <c r="H84" s="90"/>
      <c r="I84" s="87"/>
      <c r="J84" s="88"/>
      <c r="K84" s="304">
        <v>0.05</v>
      </c>
      <c r="L84" s="862">
        <f>N78*K84</f>
        <v>5571.4956385716505</v>
      </c>
      <c r="M84" s="863"/>
      <c r="N84" s="51"/>
    </row>
    <row r="85" spans="1:14" ht="15.75" thickBot="1">
      <c r="B85" s="91" t="s">
        <v>974</v>
      </c>
      <c r="C85" s="92"/>
      <c r="D85" s="92"/>
      <c r="E85" s="92"/>
      <c r="F85" s="92"/>
      <c r="G85" s="92"/>
      <c r="H85" s="92"/>
      <c r="I85" s="93"/>
      <c r="J85" s="94"/>
      <c r="K85" s="305">
        <v>0.05</v>
      </c>
      <c r="L85" s="864">
        <f>N78*K85</f>
        <v>5571.4956385716505</v>
      </c>
      <c r="M85" s="865"/>
      <c r="N85" s="51"/>
    </row>
    <row r="86" spans="1:14" ht="15.75" thickBot="1">
      <c r="B86" s="828" t="s">
        <v>953</v>
      </c>
      <c r="C86" s="829"/>
      <c r="D86" s="829"/>
      <c r="E86" s="829"/>
      <c r="F86" s="829"/>
      <c r="G86" s="829"/>
      <c r="H86" s="829"/>
      <c r="I86" s="829"/>
      <c r="J86" s="829"/>
      <c r="K86" s="829"/>
      <c r="L86" s="829"/>
      <c r="M86" s="830"/>
      <c r="N86" s="52">
        <f>L83+L84+L85</f>
        <v>33428.973831429903</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144858.88660286291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1514</v>
      </c>
      <c r="C31" s="81" t="s">
        <v>1515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206" t="s">
        <v>152</v>
      </c>
      <c r="B36" s="841" t="str">
        <f>VLOOKUP(A36,EQUIPOS!A6:D154,3,FALSE)</f>
        <v xml:space="preserve">Carrotanque de agua(1000 Galones) </v>
      </c>
      <c r="C36" s="842"/>
      <c r="D36" s="842"/>
      <c r="E36" s="842"/>
      <c r="F36" s="842"/>
      <c r="G36" s="842"/>
      <c r="H36" s="843"/>
      <c r="I36" s="267"/>
      <c r="J36" s="268"/>
      <c r="K36" s="269">
        <f>VLOOKUP(A36,EQUIPOS!A6:D163,4,FALSE)</f>
        <v>74320.25776989889</v>
      </c>
      <c r="L36" s="270"/>
      <c r="M36" s="271">
        <v>45</v>
      </c>
      <c r="N36" s="272">
        <f>K36/M36</f>
        <v>1651.5612837755309</v>
      </c>
    </row>
    <row r="37" spans="1:14">
      <c r="A37" s="113" t="s">
        <v>271</v>
      </c>
      <c r="B37" s="841" t="str">
        <f>VLOOKUP(A37,EQUIPOS!A7:D154,3,FALSE)</f>
        <v>Motoniveladora, potencia 140 HP, ancho de cuchilla 3,66 m, peso 11 ton.</v>
      </c>
      <c r="C37" s="842"/>
      <c r="D37" s="842"/>
      <c r="E37" s="842"/>
      <c r="F37" s="842"/>
      <c r="G37" s="842"/>
      <c r="H37" s="843"/>
      <c r="I37" s="267"/>
      <c r="J37" s="268"/>
      <c r="K37" s="269">
        <f>VLOOKUP(A37,EQUIPOS!A7:D164,4,FALSE)</f>
        <v>128849.79868766824</v>
      </c>
      <c r="L37" s="270"/>
      <c r="M37" s="271">
        <v>45</v>
      </c>
      <c r="N37" s="272">
        <f>K37/M37</f>
        <v>2863.3288597259607</v>
      </c>
    </row>
    <row r="38" spans="1:14">
      <c r="A38" t="s">
        <v>365</v>
      </c>
      <c r="B38" s="841" t="str">
        <f>VLOOKUP(A38,EQUIPOS!A8:D154,3,FALSE)</f>
        <v xml:space="preserve">Vibrocompatador, potencia 153 HP, peso 10 Ton. </v>
      </c>
      <c r="C38" s="842"/>
      <c r="D38" s="842"/>
      <c r="E38" s="842"/>
      <c r="F38" s="842"/>
      <c r="G38" s="842"/>
      <c r="H38" s="843"/>
      <c r="I38" s="267"/>
      <c r="J38" s="268"/>
      <c r="K38" s="269">
        <f>VLOOKUP(A38,EQUIPOS!A8:D165,4,FALSE)</f>
        <v>133116.49651623334</v>
      </c>
      <c r="L38" s="270"/>
      <c r="M38" s="271">
        <v>45</v>
      </c>
      <c r="N38" s="272">
        <f>K38/M38</f>
        <v>2958.1443670274075</v>
      </c>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0.01</v>
      </c>
      <c r="N41" s="344">
        <f>N76*M41</f>
        <v>5.9707845448446664</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7479.0052950737436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45199.432147249463</v>
      </c>
      <c r="N48" s="272">
        <f>K48*M48</f>
        <v>58759.261791424302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58759.261791424302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32">
        <f>VLOOKUP(A59,TRANSPORTE!A5:D123,4,FALSE)</f>
        <v>1232.9363069637777</v>
      </c>
      <c r="M59" s="833"/>
      <c r="N59" s="287">
        <f>K59*L59</f>
        <v>1602.8171990529111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f>N59+N60+N61+N62+N63</f>
        <v>1602.8171990529111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28" t="s">
        <v>953</v>
      </c>
      <c r="C76" s="829"/>
      <c r="D76" s="829"/>
      <c r="E76" s="829"/>
      <c r="F76" s="829"/>
      <c r="G76" s="829"/>
      <c r="H76" s="829"/>
      <c r="I76" s="835"/>
      <c r="J76" s="835"/>
      <c r="K76" s="835"/>
      <c r="L76" s="835"/>
      <c r="M76" s="836"/>
      <c r="N76" s="301">
        <f>SUM(N70:N75)</f>
        <v>597.07845448446665</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68438.162740035419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13687.632548007085</v>
      </c>
      <c r="M83" s="863"/>
      <c r="N83" s="51"/>
    </row>
    <row r="84" spans="1:14">
      <c r="B84" s="89" t="s">
        <v>973</v>
      </c>
      <c r="C84" s="90"/>
      <c r="D84" s="90"/>
      <c r="E84" s="90"/>
      <c r="F84" s="90"/>
      <c r="G84" s="90"/>
      <c r="H84" s="90"/>
      <c r="I84" s="87"/>
      <c r="J84" s="88"/>
      <c r="K84" s="304">
        <v>0.05</v>
      </c>
      <c r="L84" s="862">
        <f>N78*K84</f>
        <v>3421.9081370017711</v>
      </c>
      <c r="M84" s="863"/>
      <c r="N84" s="51"/>
    </row>
    <row r="85" spans="1:14" ht="15.75" thickBot="1">
      <c r="B85" s="91" t="s">
        <v>974</v>
      </c>
      <c r="C85" s="92"/>
      <c r="D85" s="92"/>
      <c r="E85" s="92"/>
      <c r="F85" s="92"/>
      <c r="G85" s="92"/>
      <c r="H85" s="92"/>
      <c r="I85" s="93"/>
      <c r="J85" s="94"/>
      <c r="K85" s="305">
        <v>0.05</v>
      </c>
      <c r="L85" s="864">
        <f>N78*K85</f>
        <v>3421.9081370017711</v>
      </c>
      <c r="M85" s="865"/>
      <c r="N85" s="51"/>
    </row>
    <row r="86" spans="1:14" ht="15.75" thickBot="1">
      <c r="B86" s="828" t="s">
        <v>953</v>
      </c>
      <c r="C86" s="829"/>
      <c r="D86" s="829"/>
      <c r="E86" s="829"/>
      <c r="F86" s="829"/>
      <c r="G86" s="829"/>
      <c r="H86" s="829"/>
      <c r="I86" s="829"/>
      <c r="J86" s="829"/>
      <c r="K86" s="829"/>
      <c r="L86" s="829"/>
      <c r="M86" s="830"/>
      <c r="N86" s="52">
        <f>L83+L84+L85</f>
        <v>20531.448822010625</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88969.611562046048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1516</v>
      </c>
      <c r="C31" s="81" t="s">
        <v>1517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206" t="s">
        <v>152</v>
      </c>
      <c r="B36" s="841" t="str">
        <f>VLOOKUP(A36,EQUIPOS!A6:D154,3,FALSE)</f>
        <v xml:space="preserve">Carrotanque de agua(1000 Galones) </v>
      </c>
      <c r="C36" s="842"/>
      <c r="D36" s="842"/>
      <c r="E36" s="842"/>
      <c r="F36" s="842"/>
      <c r="G36" s="842"/>
      <c r="H36" s="843"/>
      <c r="I36" s="267"/>
      <c r="J36" s="268"/>
      <c r="K36" s="269">
        <f>VLOOKUP(A36,EQUIPOS!A6:D163,4,FALSE)</f>
        <v>74320.25776989889</v>
      </c>
      <c r="L36" s="270"/>
      <c r="M36" s="271">
        <v>45</v>
      </c>
      <c r="N36" s="272">
        <f>K36/M36</f>
        <v>1651.5612837755309</v>
      </c>
    </row>
    <row r="37" spans="1:14">
      <c r="A37" s="113" t="s">
        <v>271</v>
      </c>
      <c r="B37" s="841" t="str">
        <f>VLOOKUP(A37,EQUIPOS!A7:D154,3,FALSE)</f>
        <v>Motoniveladora, potencia 140 HP, ancho de cuchilla 3,66 m, peso 11 ton.</v>
      </c>
      <c r="C37" s="842"/>
      <c r="D37" s="842"/>
      <c r="E37" s="842"/>
      <c r="F37" s="842"/>
      <c r="G37" s="842"/>
      <c r="H37" s="843"/>
      <c r="I37" s="267"/>
      <c r="J37" s="268"/>
      <c r="K37" s="269">
        <f>VLOOKUP(A37,EQUIPOS!A7:D164,4,FALSE)</f>
        <v>128849.79868766824</v>
      </c>
      <c r="L37" s="270"/>
      <c r="M37" s="271">
        <v>45</v>
      </c>
      <c r="N37" s="272">
        <f>K37/M37</f>
        <v>2863.3288597259607</v>
      </c>
    </row>
    <row r="38" spans="1:14">
      <c r="A38" t="s">
        <v>365</v>
      </c>
      <c r="B38" s="841" t="str">
        <f>VLOOKUP(A38,EQUIPOS!A8:D154,3,FALSE)</f>
        <v xml:space="preserve">Vibrocompatador, potencia 153 HP, peso 10 Ton. </v>
      </c>
      <c r="C38" s="842"/>
      <c r="D38" s="842"/>
      <c r="E38" s="842"/>
      <c r="F38" s="842"/>
      <c r="G38" s="842"/>
      <c r="H38" s="843"/>
      <c r="I38" s="267"/>
      <c r="J38" s="268"/>
      <c r="K38" s="269">
        <f>VLOOKUP(A38,EQUIPOS!A8:D165,4,FALSE)</f>
        <v>133116.49651623334</v>
      </c>
      <c r="L38" s="270"/>
      <c r="M38" s="271">
        <v>45</v>
      </c>
      <c r="N38" s="272">
        <f>K38/M38</f>
        <v>2958.1443670274075</v>
      </c>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0.01</v>
      </c>
      <c r="N41" s="344">
        <f>N76*M41</f>
        <v>5.9707845448446664</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7479.0052950737436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45199.432147249463</v>
      </c>
      <c r="N48" s="272">
        <f>K48*M48</f>
        <v>58759.261791424302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58759.261791424302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32">
        <f>VLOOKUP(A59,TRANSPORTE!A5:D123,4,FALSE)</f>
        <v>1232.9363069637777</v>
      </c>
      <c r="M59" s="833"/>
      <c r="N59" s="287">
        <f>K59*L59</f>
        <v>1602.8171990529111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f>N59+N60+N61+N62+N63</f>
        <v>1602.8171990529111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127"/>
    </row>
    <row r="76" spans="1:15" ht="15.75" thickBot="1">
      <c r="B76" s="828" t="s">
        <v>953</v>
      </c>
      <c r="C76" s="829"/>
      <c r="D76" s="829"/>
      <c r="E76" s="829"/>
      <c r="F76" s="829"/>
      <c r="G76" s="829"/>
      <c r="H76" s="829"/>
      <c r="I76" s="835"/>
      <c r="J76" s="835"/>
      <c r="K76" s="835"/>
      <c r="L76" s="835"/>
      <c r="M76" s="836"/>
      <c r="N76" s="460">
        <f>SUM(N70:N75)</f>
        <v>597.07845448446665</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68438.162740035419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13687.632548007085</v>
      </c>
      <c r="M83" s="863"/>
      <c r="N83" s="51"/>
    </row>
    <row r="84" spans="1:14">
      <c r="B84" s="89" t="s">
        <v>973</v>
      </c>
      <c r="C84" s="90"/>
      <c r="D84" s="90"/>
      <c r="E84" s="90"/>
      <c r="F84" s="90"/>
      <c r="G84" s="90"/>
      <c r="H84" s="90"/>
      <c r="I84" s="87"/>
      <c r="J84" s="88"/>
      <c r="K84" s="304">
        <v>0.05</v>
      </c>
      <c r="L84" s="862">
        <f>N78*K84</f>
        <v>3421.9081370017711</v>
      </c>
      <c r="M84" s="863"/>
      <c r="N84" s="51"/>
    </row>
    <row r="85" spans="1:14" ht="15.75" thickBot="1">
      <c r="B85" s="91" t="s">
        <v>974</v>
      </c>
      <c r="C85" s="92"/>
      <c r="D85" s="92"/>
      <c r="E85" s="92"/>
      <c r="F85" s="92"/>
      <c r="G85" s="92"/>
      <c r="H85" s="92"/>
      <c r="I85" s="93"/>
      <c r="J85" s="94"/>
      <c r="K85" s="305">
        <v>0.05</v>
      </c>
      <c r="L85" s="864">
        <f>N78*K85</f>
        <v>3421.9081370017711</v>
      </c>
      <c r="M85" s="865"/>
      <c r="N85" s="51"/>
    </row>
    <row r="86" spans="1:14" ht="15.75" thickBot="1">
      <c r="B86" s="828" t="s">
        <v>953</v>
      </c>
      <c r="C86" s="829"/>
      <c r="D86" s="829"/>
      <c r="E86" s="829"/>
      <c r="F86" s="829"/>
      <c r="G86" s="829"/>
      <c r="H86" s="829"/>
      <c r="I86" s="829"/>
      <c r="J86" s="829"/>
      <c r="K86" s="829"/>
      <c r="L86" s="829"/>
      <c r="M86" s="830"/>
      <c r="N86" s="52">
        <f>L83+L84+L85</f>
        <v>20531.448822010625</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88969.611562046048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1518</v>
      </c>
      <c r="C31" s="81" t="s">
        <v>1519</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271"/>
      <c r="N36" s="272"/>
    </row>
    <row r="37" spans="1:14">
      <c r="A37" s="113"/>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401"/>
      <c r="N41" s="344"/>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477.68611145997306</v>
      </c>
      <c r="N48" s="272">
        <f>K48*M48</f>
        <v>477.68611145997306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477.68611145997306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2:15" ht="15.75" thickBot="1">
      <c r="B65" s="834" t="s">
        <v>953</v>
      </c>
      <c r="C65" s="835"/>
      <c r="D65" s="835"/>
      <c r="E65" s="835"/>
      <c r="F65" s="835"/>
      <c r="G65" s="835"/>
      <c r="H65" s="835"/>
      <c r="I65" s="835"/>
      <c r="J65" s="835"/>
      <c r="K65" s="835"/>
      <c r="L65" s="835"/>
      <c r="M65" s="83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4" t="s">
        <v>963</v>
      </c>
      <c r="C69" s="855"/>
      <c r="D69" s="855"/>
      <c r="E69" s="855"/>
      <c r="F69" s="855"/>
      <c r="G69" s="855"/>
      <c r="H69" s="855"/>
      <c r="I69" s="73" t="s">
        <v>964</v>
      </c>
      <c r="J69" s="75" t="s">
        <v>1410</v>
      </c>
      <c r="K69" s="74" t="s">
        <v>966</v>
      </c>
      <c r="L69" s="856" t="s">
        <v>950</v>
      </c>
      <c r="M69" s="85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5"/>
      <c r="C75" s="816"/>
      <c r="D75" s="816"/>
      <c r="E75" s="816"/>
      <c r="F75" s="816"/>
      <c r="G75" s="816"/>
      <c r="H75" s="816"/>
      <c r="I75" s="126"/>
      <c r="J75" s="126"/>
      <c r="K75" s="126"/>
      <c r="L75" s="916"/>
      <c r="M75" s="916"/>
      <c r="N75" s="45"/>
    </row>
    <row r="76" spans="2:15" ht="15.75" thickBot="1">
      <c r="B76" s="828" t="s">
        <v>953</v>
      </c>
      <c r="C76" s="829"/>
      <c r="D76" s="829"/>
      <c r="E76" s="829"/>
      <c r="F76" s="829"/>
      <c r="G76" s="829"/>
      <c r="H76" s="829"/>
      <c r="I76" s="835"/>
      <c r="J76" s="835"/>
      <c r="K76" s="835"/>
      <c r="L76" s="835"/>
      <c r="M76" s="836"/>
      <c r="N76" s="301"/>
    </row>
    <row r="77" spans="2:15" ht="15.75" thickBot="1">
      <c r="B77" s="33"/>
      <c r="C77" s="34"/>
      <c r="D77" s="34"/>
      <c r="E77" s="34"/>
      <c r="F77" s="34"/>
      <c r="G77" s="34"/>
      <c r="H77" s="34"/>
      <c r="I77" s="34"/>
      <c r="J77" s="34"/>
      <c r="K77" s="34"/>
      <c r="L77" s="34"/>
      <c r="M77" s="34"/>
      <c r="N77" s="35"/>
    </row>
    <row r="78" spans="2:15" ht="15.75" thickBot="1">
      <c r="B78" s="828" t="s">
        <v>967</v>
      </c>
      <c r="C78" s="829"/>
      <c r="D78" s="829"/>
      <c r="E78" s="829"/>
      <c r="F78" s="829"/>
      <c r="G78" s="829"/>
      <c r="H78" s="829"/>
      <c r="I78" s="829"/>
      <c r="J78" s="829"/>
      <c r="K78" s="829"/>
      <c r="L78" s="829"/>
      <c r="M78" s="830"/>
      <c r="N78" s="99">
        <f>N43+N54+N65+N76</f>
        <v>477.68611145997306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95.537222291994624</v>
      </c>
      <c r="M83" s="863"/>
      <c r="N83" s="51"/>
    </row>
    <row r="84" spans="1:14">
      <c r="B84" s="89" t="s">
        <v>973</v>
      </c>
      <c r="C84" s="90"/>
      <c r="D84" s="90"/>
      <c r="E84" s="90"/>
      <c r="F84" s="90"/>
      <c r="G84" s="90"/>
      <c r="H84" s="90"/>
      <c r="I84" s="87"/>
      <c r="J84" s="88"/>
      <c r="K84" s="304">
        <v>0.05</v>
      </c>
      <c r="L84" s="862">
        <f>N78*K84</f>
        <v>23.884305572998656</v>
      </c>
      <c r="M84" s="863"/>
      <c r="N84" s="51"/>
    </row>
    <row r="85" spans="1:14" ht="15.75" thickBot="1">
      <c r="B85" s="91" t="s">
        <v>974</v>
      </c>
      <c r="C85" s="92"/>
      <c r="D85" s="92"/>
      <c r="E85" s="92"/>
      <c r="F85" s="92"/>
      <c r="G85" s="92"/>
      <c r="H85" s="92"/>
      <c r="I85" s="93"/>
      <c r="J85" s="94"/>
      <c r="K85" s="305">
        <v>0.05</v>
      </c>
      <c r="L85" s="864">
        <f>N78*K85</f>
        <v>23.884305572998656</v>
      </c>
      <c r="M85" s="865"/>
      <c r="N85" s="51"/>
    </row>
    <row r="86" spans="1:14" ht="15.75" thickBot="1">
      <c r="B86" s="828" t="s">
        <v>953</v>
      </c>
      <c r="C86" s="829"/>
      <c r="D86" s="829"/>
      <c r="E86" s="829"/>
      <c r="F86" s="829"/>
      <c r="G86" s="829"/>
      <c r="H86" s="829"/>
      <c r="I86" s="829"/>
      <c r="J86" s="829"/>
      <c r="K86" s="829"/>
      <c r="L86" s="829"/>
      <c r="M86" s="830"/>
      <c r="N86" s="52">
        <f>L83+L84+L85</f>
        <v>143.30583343799194</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620.99194489796503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452"/>
      <c r="L30" s="839" t="s">
        <v>945</v>
      </c>
      <c r="M30" s="840"/>
      <c r="N30" s="71" t="s">
        <v>946</v>
      </c>
    </row>
    <row r="31" spans="1:14" ht="15.75" thickBot="1">
      <c r="A31" t="s">
        <v>1845</v>
      </c>
      <c r="B31" s="80" t="s">
        <v>1522</v>
      </c>
      <c r="C31" s="81" t="s">
        <v>1520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271"/>
      <c r="N36" s="272"/>
    </row>
    <row r="37" spans="1:14">
      <c r="A37" s="113"/>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401"/>
      <c r="N41" s="344"/>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810</v>
      </c>
      <c r="B48" s="43" t="str">
        <f>VLOOKUP(A48,MATERIALES!A4:D373,3,FALSE)</f>
        <v>Cemento Asfaltico 40-50</v>
      </c>
      <c r="C48" s="281"/>
      <c r="D48" s="281"/>
      <c r="E48" s="281"/>
      <c r="F48" s="281"/>
      <c r="G48" s="281"/>
      <c r="H48" s="281"/>
      <c r="I48" s="268"/>
      <c r="J48" s="224" t="str">
        <f>VLOOKUP(A48,MATERIALES!A4:D373,2,FALSE)</f>
        <v>kg</v>
      </c>
      <c r="K48" s="282">
        <v>1</v>
      </c>
      <c r="L48" s="267"/>
      <c r="M48" s="402">
        <f>VLOOKUP(A48,MATERIALES!A4:D395,4,FALSE)</f>
        <v>1924.2810549929816</v>
      </c>
      <c r="N48" s="272">
        <f>K48*M48</f>
        <v>1924.2810549929816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1924.2810549929816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817"/>
      <c r="M64" s="818"/>
      <c r="N64" s="127"/>
    </row>
    <row r="65" spans="2:15" ht="15.75" thickBot="1">
      <c r="B65" s="834" t="s">
        <v>953</v>
      </c>
      <c r="C65" s="835"/>
      <c r="D65" s="835"/>
      <c r="E65" s="835"/>
      <c r="F65" s="835"/>
      <c r="G65" s="835"/>
      <c r="H65" s="835"/>
      <c r="I65" s="835"/>
      <c r="J65" s="835"/>
      <c r="K65" s="835"/>
      <c r="L65" s="835"/>
      <c r="M65" s="83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4" t="s">
        <v>963</v>
      </c>
      <c r="C69" s="855"/>
      <c r="D69" s="855"/>
      <c r="E69" s="855"/>
      <c r="F69" s="855"/>
      <c r="G69" s="855"/>
      <c r="H69" s="855"/>
      <c r="I69" s="73" t="s">
        <v>964</v>
      </c>
      <c r="J69" s="75" t="s">
        <v>1410</v>
      </c>
      <c r="K69" s="74" t="s">
        <v>966</v>
      </c>
      <c r="L69" s="856" t="s">
        <v>950</v>
      </c>
      <c r="M69" s="85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5"/>
      <c r="C75" s="816"/>
      <c r="D75" s="816"/>
      <c r="E75" s="816"/>
      <c r="F75" s="816"/>
      <c r="G75" s="816"/>
      <c r="H75" s="816"/>
      <c r="I75" s="126"/>
      <c r="J75" s="126"/>
      <c r="K75" s="126"/>
      <c r="L75" s="916"/>
      <c r="M75" s="916"/>
      <c r="N75" s="45"/>
    </row>
    <row r="76" spans="2:15" ht="15.75" thickBot="1">
      <c r="B76" s="834" t="s">
        <v>953</v>
      </c>
      <c r="C76" s="835"/>
      <c r="D76" s="835"/>
      <c r="E76" s="835"/>
      <c r="F76" s="835"/>
      <c r="G76" s="835"/>
      <c r="H76" s="835"/>
      <c r="I76" s="835"/>
      <c r="J76" s="835"/>
      <c r="K76" s="835"/>
      <c r="L76" s="835"/>
      <c r="M76" s="836"/>
      <c r="N76" s="301"/>
    </row>
    <row r="77" spans="2:15" ht="15.75" thickBot="1">
      <c r="B77" s="33"/>
      <c r="C77" s="34"/>
      <c r="D77" s="34"/>
      <c r="E77" s="34"/>
      <c r="F77" s="34"/>
      <c r="G77" s="34"/>
      <c r="H77" s="34"/>
      <c r="I77" s="34"/>
      <c r="J77" s="34"/>
      <c r="K77" s="34"/>
      <c r="L77" s="34"/>
      <c r="M77" s="34"/>
      <c r="N77" s="35"/>
    </row>
    <row r="78" spans="2:15" ht="15.75" thickBot="1">
      <c r="B78" s="828" t="s">
        <v>967</v>
      </c>
      <c r="C78" s="829"/>
      <c r="D78" s="829"/>
      <c r="E78" s="829"/>
      <c r="F78" s="829"/>
      <c r="G78" s="829"/>
      <c r="H78" s="829"/>
      <c r="I78" s="829"/>
      <c r="J78" s="829"/>
      <c r="K78" s="829"/>
      <c r="L78" s="829"/>
      <c r="M78" s="830"/>
      <c r="N78" s="99">
        <f>N43+N54+N65+N76</f>
        <v>1924.2810549929816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384.85621099859634</v>
      </c>
      <c r="M83" s="863"/>
      <c r="N83" s="51"/>
    </row>
    <row r="84" spans="1:14">
      <c r="B84" s="89" t="s">
        <v>973</v>
      </c>
      <c r="C84" s="90"/>
      <c r="D84" s="90"/>
      <c r="E84" s="90"/>
      <c r="F84" s="90"/>
      <c r="G84" s="90"/>
      <c r="H84" s="90"/>
      <c r="I84" s="87"/>
      <c r="J84" s="88"/>
      <c r="K84" s="304">
        <v>0.05</v>
      </c>
      <c r="L84" s="862">
        <f>N78*K84</f>
        <v>96.214052749649085</v>
      </c>
      <c r="M84" s="863"/>
      <c r="N84" s="51"/>
    </row>
    <row r="85" spans="1:14" ht="15.75" thickBot="1">
      <c r="B85" s="91" t="s">
        <v>974</v>
      </c>
      <c r="C85" s="92"/>
      <c r="D85" s="92"/>
      <c r="E85" s="92"/>
      <c r="F85" s="92"/>
      <c r="G85" s="92"/>
      <c r="H85" s="92"/>
      <c r="I85" s="93"/>
      <c r="J85" s="94"/>
      <c r="K85" s="305">
        <v>0.05</v>
      </c>
      <c r="L85" s="864">
        <f>N78*K85</f>
        <v>96.214052749649085</v>
      </c>
      <c r="M85" s="865"/>
      <c r="N85" s="51"/>
    </row>
    <row r="86" spans="1:14" ht="15.75" thickBot="1">
      <c r="B86" s="828" t="s">
        <v>953</v>
      </c>
      <c r="C86" s="829"/>
      <c r="D86" s="829"/>
      <c r="E86" s="829"/>
      <c r="F86" s="829"/>
      <c r="G86" s="829"/>
      <c r="H86" s="829"/>
      <c r="I86" s="829"/>
      <c r="J86" s="829"/>
      <c r="K86" s="829"/>
      <c r="L86" s="829"/>
      <c r="M86" s="830"/>
      <c r="N86" s="52">
        <f>L83+L84+L85</f>
        <v>577.28431649789457</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2501.5653714908763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1523</v>
      </c>
      <c r="C31" s="81" t="s">
        <v>1530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271"/>
      <c r="N36" s="272"/>
    </row>
    <row r="37" spans="1:14">
      <c r="A37" s="113"/>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401"/>
      <c r="N41" s="344"/>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805</v>
      </c>
      <c r="B48" s="43" t="str">
        <f>VLOOKUP(A48,MATERIALES!A4:D373,3,FALSE)</f>
        <v>Cemento Asfaltico 60-70</v>
      </c>
      <c r="C48" s="281"/>
      <c r="D48" s="281"/>
      <c r="E48" s="281"/>
      <c r="F48" s="281"/>
      <c r="G48" s="281"/>
      <c r="H48" s="281"/>
      <c r="I48" s="268"/>
      <c r="J48" s="224" t="str">
        <f>VLOOKUP(A48,MATERIALES!A4:D373,2,FALSE)</f>
        <v>kg</v>
      </c>
      <c r="K48" s="282">
        <v>1</v>
      </c>
      <c r="L48" s="267"/>
      <c r="M48" s="402">
        <f>VLOOKUP(A48,MATERIALES!A4:D395,4,FALSE)</f>
        <v>1938.8589417732314</v>
      </c>
      <c r="N48" s="272">
        <f>K48*M48</f>
        <v>1938.8589417732314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1938.8589417732314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2:15" ht="15.75" thickBot="1">
      <c r="B65" s="834" t="s">
        <v>953</v>
      </c>
      <c r="C65" s="835"/>
      <c r="D65" s="835"/>
      <c r="E65" s="835"/>
      <c r="F65" s="835"/>
      <c r="G65" s="835"/>
      <c r="H65" s="835"/>
      <c r="I65" s="835"/>
      <c r="J65" s="835"/>
      <c r="K65" s="835"/>
      <c r="L65" s="835"/>
      <c r="M65" s="83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4" t="s">
        <v>963</v>
      </c>
      <c r="C69" s="855"/>
      <c r="D69" s="855"/>
      <c r="E69" s="855"/>
      <c r="F69" s="855"/>
      <c r="G69" s="855"/>
      <c r="H69" s="855"/>
      <c r="I69" s="73" t="s">
        <v>964</v>
      </c>
      <c r="J69" s="75" t="s">
        <v>1410</v>
      </c>
      <c r="K69" s="74" t="s">
        <v>966</v>
      </c>
      <c r="L69" s="856" t="s">
        <v>950</v>
      </c>
      <c r="M69" s="85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5"/>
      <c r="C75" s="816"/>
      <c r="D75" s="816"/>
      <c r="E75" s="816"/>
      <c r="F75" s="816"/>
      <c r="G75" s="816"/>
      <c r="H75" s="816"/>
      <c r="I75" s="126"/>
      <c r="J75" s="126"/>
      <c r="K75" s="126"/>
      <c r="L75" s="916"/>
      <c r="M75" s="916"/>
      <c r="N75" s="45"/>
    </row>
    <row r="76" spans="2:15" ht="15.75" thickBot="1">
      <c r="B76" s="834" t="s">
        <v>953</v>
      </c>
      <c r="C76" s="835"/>
      <c r="D76" s="835"/>
      <c r="E76" s="835"/>
      <c r="F76" s="835"/>
      <c r="G76" s="835"/>
      <c r="H76" s="835"/>
      <c r="I76" s="835"/>
      <c r="J76" s="835"/>
      <c r="K76" s="835"/>
      <c r="L76" s="835"/>
      <c r="M76" s="836"/>
      <c r="N76" s="301"/>
    </row>
    <row r="77" spans="2:15" ht="15.75" thickBot="1">
      <c r="B77" s="33"/>
      <c r="C77" s="34"/>
      <c r="D77" s="34"/>
      <c r="E77" s="34"/>
      <c r="F77" s="34"/>
      <c r="G77" s="34"/>
      <c r="H77" s="34"/>
      <c r="I77" s="34"/>
      <c r="J77" s="34"/>
      <c r="K77" s="34"/>
      <c r="L77" s="34"/>
      <c r="M77" s="34"/>
      <c r="N77" s="35"/>
    </row>
    <row r="78" spans="2:15" ht="15.75" thickBot="1">
      <c r="B78" s="828" t="s">
        <v>967</v>
      </c>
      <c r="C78" s="829"/>
      <c r="D78" s="829"/>
      <c r="E78" s="829"/>
      <c r="F78" s="829"/>
      <c r="G78" s="829"/>
      <c r="H78" s="829"/>
      <c r="I78" s="829"/>
      <c r="J78" s="829"/>
      <c r="K78" s="829"/>
      <c r="L78" s="829"/>
      <c r="M78" s="830"/>
      <c r="N78" s="99">
        <f>N43+N54+N65+N76</f>
        <v>1938.8589417732314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387.77178835464633</v>
      </c>
      <c r="M83" s="863"/>
      <c r="N83" s="51"/>
    </row>
    <row r="84" spans="1:14">
      <c r="B84" s="89" t="s">
        <v>973</v>
      </c>
      <c r="C84" s="90"/>
      <c r="D84" s="90"/>
      <c r="E84" s="90"/>
      <c r="F84" s="90"/>
      <c r="G84" s="90"/>
      <c r="H84" s="90"/>
      <c r="I84" s="87"/>
      <c r="J84" s="88"/>
      <c r="K84" s="304">
        <v>0.05</v>
      </c>
      <c r="L84" s="862">
        <f>N78*K84</f>
        <v>96.942947088661583</v>
      </c>
      <c r="M84" s="863"/>
      <c r="N84" s="51"/>
    </row>
    <row r="85" spans="1:14" ht="15.75" thickBot="1">
      <c r="B85" s="91" t="s">
        <v>974</v>
      </c>
      <c r="C85" s="92"/>
      <c r="D85" s="92"/>
      <c r="E85" s="92"/>
      <c r="F85" s="92"/>
      <c r="G85" s="92"/>
      <c r="H85" s="92"/>
      <c r="I85" s="93"/>
      <c r="J85" s="94"/>
      <c r="K85" s="305">
        <v>0.05</v>
      </c>
      <c r="L85" s="864">
        <f>N78*K85</f>
        <v>96.942947088661583</v>
      </c>
      <c r="M85" s="865"/>
      <c r="N85" s="51"/>
    </row>
    <row r="86" spans="1:14" ht="15.75" thickBot="1">
      <c r="B86" s="828" t="s">
        <v>953</v>
      </c>
      <c r="C86" s="829"/>
      <c r="D86" s="829"/>
      <c r="E86" s="829"/>
      <c r="F86" s="829"/>
      <c r="G86" s="829"/>
      <c r="H86" s="829"/>
      <c r="I86" s="829"/>
      <c r="J86" s="829"/>
      <c r="K86" s="829"/>
      <c r="L86" s="829"/>
      <c r="M86" s="830"/>
      <c r="N86" s="52">
        <f>L83+L84+L85</f>
        <v>581.6576825319695</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2520.5166243052008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1525</v>
      </c>
      <c r="C31" s="81" t="s">
        <v>1524</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271"/>
      <c r="N36" s="272"/>
    </row>
    <row r="37" spans="1:14">
      <c r="A37" s="113"/>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401"/>
      <c r="N41" s="344"/>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808</v>
      </c>
      <c r="B48" s="43" t="str">
        <f>VLOOKUP(A48,MATERIALES!A4:D373,3,FALSE)</f>
        <v>Cemento Asfaltico 80-100</v>
      </c>
      <c r="C48" s="281"/>
      <c r="D48" s="281"/>
      <c r="E48" s="281"/>
      <c r="F48" s="281"/>
      <c r="G48" s="281"/>
      <c r="H48" s="281"/>
      <c r="I48" s="268"/>
      <c r="J48" s="224" t="str">
        <f>VLOOKUP(A48,MATERIALES!A4:D373,2,FALSE)</f>
        <v>kg</v>
      </c>
      <c r="K48" s="282">
        <v>1</v>
      </c>
      <c r="L48" s="267"/>
      <c r="M48" s="402">
        <f>VLOOKUP(A48,MATERIALES!A4:D395,4,FALSE)</f>
        <v>1956.5606614349633</v>
      </c>
      <c r="N48" s="272">
        <f>K48*M48</f>
        <v>1956.5606614349633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1956.5606614349633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7"/>
      <c r="M64" s="818"/>
      <c r="N64" s="127"/>
    </row>
    <row r="65" spans="2:15" ht="15.75" thickBot="1">
      <c r="B65" s="834" t="s">
        <v>953</v>
      </c>
      <c r="C65" s="835"/>
      <c r="D65" s="835"/>
      <c r="E65" s="835"/>
      <c r="F65" s="835"/>
      <c r="G65" s="835"/>
      <c r="H65" s="835"/>
      <c r="I65" s="835"/>
      <c r="J65" s="835"/>
      <c r="K65" s="835"/>
      <c r="L65" s="835"/>
      <c r="M65" s="83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4" t="s">
        <v>963</v>
      </c>
      <c r="C69" s="855"/>
      <c r="D69" s="855"/>
      <c r="E69" s="855"/>
      <c r="F69" s="855"/>
      <c r="G69" s="855"/>
      <c r="H69" s="855"/>
      <c r="I69" s="73" t="s">
        <v>964</v>
      </c>
      <c r="J69" s="75" t="s">
        <v>1410</v>
      </c>
      <c r="K69" s="74" t="s">
        <v>966</v>
      </c>
      <c r="L69" s="856" t="s">
        <v>950</v>
      </c>
      <c r="M69" s="85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5"/>
      <c r="C75" s="816"/>
      <c r="D75" s="816"/>
      <c r="E75" s="816"/>
      <c r="F75" s="816"/>
      <c r="G75" s="816"/>
      <c r="H75" s="816"/>
      <c r="I75" s="126"/>
      <c r="J75" s="126"/>
      <c r="K75" s="126"/>
      <c r="L75" s="916"/>
      <c r="M75" s="916"/>
      <c r="N75" s="45"/>
    </row>
    <row r="76" spans="2:15" ht="15.75" thickBot="1">
      <c r="B76" s="834" t="s">
        <v>953</v>
      </c>
      <c r="C76" s="835"/>
      <c r="D76" s="835"/>
      <c r="E76" s="835"/>
      <c r="F76" s="835"/>
      <c r="G76" s="835"/>
      <c r="H76" s="835"/>
      <c r="I76" s="835"/>
      <c r="J76" s="835"/>
      <c r="K76" s="835"/>
      <c r="L76" s="835"/>
      <c r="M76" s="836"/>
      <c r="N76" s="301"/>
    </row>
    <row r="77" spans="2:15" ht="15.75" thickBot="1">
      <c r="B77" s="33"/>
      <c r="C77" s="34"/>
      <c r="D77" s="34"/>
      <c r="E77" s="34"/>
      <c r="F77" s="34"/>
      <c r="G77" s="34"/>
      <c r="H77" s="34"/>
      <c r="I77" s="34"/>
      <c r="J77" s="34"/>
      <c r="K77" s="34"/>
      <c r="L77" s="34"/>
      <c r="M77" s="34"/>
      <c r="N77" s="35"/>
    </row>
    <row r="78" spans="2:15" ht="15.75" thickBot="1">
      <c r="B78" s="828" t="s">
        <v>967</v>
      </c>
      <c r="C78" s="829"/>
      <c r="D78" s="829"/>
      <c r="E78" s="829"/>
      <c r="F78" s="829"/>
      <c r="G78" s="829"/>
      <c r="H78" s="829"/>
      <c r="I78" s="829"/>
      <c r="J78" s="829"/>
      <c r="K78" s="829"/>
      <c r="L78" s="829"/>
      <c r="M78" s="830"/>
      <c r="N78" s="99">
        <f>N43+N54+N65+N76</f>
        <v>1956.5606614349633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391.31213228699266</v>
      </c>
      <c r="M83" s="863"/>
      <c r="N83" s="51"/>
    </row>
    <row r="84" spans="1:14">
      <c r="B84" s="89" t="s">
        <v>973</v>
      </c>
      <c r="C84" s="90"/>
      <c r="D84" s="90"/>
      <c r="E84" s="90"/>
      <c r="F84" s="90"/>
      <c r="G84" s="90"/>
      <c r="H84" s="90"/>
      <c r="I84" s="87"/>
      <c r="J84" s="88"/>
      <c r="K84" s="304">
        <v>0.05</v>
      </c>
      <c r="L84" s="862">
        <f>N78*K84</f>
        <v>97.828033071748166</v>
      </c>
      <c r="M84" s="863"/>
      <c r="N84" s="51"/>
    </row>
    <row r="85" spans="1:14" ht="15.75" thickBot="1">
      <c r="B85" s="91" t="s">
        <v>974</v>
      </c>
      <c r="C85" s="92"/>
      <c r="D85" s="92"/>
      <c r="E85" s="92"/>
      <c r="F85" s="92"/>
      <c r="G85" s="92"/>
      <c r="H85" s="92"/>
      <c r="I85" s="93"/>
      <c r="J85" s="94"/>
      <c r="K85" s="305">
        <v>0.05</v>
      </c>
      <c r="L85" s="864">
        <f>N78*K85</f>
        <v>97.828033071748166</v>
      </c>
      <c r="M85" s="865"/>
      <c r="N85" s="51"/>
    </row>
    <row r="86" spans="1:14" ht="15.75" thickBot="1">
      <c r="B86" s="828" t="s">
        <v>953</v>
      </c>
      <c r="C86" s="829"/>
      <c r="D86" s="829"/>
      <c r="E86" s="829"/>
      <c r="F86" s="829"/>
      <c r="G86" s="829"/>
      <c r="H86" s="829"/>
      <c r="I86" s="829"/>
      <c r="J86" s="829"/>
      <c r="K86" s="829"/>
      <c r="L86" s="829"/>
      <c r="M86" s="830"/>
      <c r="N86" s="52">
        <f>L83+L84+L85</f>
        <v>586.968198430489</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2543.5288598654524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1527</v>
      </c>
      <c r="C31" s="81" t="s">
        <v>1531</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271"/>
      <c r="N36" s="272"/>
    </row>
    <row r="37" spans="1:14">
      <c r="A37" s="113"/>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401"/>
      <c r="N41" s="344"/>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854</v>
      </c>
      <c r="B48" s="43" t="str">
        <f>VLOOKUP(A48,MATERIALES!A4:D373,3,FALSE)</f>
        <v>Emulsión CRM</v>
      </c>
      <c r="C48" s="281"/>
      <c r="D48" s="281"/>
      <c r="E48" s="281"/>
      <c r="F48" s="281"/>
      <c r="G48" s="281"/>
      <c r="H48" s="281"/>
      <c r="I48" s="268"/>
      <c r="J48" s="224" t="str">
        <f>VLOOKUP(A48,MATERIALES!A4:D373,2,FALSE)</f>
        <v>lt</v>
      </c>
      <c r="K48" s="282">
        <v>1</v>
      </c>
      <c r="L48" s="267"/>
      <c r="M48" s="402">
        <f>VLOOKUP(A48,MATERIALES!A4:D395,4,FALSE)</f>
        <v>1856.9451017699228</v>
      </c>
      <c r="N48" s="272">
        <f>K48*M48</f>
        <v>1856.9451017699228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1856.9451017699228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7"/>
      <c r="M64" s="818"/>
      <c r="N64" s="127"/>
    </row>
    <row r="65" spans="2:15" ht="15.75" thickBot="1">
      <c r="B65" s="834" t="s">
        <v>953</v>
      </c>
      <c r="C65" s="835"/>
      <c r="D65" s="835"/>
      <c r="E65" s="835"/>
      <c r="F65" s="835"/>
      <c r="G65" s="835"/>
      <c r="H65" s="835"/>
      <c r="I65" s="835"/>
      <c r="J65" s="835"/>
      <c r="K65" s="835"/>
      <c r="L65" s="835"/>
      <c r="M65" s="83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4" t="s">
        <v>963</v>
      </c>
      <c r="C69" s="855"/>
      <c r="D69" s="855"/>
      <c r="E69" s="855"/>
      <c r="F69" s="855"/>
      <c r="G69" s="855"/>
      <c r="H69" s="855"/>
      <c r="I69" s="73" t="s">
        <v>964</v>
      </c>
      <c r="J69" s="75" t="s">
        <v>1410</v>
      </c>
      <c r="K69" s="74" t="s">
        <v>966</v>
      </c>
      <c r="L69" s="856" t="s">
        <v>950</v>
      </c>
      <c r="M69" s="85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5"/>
      <c r="C75" s="816"/>
      <c r="D75" s="816"/>
      <c r="E75" s="816"/>
      <c r="F75" s="816"/>
      <c r="G75" s="816"/>
      <c r="H75" s="816"/>
      <c r="I75" s="126"/>
      <c r="J75" s="126"/>
      <c r="K75" s="126"/>
      <c r="L75" s="916"/>
      <c r="M75" s="916"/>
      <c r="N75" s="45"/>
    </row>
    <row r="76" spans="2:15" ht="15.75" thickBot="1">
      <c r="B76" s="834" t="s">
        <v>953</v>
      </c>
      <c r="C76" s="835"/>
      <c r="D76" s="835"/>
      <c r="E76" s="835"/>
      <c r="F76" s="835"/>
      <c r="G76" s="835"/>
      <c r="H76" s="835"/>
      <c r="I76" s="835"/>
      <c r="J76" s="835"/>
      <c r="K76" s="835"/>
      <c r="L76" s="835"/>
      <c r="M76" s="836"/>
      <c r="N76" s="301"/>
    </row>
    <row r="77" spans="2:15" ht="15.75" thickBot="1">
      <c r="B77" s="33"/>
      <c r="C77" s="34"/>
      <c r="D77" s="34"/>
      <c r="E77" s="34"/>
      <c r="F77" s="34"/>
      <c r="G77" s="34"/>
      <c r="H77" s="34"/>
      <c r="I77" s="34"/>
      <c r="J77" s="34"/>
      <c r="K77" s="34"/>
      <c r="L77" s="34"/>
      <c r="M77" s="34"/>
      <c r="N77" s="35"/>
    </row>
    <row r="78" spans="2:15" ht="15.75" thickBot="1">
      <c r="B78" s="828" t="s">
        <v>967</v>
      </c>
      <c r="C78" s="829"/>
      <c r="D78" s="829"/>
      <c r="E78" s="829"/>
      <c r="F78" s="829"/>
      <c r="G78" s="829"/>
      <c r="H78" s="829"/>
      <c r="I78" s="829"/>
      <c r="J78" s="829"/>
      <c r="K78" s="829"/>
      <c r="L78" s="829"/>
      <c r="M78" s="830"/>
      <c r="N78" s="99">
        <f>N43+N54+N65+N76</f>
        <v>1856.9451017699228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371.38902035398456</v>
      </c>
      <c r="M83" s="863"/>
      <c r="N83" s="51"/>
    </row>
    <row r="84" spans="1:14">
      <c r="B84" s="89" t="s">
        <v>973</v>
      </c>
      <c r="C84" s="90"/>
      <c r="D84" s="90"/>
      <c r="E84" s="90"/>
      <c r="F84" s="90"/>
      <c r="G84" s="90"/>
      <c r="H84" s="90"/>
      <c r="I84" s="87"/>
      <c r="J84" s="88"/>
      <c r="K84" s="304">
        <v>0.05</v>
      </c>
      <c r="L84" s="862">
        <f>N78*K84</f>
        <v>92.847255088496141</v>
      </c>
      <c r="M84" s="863"/>
      <c r="N84" s="51"/>
    </row>
    <row r="85" spans="1:14" ht="15.75" thickBot="1">
      <c r="B85" s="91" t="s">
        <v>974</v>
      </c>
      <c r="C85" s="92"/>
      <c r="D85" s="92"/>
      <c r="E85" s="92"/>
      <c r="F85" s="92"/>
      <c r="G85" s="92"/>
      <c r="H85" s="92"/>
      <c r="I85" s="93"/>
      <c r="J85" s="94"/>
      <c r="K85" s="305">
        <v>0.05</v>
      </c>
      <c r="L85" s="864">
        <f>N78*K85</f>
        <v>92.847255088496141</v>
      </c>
      <c r="M85" s="865"/>
      <c r="N85" s="51"/>
    </row>
    <row r="86" spans="1:14" ht="15.75" thickBot="1">
      <c r="B86" s="828" t="s">
        <v>953</v>
      </c>
      <c r="C86" s="829"/>
      <c r="D86" s="829"/>
      <c r="E86" s="829"/>
      <c r="F86" s="829"/>
      <c r="G86" s="829"/>
      <c r="H86" s="829"/>
      <c r="I86" s="829"/>
      <c r="J86" s="829"/>
      <c r="K86" s="829"/>
      <c r="L86" s="829"/>
      <c r="M86" s="830"/>
      <c r="N86" s="52">
        <f>L83+L84+L85</f>
        <v>557.08353053097687</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2414.0286323008995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1036</v>
      </c>
      <c r="C31" s="81" t="s">
        <v>1532</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271"/>
      <c r="N36" s="272"/>
    </row>
    <row r="37" spans="1:14">
      <c r="A37" s="113"/>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401"/>
      <c r="N41" s="344"/>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865</v>
      </c>
      <c r="B48" s="43" t="str">
        <f>VLOOKUP(A48,MATERIALES!A4:D373,3,FALSE)</f>
        <v>Emulsión Asfáltica de Rotura Lenta CRL</v>
      </c>
      <c r="C48" s="281"/>
      <c r="D48" s="281"/>
      <c r="E48" s="281"/>
      <c r="F48" s="281"/>
      <c r="G48" s="281"/>
      <c r="H48" s="281"/>
      <c r="I48" s="268"/>
      <c r="J48" s="224" t="str">
        <f>VLOOKUP(A48,MATERIALES!A4:D373,2,FALSE)</f>
        <v>lt</v>
      </c>
      <c r="K48" s="282">
        <v>1</v>
      </c>
      <c r="L48" s="267"/>
      <c r="M48" s="402">
        <f>VLOOKUP(A48,MATERIALES!A4:D395,4,FALSE)</f>
        <v>1619.8808953196688</v>
      </c>
      <c r="N48" s="272">
        <f>K48*M48</f>
        <v>1619.8808953196688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1619.8808953196688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817"/>
      <c r="M64" s="818"/>
      <c r="N64" s="127"/>
    </row>
    <row r="65" spans="2:15" ht="15.75" thickBot="1">
      <c r="B65" s="834" t="s">
        <v>953</v>
      </c>
      <c r="C65" s="835"/>
      <c r="D65" s="835"/>
      <c r="E65" s="835"/>
      <c r="F65" s="835"/>
      <c r="G65" s="835"/>
      <c r="H65" s="835"/>
      <c r="I65" s="835"/>
      <c r="J65" s="835"/>
      <c r="K65" s="835"/>
      <c r="L65" s="835"/>
      <c r="M65" s="83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4" t="s">
        <v>963</v>
      </c>
      <c r="C69" s="855"/>
      <c r="D69" s="855"/>
      <c r="E69" s="855"/>
      <c r="F69" s="855"/>
      <c r="G69" s="855"/>
      <c r="H69" s="855"/>
      <c r="I69" s="73" t="s">
        <v>964</v>
      </c>
      <c r="J69" s="75" t="s">
        <v>1410</v>
      </c>
      <c r="K69" s="74" t="s">
        <v>966</v>
      </c>
      <c r="L69" s="856" t="s">
        <v>950</v>
      </c>
      <c r="M69" s="85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5"/>
      <c r="C75" s="816"/>
      <c r="D75" s="816"/>
      <c r="E75" s="816"/>
      <c r="F75" s="816"/>
      <c r="G75" s="816"/>
      <c r="H75" s="816"/>
      <c r="I75" s="126"/>
      <c r="J75" s="126"/>
      <c r="K75" s="126"/>
      <c r="L75" s="916"/>
      <c r="M75" s="916"/>
      <c r="N75" s="45"/>
    </row>
    <row r="76" spans="2:15" ht="15.75" thickBot="1">
      <c r="B76" s="834" t="s">
        <v>953</v>
      </c>
      <c r="C76" s="835"/>
      <c r="D76" s="835"/>
      <c r="E76" s="835"/>
      <c r="F76" s="835"/>
      <c r="G76" s="835"/>
      <c r="H76" s="835"/>
      <c r="I76" s="835"/>
      <c r="J76" s="835"/>
      <c r="K76" s="835"/>
      <c r="L76" s="835"/>
      <c r="M76" s="836"/>
      <c r="N76" s="301"/>
    </row>
    <row r="77" spans="2:15" ht="15.75" thickBot="1">
      <c r="B77" s="33"/>
      <c r="C77" s="34"/>
      <c r="D77" s="34"/>
      <c r="E77" s="34"/>
      <c r="F77" s="34"/>
      <c r="G77" s="34"/>
      <c r="H77" s="34"/>
      <c r="I77" s="34"/>
      <c r="J77" s="34"/>
      <c r="K77" s="34"/>
      <c r="L77" s="34"/>
      <c r="M77" s="34"/>
      <c r="N77" s="35"/>
    </row>
    <row r="78" spans="2:15" ht="15.75" thickBot="1">
      <c r="B78" s="828" t="s">
        <v>967</v>
      </c>
      <c r="C78" s="829"/>
      <c r="D78" s="829"/>
      <c r="E78" s="829"/>
      <c r="F78" s="829"/>
      <c r="G78" s="829"/>
      <c r="H78" s="829"/>
      <c r="I78" s="829"/>
      <c r="J78" s="829"/>
      <c r="K78" s="829"/>
      <c r="L78" s="829"/>
      <c r="M78" s="830"/>
      <c r="N78" s="99">
        <f>N43+N54+N65+N76</f>
        <v>1619.8808953196688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323.97617906393378</v>
      </c>
      <c r="M83" s="863"/>
      <c r="N83" s="51"/>
    </row>
    <row r="84" spans="1:14">
      <c r="B84" s="89" t="s">
        <v>973</v>
      </c>
      <c r="C84" s="90"/>
      <c r="D84" s="90"/>
      <c r="E84" s="90"/>
      <c r="F84" s="90"/>
      <c r="G84" s="90"/>
      <c r="H84" s="90"/>
      <c r="I84" s="87"/>
      <c r="J84" s="88"/>
      <c r="K84" s="304">
        <v>0.05</v>
      </c>
      <c r="L84" s="862">
        <f>N78*K84</f>
        <v>80.994044765983446</v>
      </c>
      <c r="M84" s="863"/>
      <c r="N84" s="51"/>
    </row>
    <row r="85" spans="1:14" ht="15.75" thickBot="1">
      <c r="B85" s="91" t="s">
        <v>974</v>
      </c>
      <c r="C85" s="92"/>
      <c r="D85" s="92"/>
      <c r="E85" s="92"/>
      <c r="F85" s="92"/>
      <c r="G85" s="92"/>
      <c r="H85" s="92"/>
      <c r="I85" s="93"/>
      <c r="J85" s="94"/>
      <c r="K85" s="305">
        <v>0.05</v>
      </c>
      <c r="L85" s="864">
        <f>N78*K85</f>
        <v>80.994044765983446</v>
      </c>
      <c r="M85" s="865"/>
      <c r="N85" s="51"/>
    </row>
    <row r="86" spans="1:14" ht="15.75" thickBot="1">
      <c r="B86" s="828" t="s">
        <v>953</v>
      </c>
      <c r="C86" s="829"/>
      <c r="D86" s="829"/>
      <c r="E86" s="829"/>
      <c r="F86" s="829"/>
      <c r="G86" s="829"/>
      <c r="H86" s="829"/>
      <c r="I86" s="829"/>
      <c r="J86" s="829"/>
      <c r="K86" s="829"/>
      <c r="L86" s="829"/>
      <c r="M86" s="830"/>
      <c r="N86" s="52">
        <f>L83+L84+L85</f>
        <v>485.96426859590071</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2105.8451639155696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1037</v>
      </c>
      <c r="C31" s="81" t="s">
        <v>1533</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271"/>
      <c r="N36" s="272"/>
    </row>
    <row r="37" spans="1:14">
      <c r="A37" s="113"/>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401"/>
      <c r="N41" s="344"/>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852</v>
      </c>
      <c r="B48" s="43" t="str">
        <f>VLOOKUP(A48,MATERIALES!A4:D373,3,FALSE)</f>
        <v>Emulsión CRL-1hm</v>
      </c>
      <c r="C48" s="281"/>
      <c r="D48" s="281"/>
      <c r="E48" s="281"/>
      <c r="F48" s="281"/>
      <c r="G48" s="281"/>
      <c r="H48" s="281"/>
      <c r="I48" s="268"/>
      <c r="J48" s="224" t="str">
        <f>VLOOKUP(A48,MATERIALES!A4:D373,2,FALSE)</f>
        <v>lt</v>
      </c>
      <c r="K48" s="282">
        <v>1</v>
      </c>
      <c r="L48" s="267"/>
      <c r="M48" s="402">
        <f>VLOOKUP(A48,MATERIALES!A4:D395,4,FALSE)</f>
        <v>3476.9995433607855</v>
      </c>
      <c r="N48" s="272">
        <f>K48*M48</f>
        <v>3476.9995433607855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3476.9995433607855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7"/>
      <c r="M64" s="818"/>
      <c r="N64" s="127"/>
    </row>
    <row r="65" spans="2:15" ht="15.75" thickBot="1">
      <c r="B65" s="834" t="s">
        <v>953</v>
      </c>
      <c r="C65" s="835"/>
      <c r="D65" s="835"/>
      <c r="E65" s="835"/>
      <c r="F65" s="835"/>
      <c r="G65" s="835"/>
      <c r="H65" s="835"/>
      <c r="I65" s="835"/>
      <c r="J65" s="835"/>
      <c r="K65" s="835"/>
      <c r="L65" s="835"/>
      <c r="M65" s="83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4" t="s">
        <v>963</v>
      </c>
      <c r="C69" s="855"/>
      <c r="D69" s="855"/>
      <c r="E69" s="855"/>
      <c r="F69" s="855"/>
      <c r="G69" s="855"/>
      <c r="H69" s="855"/>
      <c r="I69" s="73" t="s">
        <v>964</v>
      </c>
      <c r="J69" s="75" t="s">
        <v>1410</v>
      </c>
      <c r="K69" s="74" t="s">
        <v>966</v>
      </c>
      <c r="L69" s="856" t="s">
        <v>950</v>
      </c>
      <c r="M69" s="85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5"/>
      <c r="C75" s="816"/>
      <c r="D75" s="816"/>
      <c r="E75" s="816"/>
      <c r="F75" s="816"/>
      <c r="G75" s="816"/>
      <c r="H75" s="816"/>
      <c r="I75" s="126"/>
      <c r="J75" s="126"/>
      <c r="K75" s="126"/>
      <c r="L75" s="916"/>
      <c r="M75" s="916"/>
      <c r="N75" s="45"/>
    </row>
    <row r="76" spans="2:15" ht="15.75" thickBot="1">
      <c r="B76" s="834" t="s">
        <v>953</v>
      </c>
      <c r="C76" s="835"/>
      <c r="D76" s="835"/>
      <c r="E76" s="835"/>
      <c r="F76" s="835"/>
      <c r="G76" s="835"/>
      <c r="H76" s="835"/>
      <c r="I76" s="835"/>
      <c r="J76" s="835"/>
      <c r="K76" s="835"/>
      <c r="L76" s="835"/>
      <c r="M76" s="836"/>
      <c r="N76" s="301"/>
    </row>
    <row r="77" spans="2:15" ht="15.75" thickBot="1">
      <c r="B77" s="33"/>
      <c r="C77" s="34"/>
      <c r="D77" s="34"/>
      <c r="E77" s="34"/>
      <c r="F77" s="34"/>
      <c r="G77" s="34"/>
      <c r="H77" s="34"/>
      <c r="I77" s="34"/>
      <c r="J77" s="34"/>
      <c r="K77" s="34"/>
      <c r="L77" s="34"/>
      <c r="M77" s="34"/>
      <c r="N77" s="35"/>
    </row>
    <row r="78" spans="2:15" ht="15.75" thickBot="1">
      <c r="B78" s="828" t="s">
        <v>967</v>
      </c>
      <c r="C78" s="829"/>
      <c r="D78" s="829"/>
      <c r="E78" s="829"/>
      <c r="F78" s="829"/>
      <c r="G78" s="829"/>
      <c r="H78" s="829"/>
      <c r="I78" s="829"/>
      <c r="J78" s="829"/>
      <c r="K78" s="829"/>
      <c r="L78" s="829"/>
      <c r="M78" s="830"/>
      <c r="N78" s="99">
        <f>N43+N54+N65+N76</f>
        <v>3476.9995433607855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695.39990867215715</v>
      </c>
      <c r="M83" s="863"/>
      <c r="N83" s="51"/>
    </row>
    <row r="84" spans="1:14">
      <c r="B84" s="89" t="s">
        <v>973</v>
      </c>
      <c r="C84" s="90"/>
      <c r="D84" s="90"/>
      <c r="E84" s="90"/>
      <c r="F84" s="90"/>
      <c r="G84" s="90"/>
      <c r="H84" s="90"/>
      <c r="I84" s="87"/>
      <c r="J84" s="88"/>
      <c r="K84" s="304">
        <v>0.05</v>
      </c>
      <c r="L84" s="862">
        <f>N78*K84</f>
        <v>173.84997716803929</v>
      </c>
      <c r="M84" s="863"/>
      <c r="N84" s="51"/>
    </row>
    <row r="85" spans="1:14" ht="15.75" thickBot="1">
      <c r="B85" s="91" t="s">
        <v>974</v>
      </c>
      <c r="C85" s="92"/>
      <c r="D85" s="92"/>
      <c r="E85" s="92"/>
      <c r="F85" s="92"/>
      <c r="G85" s="92"/>
      <c r="H85" s="92"/>
      <c r="I85" s="93"/>
      <c r="J85" s="94"/>
      <c r="K85" s="305">
        <v>0.05</v>
      </c>
      <c r="L85" s="864">
        <f>N78*K85</f>
        <v>173.84997716803929</v>
      </c>
      <c r="M85" s="865"/>
      <c r="N85" s="51"/>
    </row>
    <row r="86" spans="1:14" ht="15.75" thickBot="1">
      <c r="B86" s="828" t="s">
        <v>953</v>
      </c>
      <c r="C86" s="829"/>
      <c r="D86" s="829"/>
      <c r="E86" s="829"/>
      <c r="F86" s="829"/>
      <c r="G86" s="829"/>
      <c r="H86" s="829"/>
      <c r="I86" s="829"/>
      <c r="J86" s="829"/>
      <c r="K86" s="829"/>
      <c r="L86" s="829"/>
      <c r="M86" s="830"/>
      <c r="N86" s="52">
        <f>L83+L84+L85</f>
        <v>1043.0998630082356</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4520.0994063690214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1528</v>
      </c>
      <c r="C31" s="81" t="s">
        <v>1534</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271"/>
      <c r="N36" s="272"/>
    </row>
    <row r="37" spans="1:14">
      <c r="A37" s="113"/>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401"/>
      <c r="N41" s="344"/>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850</v>
      </c>
      <c r="B48" s="43" t="str">
        <f>VLOOKUP(A48,MATERIALES!A4:D373,3,FALSE)</f>
        <v>Emulsión CRL-1h</v>
      </c>
      <c r="C48" s="281"/>
      <c r="D48" s="281"/>
      <c r="E48" s="281"/>
      <c r="F48" s="281"/>
      <c r="G48" s="281"/>
      <c r="H48" s="281"/>
      <c r="I48" s="268"/>
      <c r="J48" s="224" t="str">
        <f>VLOOKUP(A48,MATERIALES!A4:D373,2,FALSE)</f>
        <v>lt</v>
      </c>
      <c r="K48" s="282">
        <v>1</v>
      </c>
      <c r="L48" s="267"/>
      <c r="M48" s="402">
        <f>VLOOKUP(A48,MATERIALES!A4:D395,4,FALSE)</f>
        <v>1663.441009389225</v>
      </c>
      <c r="N48" s="272">
        <f>K48*M48</f>
        <v>1663.441009389225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1663.441009389225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2:15" ht="15.75" thickBot="1">
      <c r="B65" s="834" t="s">
        <v>953</v>
      </c>
      <c r="C65" s="835"/>
      <c r="D65" s="835"/>
      <c r="E65" s="835"/>
      <c r="F65" s="835"/>
      <c r="G65" s="835"/>
      <c r="H65" s="835"/>
      <c r="I65" s="835"/>
      <c r="J65" s="835"/>
      <c r="K65" s="835"/>
      <c r="L65" s="835"/>
      <c r="M65" s="83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4" t="s">
        <v>963</v>
      </c>
      <c r="C69" s="855"/>
      <c r="D69" s="855"/>
      <c r="E69" s="855"/>
      <c r="F69" s="855"/>
      <c r="G69" s="855"/>
      <c r="H69" s="855"/>
      <c r="I69" s="73" t="s">
        <v>964</v>
      </c>
      <c r="J69" s="75" t="s">
        <v>1410</v>
      </c>
      <c r="K69" s="74" t="s">
        <v>966</v>
      </c>
      <c r="L69" s="856" t="s">
        <v>950</v>
      </c>
      <c r="M69" s="85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5"/>
      <c r="C75" s="816"/>
      <c r="D75" s="816"/>
      <c r="E75" s="816"/>
      <c r="F75" s="816"/>
      <c r="G75" s="816"/>
      <c r="H75" s="816"/>
      <c r="I75" s="126"/>
      <c r="J75" s="126"/>
      <c r="K75" s="126"/>
      <c r="L75" s="916"/>
      <c r="M75" s="916"/>
      <c r="N75" s="45"/>
    </row>
    <row r="76" spans="2:15" ht="15.75" thickBot="1">
      <c r="B76" s="834" t="s">
        <v>953</v>
      </c>
      <c r="C76" s="835"/>
      <c r="D76" s="835"/>
      <c r="E76" s="835"/>
      <c r="F76" s="835"/>
      <c r="G76" s="835"/>
      <c r="H76" s="835"/>
      <c r="I76" s="835"/>
      <c r="J76" s="835"/>
      <c r="K76" s="835"/>
      <c r="L76" s="835"/>
      <c r="M76" s="836"/>
      <c r="N76" s="301"/>
    </row>
    <row r="77" spans="2:15" ht="15.75" thickBot="1">
      <c r="B77" s="33"/>
      <c r="C77" s="34"/>
      <c r="D77" s="34"/>
      <c r="E77" s="34"/>
      <c r="F77" s="34"/>
      <c r="G77" s="34"/>
      <c r="H77" s="34"/>
      <c r="I77" s="34"/>
      <c r="J77" s="34"/>
      <c r="K77" s="34"/>
      <c r="L77" s="34"/>
      <c r="M77" s="34"/>
      <c r="N77" s="35"/>
    </row>
    <row r="78" spans="2:15" ht="15.75" thickBot="1">
      <c r="B78" s="828" t="s">
        <v>967</v>
      </c>
      <c r="C78" s="829"/>
      <c r="D78" s="829"/>
      <c r="E78" s="829"/>
      <c r="F78" s="829"/>
      <c r="G78" s="829"/>
      <c r="H78" s="829"/>
      <c r="I78" s="829"/>
      <c r="J78" s="829"/>
      <c r="K78" s="829"/>
      <c r="L78" s="829"/>
      <c r="M78" s="830"/>
      <c r="N78" s="99">
        <f>N43+N54+N65+N76</f>
        <v>1663.441009389225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332.68820187784502</v>
      </c>
      <c r="M83" s="863"/>
      <c r="N83" s="51"/>
    </row>
    <row r="84" spans="1:14">
      <c r="B84" s="89" t="s">
        <v>973</v>
      </c>
      <c r="C84" s="90"/>
      <c r="D84" s="90"/>
      <c r="E84" s="90"/>
      <c r="F84" s="90"/>
      <c r="G84" s="90"/>
      <c r="H84" s="90"/>
      <c r="I84" s="87"/>
      <c r="J84" s="88"/>
      <c r="K84" s="304">
        <v>0.05</v>
      </c>
      <c r="L84" s="862">
        <f>N78*K84</f>
        <v>83.172050469461254</v>
      </c>
      <c r="M84" s="863"/>
      <c r="N84" s="51"/>
    </row>
    <row r="85" spans="1:14" ht="15.75" thickBot="1">
      <c r="B85" s="91" t="s">
        <v>974</v>
      </c>
      <c r="C85" s="92"/>
      <c r="D85" s="92"/>
      <c r="E85" s="92"/>
      <c r="F85" s="92"/>
      <c r="G85" s="92"/>
      <c r="H85" s="92"/>
      <c r="I85" s="93"/>
      <c r="J85" s="94"/>
      <c r="K85" s="305">
        <v>0.05</v>
      </c>
      <c r="L85" s="864">
        <f>N78*K85</f>
        <v>83.172050469461254</v>
      </c>
      <c r="M85" s="865"/>
      <c r="N85" s="51"/>
    </row>
    <row r="86" spans="1:14" ht="15.75" thickBot="1">
      <c r="B86" s="828" t="s">
        <v>953</v>
      </c>
      <c r="C86" s="829"/>
      <c r="D86" s="829"/>
      <c r="E86" s="829"/>
      <c r="F86" s="829"/>
      <c r="G86" s="829"/>
      <c r="H86" s="829"/>
      <c r="I86" s="829"/>
      <c r="J86" s="829"/>
      <c r="K86" s="829"/>
      <c r="L86" s="829"/>
      <c r="M86" s="830"/>
      <c r="N86" s="52">
        <f>L83+L84+L85</f>
        <v>499.03230281676758</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2162.4733122059924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1535</v>
      </c>
      <c r="C31" s="81" t="s">
        <v>1536</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271"/>
      <c r="N36" s="272"/>
    </row>
    <row r="37" spans="1:14">
      <c r="A37" s="113"/>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401"/>
      <c r="N41" s="344"/>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817</v>
      </c>
      <c r="B48" s="43" t="str">
        <f>VLOOKUP(A48,MATERIALES!A4:D373,3,FALSE)</f>
        <v>Cemento Asfáltico Modificado Con Grano De Caucho Reciclado Tipo I</v>
      </c>
      <c r="C48" s="281"/>
      <c r="D48" s="281"/>
      <c r="E48" s="281"/>
      <c r="F48" s="281"/>
      <c r="G48" s="281"/>
      <c r="H48" s="281"/>
      <c r="I48" s="268"/>
      <c r="J48" s="224" t="str">
        <f>VLOOKUP(A48,MATERIALES!A4:D373,2,FALSE)</f>
        <v>kg</v>
      </c>
      <c r="K48" s="282">
        <v>1</v>
      </c>
      <c r="L48" s="267"/>
      <c r="M48" s="402">
        <f>VLOOKUP(A48,MATERIALES!A4:D395,4,FALSE)</f>
        <v>2518.6770338305505</v>
      </c>
      <c r="N48" s="272">
        <f>K48*M48</f>
        <v>2518.6770338305505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2518.6770338305505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448"/>
      <c r="D64" s="448"/>
      <c r="E64" s="448"/>
      <c r="F64" s="448"/>
      <c r="G64" s="448"/>
      <c r="H64" s="48"/>
      <c r="I64" s="126"/>
      <c r="J64" s="126"/>
      <c r="K64" s="126"/>
      <c r="L64" s="817"/>
      <c r="M64" s="818"/>
      <c r="N64" s="127"/>
    </row>
    <row r="65" spans="2:15" ht="15.75" thickBot="1">
      <c r="B65" s="834" t="s">
        <v>953</v>
      </c>
      <c r="C65" s="835"/>
      <c r="D65" s="835"/>
      <c r="E65" s="835"/>
      <c r="F65" s="835"/>
      <c r="G65" s="835"/>
      <c r="H65" s="835"/>
      <c r="I65" s="835"/>
      <c r="J65" s="835"/>
      <c r="K65" s="835"/>
      <c r="L65" s="835"/>
      <c r="M65" s="83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4" t="s">
        <v>963</v>
      </c>
      <c r="C69" s="855"/>
      <c r="D69" s="855"/>
      <c r="E69" s="855"/>
      <c r="F69" s="855"/>
      <c r="G69" s="855"/>
      <c r="H69" s="855"/>
      <c r="I69" s="73" t="s">
        <v>964</v>
      </c>
      <c r="J69" s="75" t="s">
        <v>1410</v>
      </c>
      <c r="K69" s="74" t="s">
        <v>966</v>
      </c>
      <c r="L69" s="856" t="s">
        <v>950</v>
      </c>
      <c r="M69" s="85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5"/>
      <c r="C75" s="816"/>
      <c r="D75" s="816"/>
      <c r="E75" s="816"/>
      <c r="F75" s="816"/>
      <c r="G75" s="816"/>
      <c r="H75" s="816"/>
      <c r="I75" s="126"/>
      <c r="J75" s="126"/>
      <c r="K75" s="126"/>
      <c r="L75" s="916"/>
      <c r="M75" s="916"/>
      <c r="N75" s="45"/>
    </row>
    <row r="76" spans="2:15" ht="15.75" thickBot="1">
      <c r="B76" s="834" t="s">
        <v>953</v>
      </c>
      <c r="C76" s="835"/>
      <c r="D76" s="835"/>
      <c r="E76" s="835"/>
      <c r="F76" s="835"/>
      <c r="G76" s="835"/>
      <c r="H76" s="835"/>
      <c r="I76" s="835"/>
      <c r="J76" s="835"/>
      <c r="K76" s="835"/>
      <c r="L76" s="835"/>
      <c r="M76" s="836"/>
      <c r="N76" s="301"/>
    </row>
    <row r="77" spans="2:15" ht="15.75" thickBot="1">
      <c r="B77" s="33"/>
      <c r="C77" s="34"/>
      <c r="D77" s="34"/>
      <c r="E77" s="34"/>
      <c r="F77" s="34"/>
      <c r="G77" s="34"/>
      <c r="H77" s="34"/>
      <c r="I77" s="34"/>
      <c r="J77" s="34"/>
      <c r="K77" s="34"/>
      <c r="L77" s="34"/>
      <c r="M77" s="34"/>
      <c r="N77" s="35"/>
    </row>
    <row r="78" spans="2:15" ht="15.75" thickBot="1">
      <c r="B78" s="828" t="s">
        <v>967</v>
      </c>
      <c r="C78" s="829"/>
      <c r="D78" s="829"/>
      <c r="E78" s="829"/>
      <c r="F78" s="829"/>
      <c r="G78" s="829"/>
      <c r="H78" s="829"/>
      <c r="I78" s="829"/>
      <c r="J78" s="829"/>
      <c r="K78" s="829"/>
      <c r="L78" s="829"/>
      <c r="M78" s="830"/>
      <c r="N78" s="99">
        <f>N43+N54+N65+N76</f>
        <v>2518.6770338305505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503.73540676611015</v>
      </c>
      <c r="M83" s="863"/>
      <c r="N83" s="51"/>
    </row>
    <row r="84" spans="1:14">
      <c r="B84" s="89" t="s">
        <v>973</v>
      </c>
      <c r="C84" s="90"/>
      <c r="D84" s="90"/>
      <c r="E84" s="90"/>
      <c r="F84" s="90"/>
      <c r="G84" s="90"/>
      <c r="H84" s="90"/>
      <c r="I84" s="87"/>
      <c r="J84" s="88"/>
      <c r="K84" s="304">
        <v>0.05</v>
      </c>
      <c r="L84" s="862">
        <f>N78*K84</f>
        <v>125.93385169152754</v>
      </c>
      <c r="M84" s="863"/>
      <c r="N84" s="51"/>
    </row>
    <row r="85" spans="1:14" ht="15.75" thickBot="1">
      <c r="B85" s="91" t="s">
        <v>974</v>
      </c>
      <c r="C85" s="92"/>
      <c r="D85" s="92"/>
      <c r="E85" s="92"/>
      <c r="F85" s="92"/>
      <c r="G85" s="92"/>
      <c r="H85" s="92"/>
      <c r="I85" s="93"/>
      <c r="J85" s="94"/>
      <c r="K85" s="305">
        <v>0.05</v>
      </c>
      <c r="L85" s="864">
        <f>N78*K85</f>
        <v>125.93385169152754</v>
      </c>
      <c r="M85" s="865"/>
      <c r="N85" s="51"/>
    </row>
    <row r="86" spans="1:14" ht="15.75" thickBot="1">
      <c r="B86" s="828" t="s">
        <v>953</v>
      </c>
      <c r="C86" s="829"/>
      <c r="D86" s="829"/>
      <c r="E86" s="829"/>
      <c r="F86" s="829"/>
      <c r="G86" s="829"/>
      <c r="H86" s="829"/>
      <c r="I86" s="829"/>
      <c r="J86" s="829"/>
      <c r="K86" s="829"/>
      <c r="L86" s="829"/>
      <c r="M86" s="830"/>
      <c r="N86" s="52">
        <f>L83+L84+L85</f>
        <v>755.6031101491651</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3274.2801439797158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1537</v>
      </c>
      <c r="C31" s="81" t="s">
        <v>1538</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271"/>
      <c r="N36" s="272"/>
    </row>
    <row r="37" spans="1:14">
      <c r="A37" s="113"/>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401"/>
      <c r="N41" s="344"/>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819</v>
      </c>
      <c r="B48" s="43" t="str">
        <f>VLOOKUP(A48,MATERIALES!A4:D373,3,FALSE)</f>
        <v>Cemento Asfáltico Modificado Con Grano De Caucho Reciclado Tipo Il</v>
      </c>
      <c r="C48" s="281"/>
      <c r="D48" s="281"/>
      <c r="E48" s="281"/>
      <c r="F48" s="281"/>
      <c r="G48" s="281"/>
      <c r="H48" s="281"/>
      <c r="I48" s="268"/>
      <c r="J48" s="224" t="str">
        <f>VLOOKUP(A48,MATERIALES!A4:D373,2,FALSE)</f>
        <v>kg</v>
      </c>
      <c r="K48" s="282">
        <v>1</v>
      </c>
      <c r="L48" s="267"/>
      <c r="M48" s="402">
        <f>VLOOKUP(A48,MATERIALES!A4:D395,4,FALSE)</f>
        <v>2756.5221985011744</v>
      </c>
      <c r="N48" s="272">
        <f>K48*M48</f>
        <v>2756.5221985011744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2756.5221985011744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2:15" ht="15.75" thickBot="1">
      <c r="B65" s="834" t="s">
        <v>953</v>
      </c>
      <c r="C65" s="835"/>
      <c r="D65" s="835"/>
      <c r="E65" s="835"/>
      <c r="F65" s="835"/>
      <c r="G65" s="835"/>
      <c r="H65" s="835"/>
      <c r="I65" s="835"/>
      <c r="J65" s="835"/>
      <c r="K65" s="835"/>
      <c r="L65" s="835"/>
      <c r="M65" s="83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4" t="s">
        <v>963</v>
      </c>
      <c r="C69" s="855"/>
      <c r="D69" s="855"/>
      <c r="E69" s="855"/>
      <c r="F69" s="855"/>
      <c r="G69" s="855"/>
      <c r="H69" s="855"/>
      <c r="I69" s="73" t="s">
        <v>964</v>
      </c>
      <c r="J69" s="75" t="s">
        <v>1410</v>
      </c>
      <c r="K69" s="74" t="s">
        <v>966</v>
      </c>
      <c r="L69" s="856" t="s">
        <v>950</v>
      </c>
      <c r="M69" s="85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5"/>
      <c r="C75" s="816"/>
      <c r="D75" s="816"/>
      <c r="E75" s="816"/>
      <c r="F75" s="816"/>
      <c r="G75" s="816"/>
      <c r="H75" s="816"/>
      <c r="I75" s="126"/>
      <c r="J75" s="126"/>
      <c r="K75" s="126"/>
      <c r="L75" s="916"/>
      <c r="M75" s="916"/>
      <c r="N75" s="45"/>
    </row>
    <row r="76" spans="2:15" ht="15.75" thickBot="1">
      <c r="B76" s="828" t="s">
        <v>953</v>
      </c>
      <c r="C76" s="829"/>
      <c r="D76" s="829"/>
      <c r="E76" s="829"/>
      <c r="F76" s="829"/>
      <c r="G76" s="829"/>
      <c r="H76" s="829"/>
      <c r="I76" s="835"/>
      <c r="J76" s="835"/>
      <c r="K76" s="835"/>
      <c r="L76" s="835"/>
      <c r="M76" s="836"/>
      <c r="N76" s="301"/>
    </row>
    <row r="77" spans="2:15" ht="15.75" thickBot="1">
      <c r="B77" s="33"/>
      <c r="C77" s="34"/>
      <c r="D77" s="34"/>
      <c r="E77" s="34"/>
      <c r="F77" s="34"/>
      <c r="G77" s="34"/>
      <c r="H77" s="34"/>
      <c r="I77" s="34"/>
      <c r="J77" s="34"/>
      <c r="K77" s="34"/>
      <c r="L77" s="34"/>
      <c r="M77" s="34"/>
      <c r="N77" s="35"/>
    </row>
    <row r="78" spans="2:15" ht="15.75" thickBot="1">
      <c r="B78" s="828" t="s">
        <v>967</v>
      </c>
      <c r="C78" s="829"/>
      <c r="D78" s="829"/>
      <c r="E78" s="829"/>
      <c r="F78" s="829"/>
      <c r="G78" s="829"/>
      <c r="H78" s="829"/>
      <c r="I78" s="829"/>
      <c r="J78" s="829"/>
      <c r="K78" s="829"/>
      <c r="L78" s="829"/>
      <c r="M78" s="830"/>
      <c r="N78" s="99">
        <f>N43+N54+N65+N76</f>
        <v>2756.5221985011744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551.30443970023487</v>
      </c>
      <c r="M83" s="863"/>
      <c r="N83" s="51"/>
    </row>
    <row r="84" spans="1:14">
      <c r="B84" s="89" t="s">
        <v>973</v>
      </c>
      <c r="C84" s="90"/>
      <c r="D84" s="90"/>
      <c r="E84" s="90"/>
      <c r="F84" s="90"/>
      <c r="G84" s="90"/>
      <c r="H84" s="90"/>
      <c r="I84" s="87"/>
      <c r="J84" s="88"/>
      <c r="K84" s="304">
        <v>0.05</v>
      </c>
      <c r="L84" s="862">
        <f>N78*K84</f>
        <v>137.82610992505872</v>
      </c>
      <c r="M84" s="863"/>
      <c r="N84" s="51"/>
    </row>
    <row r="85" spans="1:14" ht="15.75" thickBot="1">
      <c r="B85" s="91" t="s">
        <v>974</v>
      </c>
      <c r="C85" s="92"/>
      <c r="D85" s="92"/>
      <c r="E85" s="92"/>
      <c r="F85" s="92"/>
      <c r="G85" s="92"/>
      <c r="H85" s="92"/>
      <c r="I85" s="93"/>
      <c r="J85" s="94"/>
      <c r="K85" s="305">
        <v>0.05</v>
      </c>
      <c r="L85" s="864">
        <f>N78*K85</f>
        <v>137.82610992505872</v>
      </c>
      <c r="M85" s="865"/>
      <c r="N85" s="51"/>
    </row>
    <row r="86" spans="1:14" ht="15.75" thickBot="1">
      <c r="B86" s="828" t="s">
        <v>953</v>
      </c>
      <c r="C86" s="829"/>
      <c r="D86" s="829"/>
      <c r="E86" s="829"/>
      <c r="F86" s="829"/>
      <c r="G86" s="829"/>
      <c r="H86" s="829"/>
      <c r="I86" s="829"/>
      <c r="J86" s="829"/>
      <c r="K86" s="829"/>
      <c r="L86" s="829"/>
      <c r="M86" s="830"/>
      <c r="N86" s="52">
        <f>L83+L84+L85</f>
        <v>826.95665955035236</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3583.4788580515269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1539</v>
      </c>
      <c r="C31" s="81" t="s">
        <v>1540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271"/>
      <c r="N36" s="272"/>
    </row>
    <row r="37" spans="1:14">
      <c r="A37" s="113"/>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401"/>
      <c r="N41" s="344"/>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820</v>
      </c>
      <c r="B48" s="43" t="str">
        <f>VLOOKUP(A48,MATERIALES!A4:D373,3,FALSE)</f>
        <v>Cemento Asfáltico Modificado Con Grano De Caucho Reciclado Tipo lll</v>
      </c>
      <c r="C48" s="281"/>
      <c r="D48" s="281"/>
      <c r="E48" s="281"/>
      <c r="F48" s="281"/>
      <c r="G48" s="281"/>
      <c r="H48" s="281"/>
      <c r="I48" s="268"/>
      <c r="J48" s="224" t="str">
        <f>VLOOKUP(A48,MATERIALES!A4:D373,2,FALSE)</f>
        <v>kg</v>
      </c>
      <c r="K48" s="282">
        <v>1</v>
      </c>
      <c r="L48" s="267"/>
      <c r="M48" s="402">
        <f>VLOOKUP(A48,MATERIALES!A4:D395,4,FALSE)</f>
        <v>2843.5556535046894</v>
      </c>
      <c r="N48" s="272">
        <f>K48*M48</f>
        <v>2843.5556535046894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2843.5556535046894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817"/>
      <c r="M64" s="818"/>
      <c r="N64" s="127"/>
    </row>
    <row r="65" spans="2:15" ht="15.75" thickBot="1">
      <c r="B65" s="834" t="s">
        <v>953</v>
      </c>
      <c r="C65" s="835"/>
      <c r="D65" s="835"/>
      <c r="E65" s="835"/>
      <c r="F65" s="835"/>
      <c r="G65" s="835"/>
      <c r="H65" s="835"/>
      <c r="I65" s="835"/>
      <c r="J65" s="835"/>
      <c r="K65" s="835"/>
      <c r="L65" s="835"/>
      <c r="M65" s="83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4" t="s">
        <v>963</v>
      </c>
      <c r="C69" s="855"/>
      <c r="D69" s="855"/>
      <c r="E69" s="855"/>
      <c r="F69" s="855"/>
      <c r="G69" s="855"/>
      <c r="H69" s="855"/>
      <c r="I69" s="73" t="s">
        <v>964</v>
      </c>
      <c r="J69" s="75" t="s">
        <v>1410</v>
      </c>
      <c r="K69" s="74" t="s">
        <v>966</v>
      </c>
      <c r="L69" s="856" t="s">
        <v>950</v>
      </c>
      <c r="M69" s="85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5"/>
      <c r="C75" s="816"/>
      <c r="D75" s="816"/>
      <c r="E75" s="816"/>
      <c r="F75" s="816"/>
      <c r="G75" s="816"/>
      <c r="H75" s="816"/>
      <c r="I75" s="126"/>
      <c r="J75" s="126"/>
      <c r="K75" s="126"/>
      <c r="L75" s="916"/>
      <c r="M75" s="916"/>
      <c r="N75" s="45"/>
    </row>
    <row r="76" spans="2:15" ht="15.75" thickBot="1">
      <c r="B76" s="834" t="s">
        <v>953</v>
      </c>
      <c r="C76" s="835"/>
      <c r="D76" s="835"/>
      <c r="E76" s="835"/>
      <c r="F76" s="835"/>
      <c r="G76" s="835"/>
      <c r="H76" s="835"/>
      <c r="I76" s="835"/>
      <c r="J76" s="835"/>
      <c r="K76" s="835"/>
      <c r="L76" s="835"/>
      <c r="M76" s="836"/>
      <c r="N76" s="301"/>
    </row>
    <row r="77" spans="2:15" ht="15.75" thickBot="1">
      <c r="B77" s="33"/>
      <c r="C77" s="34"/>
      <c r="D77" s="34"/>
      <c r="E77" s="34"/>
      <c r="F77" s="34"/>
      <c r="G77" s="34"/>
      <c r="H77" s="34"/>
      <c r="I77" s="34"/>
      <c r="J77" s="34"/>
      <c r="K77" s="34"/>
      <c r="L77" s="34"/>
      <c r="M77" s="34"/>
      <c r="N77" s="35"/>
    </row>
    <row r="78" spans="2:15" ht="15.75" thickBot="1">
      <c r="B78" s="828" t="s">
        <v>967</v>
      </c>
      <c r="C78" s="829"/>
      <c r="D78" s="829"/>
      <c r="E78" s="829"/>
      <c r="F78" s="829"/>
      <c r="G78" s="829"/>
      <c r="H78" s="829"/>
      <c r="I78" s="829"/>
      <c r="J78" s="829"/>
      <c r="K78" s="829"/>
      <c r="L78" s="829"/>
      <c r="M78" s="830"/>
      <c r="N78" s="99">
        <f>N43+N54+N65+N76</f>
        <v>2843.5556535046894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568.71113070093793</v>
      </c>
      <c r="M83" s="863"/>
      <c r="N83" s="51"/>
    </row>
    <row r="84" spans="1:14">
      <c r="B84" s="89" t="s">
        <v>973</v>
      </c>
      <c r="C84" s="90"/>
      <c r="D84" s="90"/>
      <c r="E84" s="90"/>
      <c r="F84" s="90"/>
      <c r="G84" s="90"/>
      <c r="H84" s="90"/>
      <c r="I84" s="87"/>
      <c r="J84" s="88"/>
      <c r="K84" s="304">
        <v>0.05</v>
      </c>
      <c r="L84" s="862">
        <f>N78*K84</f>
        <v>142.17778267523448</v>
      </c>
      <c r="M84" s="863"/>
      <c r="N84" s="51"/>
    </row>
    <row r="85" spans="1:14" ht="15.75" thickBot="1">
      <c r="B85" s="91" t="s">
        <v>974</v>
      </c>
      <c r="C85" s="92"/>
      <c r="D85" s="92"/>
      <c r="E85" s="92"/>
      <c r="F85" s="92"/>
      <c r="G85" s="92"/>
      <c r="H85" s="92"/>
      <c r="I85" s="93"/>
      <c r="J85" s="94"/>
      <c r="K85" s="305">
        <v>0.05</v>
      </c>
      <c r="L85" s="864">
        <f>N78*K85</f>
        <v>142.17778267523448</v>
      </c>
      <c r="M85" s="865"/>
      <c r="N85" s="51"/>
    </row>
    <row r="86" spans="1:14" ht="15.75" thickBot="1">
      <c r="B86" s="828" t="s">
        <v>953</v>
      </c>
      <c r="C86" s="829"/>
      <c r="D86" s="829"/>
      <c r="E86" s="829"/>
      <c r="F86" s="829"/>
      <c r="G86" s="829"/>
      <c r="H86" s="829"/>
      <c r="I86" s="829"/>
      <c r="J86" s="829"/>
      <c r="K86" s="829"/>
      <c r="L86" s="829"/>
      <c r="M86" s="830"/>
      <c r="N86" s="52">
        <f>L83+L84+L85</f>
        <v>853.06669605140701</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3696.6223495560962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1038</v>
      </c>
      <c r="C31" s="81" t="s">
        <v>1541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271"/>
      <c r="N36" s="272"/>
    </row>
    <row r="37" spans="1:14">
      <c r="A37" s="113"/>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401"/>
      <c r="N41" s="344"/>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812</v>
      </c>
      <c r="B48" s="43" t="str">
        <f>VLOOKUP(A48,MATERIALES!A4:D373,3,FALSE)</f>
        <v>Cemento asfaltico modificado con polímeros tipo I</v>
      </c>
      <c r="C48" s="281"/>
      <c r="D48" s="281"/>
      <c r="E48" s="281"/>
      <c r="F48" s="281"/>
      <c r="G48" s="281"/>
      <c r="H48" s="281"/>
      <c r="I48" s="268"/>
      <c r="J48" s="224" t="str">
        <f>VLOOKUP(A48,MATERIALES!A4:D373,2,FALSE)</f>
        <v>kg</v>
      </c>
      <c r="K48" s="282">
        <v>1</v>
      </c>
      <c r="L48" s="267"/>
      <c r="M48" s="402">
        <f>VLOOKUP(A48,MATERIALES!A4:D395,4,FALSE)</f>
        <v>3129.5599084314968</v>
      </c>
      <c r="N48" s="272">
        <f>K48*M48</f>
        <v>3129.5599084314968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3129.5599084314968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7"/>
      <c r="M64" s="818"/>
      <c r="N64" s="127"/>
    </row>
    <row r="65" spans="2:15" ht="15.75" thickBot="1">
      <c r="B65" s="834" t="s">
        <v>953</v>
      </c>
      <c r="C65" s="835"/>
      <c r="D65" s="835"/>
      <c r="E65" s="835"/>
      <c r="F65" s="835"/>
      <c r="G65" s="835"/>
      <c r="H65" s="835"/>
      <c r="I65" s="835"/>
      <c r="J65" s="835"/>
      <c r="K65" s="835"/>
      <c r="L65" s="835"/>
      <c r="M65" s="83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4" t="s">
        <v>963</v>
      </c>
      <c r="C69" s="855"/>
      <c r="D69" s="855"/>
      <c r="E69" s="855"/>
      <c r="F69" s="855"/>
      <c r="G69" s="855"/>
      <c r="H69" s="855"/>
      <c r="I69" s="73" t="s">
        <v>964</v>
      </c>
      <c r="J69" s="75" t="s">
        <v>1410</v>
      </c>
      <c r="K69" s="74" t="s">
        <v>966</v>
      </c>
      <c r="L69" s="856" t="s">
        <v>950</v>
      </c>
      <c r="M69" s="85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5"/>
      <c r="C75" s="816"/>
      <c r="D75" s="816"/>
      <c r="E75" s="816"/>
      <c r="F75" s="816"/>
      <c r="G75" s="816"/>
      <c r="H75" s="816"/>
      <c r="I75" s="126"/>
      <c r="J75" s="126"/>
      <c r="K75" s="126"/>
      <c r="L75" s="916"/>
      <c r="M75" s="916"/>
      <c r="N75" s="45"/>
    </row>
    <row r="76" spans="2:15" ht="15.75" thickBot="1">
      <c r="B76" s="834" t="s">
        <v>953</v>
      </c>
      <c r="C76" s="835"/>
      <c r="D76" s="835"/>
      <c r="E76" s="835"/>
      <c r="F76" s="835"/>
      <c r="G76" s="835"/>
      <c r="H76" s="835"/>
      <c r="I76" s="835"/>
      <c r="J76" s="835"/>
      <c r="K76" s="835"/>
      <c r="L76" s="835"/>
      <c r="M76" s="836"/>
      <c r="N76" s="301"/>
    </row>
    <row r="77" spans="2:15" ht="15.75" thickBot="1">
      <c r="B77" s="33"/>
      <c r="C77" s="34"/>
      <c r="D77" s="34"/>
      <c r="E77" s="34"/>
      <c r="F77" s="34"/>
      <c r="G77" s="34"/>
      <c r="H77" s="34"/>
      <c r="I77" s="34"/>
      <c r="J77" s="34"/>
      <c r="K77" s="34"/>
      <c r="L77" s="34"/>
      <c r="M77" s="34"/>
      <c r="N77" s="35"/>
    </row>
    <row r="78" spans="2:15" ht="15.75" thickBot="1">
      <c r="B78" s="828" t="s">
        <v>967</v>
      </c>
      <c r="C78" s="829"/>
      <c r="D78" s="829"/>
      <c r="E78" s="829"/>
      <c r="F78" s="829"/>
      <c r="G78" s="829"/>
      <c r="H78" s="829"/>
      <c r="I78" s="829"/>
      <c r="J78" s="829"/>
      <c r="K78" s="829"/>
      <c r="L78" s="829"/>
      <c r="M78" s="830"/>
      <c r="N78" s="99">
        <f>N43+N54+N65+N76</f>
        <v>3129.5599084314968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625.91198168629944</v>
      </c>
      <c r="M83" s="863"/>
      <c r="N83" s="51"/>
    </row>
    <row r="84" spans="1:14">
      <c r="B84" s="89" t="s">
        <v>973</v>
      </c>
      <c r="C84" s="90"/>
      <c r="D84" s="90"/>
      <c r="E84" s="90"/>
      <c r="F84" s="90"/>
      <c r="G84" s="90"/>
      <c r="H84" s="90"/>
      <c r="I84" s="87"/>
      <c r="J84" s="88"/>
      <c r="K84" s="304">
        <v>0.05</v>
      </c>
      <c r="L84" s="862">
        <f>N78*K84</f>
        <v>156.47799542157486</v>
      </c>
      <c r="M84" s="863"/>
      <c r="N84" s="51"/>
    </row>
    <row r="85" spans="1:14" ht="15.75" thickBot="1">
      <c r="B85" s="91" t="s">
        <v>974</v>
      </c>
      <c r="C85" s="92"/>
      <c r="D85" s="92"/>
      <c r="E85" s="92"/>
      <c r="F85" s="92"/>
      <c r="G85" s="92"/>
      <c r="H85" s="92"/>
      <c r="I85" s="93"/>
      <c r="J85" s="94"/>
      <c r="K85" s="305">
        <v>0.05</v>
      </c>
      <c r="L85" s="864">
        <f>N78*K85</f>
        <v>156.47799542157486</v>
      </c>
      <c r="M85" s="865"/>
      <c r="N85" s="51"/>
    </row>
    <row r="86" spans="1:14" ht="15.75" thickBot="1">
      <c r="B86" s="828" t="s">
        <v>953</v>
      </c>
      <c r="C86" s="829"/>
      <c r="D86" s="829"/>
      <c r="E86" s="829"/>
      <c r="F86" s="829"/>
      <c r="G86" s="829"/>
      <c r="H86" s="829"/>
      <c r="I86" s="829"/>
      <c r="J86" s="829"/>
      <c r="K86" s="829"/>
      <c r="L86" s="829"/>
      <c r="M86" s="830"/>
      <c r="N86" s="52">
        <f>L83+L84+L85</f>
        <v>938.86797252944916</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4068.4278809609459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1039</v>
      </c>
      <c r="C31" s="81" t="s">
        <v>1542</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271"/>
      <c r="N36" s="272"/>
    </row>
    <row r="37" spans="1:14">
      <c r="A37" s="113"/>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401"/>
      <c r="N41" s="344"/>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813</v>
      </c>
      <c r="B48" s="43" t="str">
        <f>VLOOKUP(A48,MATERIALES!A4:D373,3,FALSE)</f>
        <v>Cemento asfaltico modificado con polímeros tipo II</v>
      </c>
      <c r="C48" s="281"/>
      <c r="D48" s="281"/>
      <c r="E48" s="281"/>
      <c r="F48" s="281"/>
      <c r="G48" s="281"/>
      <c r="H48" s="281"/>
      <c r="I48" s="268"/>
      <c r="J48" s="224" t="str">
        <f>VLOOKUP(A48,MATERIALES!A4:D373,2,FALSE)</f>
        <v>kg</v>
      </c>
      <c r="K48" s="282">
        <v>1</v>
      </c>
      <c r="L48" s="267"/>
      <c r="M48" s="402">
        <f>VLOOKUP(A48,MATERIALES!A4:D395,4,FALSE)</f>
        <v>3130.6011860586573</v>
      </c>
      <c r="N48" s="272">
        <f>K48*M48</f>
        <v>3130.6011860586573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3130.6011860586573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7"/>
      <c r="M64" s="818"/>
      <c r="N64" s="127"/>
    </row>
    <row r="65" spans="2:15" ht="15.75" thickBot="1">
      <c r="B65" s="834" t="s">
        <v>953</v>
      </c>
      <c r="C65" s="835"/>
      <c r="D65" s="835"/>
      <c r="E65" s="835"/>
      <c r="F65" s="835"/>
      <c r="G65" s="835"/>
      <c r="H65" s="835"/>
      <c r="I65" s="835"/>
      <c r="J65" s="835"/>
      <c r="K65" s="835"/>
      <c r="L65" s="835"/>
      <c r="M65" s="83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4" t="s">
        <v>963</v>
      </c>
      <c r="C69" s="855"/>
      <c r="D69" s="855"/>
      <c r="E69" s="855"/>
      <c r="F69" s="855"/>
      <c r="G69" s="855"/>
      <c r="H69" s="855"/>
      <c r="I69" s="73" t="s">
        <v>964</v>
      </c>
      <c r="J69" s="75" t="s">
        <v>1410</v>
      </c>
      <c r="K69" s="74" t="s">
        <v>966</v>
      </c>
      <c r="L69" s="856" t="s">
        <v>950</v>
      </c>
      <c r="M69" s="85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5"/>
      <c r="C75" s="816"/>
      <c r="D75" s="816"/>
      <c r="E75" s="816"/>
      <c r="F75" s="816"/>
      <c r="G75" s="816"/>
      <c r="H75" s="816"/>
      <c r="I75" s="126"/>
      <c r="J75" s="126"/>
      <c r="K75" s="126"/>
      <c r="L75" s="916"/>
      <c r="M75" s="916"/>
      <c r="N75" s="45"/>
    </row>
    <row r="76" spans="2:15" ht="15.75" thickBot="1">
      <c r="B76" s="834" t="s">
        <v>953</v>
      </c>
      <c r="C76" s="835"/>
      <c r="D76" s="835"/>
      <c r="E76" s="835"/>
      <c r="F76" s="835"/>
      <c r="G76" s="835"/>
      <c r="H76" s="835"/>
      <c r="I76" s="835"/>
      <c r="J76" s="835"/>
      <c r="K76" s="835"/>
      <c r="L76" s="835"/>
      <c r="M76" s="836"/>
      <c r="N76" s="301"/>
    </row>
    <row r="77" spans="2:15" ht="15.75" thickBot="1">
      <c r="B77" s="33"/>
      <c r="C77" s="34"/>
      <c r="D77" s="34"/>
      <c r="E77" s="34"/>
      <c r="F77" s="34"/>
      <c r="G77" s="34"/>
      <c r="H77" s="34"/>
      <c r="I77" s="34"/>
      <c r="J77" s="34"/>
      <c r="K77" s="34"/>
      <c r="L77" s="34"/>
      <c r="M77" s="34"/>
      <c r="N77" s="35"/>
    </row>
    <row r="78" spans="2:15" ht="15.75" thickBot="1">
      <c r="B78" s="828" t="s">
        <v>967</v>
      </c>
      <c r="C78" s="829"/>
      <c r="D78" s="829"/>
      <c r="E78" s="829"/>
      <c r="F78" s="829"/>
      <c r="G78" s="829"/>
      <c r="H78" s="829"/>
      <c r="I78" s="829"/>
      <c r="J78" s="829"/>
      <c r="K78" s="829"/>
      <c r="L78" s="829"/>
      <c r="M78" s="830"/>
      <c r="N78" s="99">
        <f>N43+N54+N65+N76</f>
        <v>3130.6011860586573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626.12023721173148</v>
      </c>
      <c r="M83" s="863"/>
      <c r="N83" s="51"/>
    </row>
    <row r="84" spans="1:14">
      <c r="B84" s="89" t="s">
        <v>973</v>
      </c>
      <c r="C84" s="90"/>
      <c r="D84" s="90"/>
      <c r="E84" s="90"/>
      <c r="F84" s="90"/>
      <c r="G84" s="90"/>
      <c r="H84" s="90"/>
      <c r="I84" s="87"/>
      <c r="J84" s="88"/>
      <c r="K84" s="304">
        <v>0.05</v>
      </c>
      <c r="L84" s="862">
        <f>N78*K84</f>
        <v>156.53005930293287</v>
      </c>
      <c r="M84" s="863"/>
      <c r="N84" s="51"/>
    </row>
    <row r="85" spans="1:14" ht="15.75" thickBot="1">
      <c r="B85" s="91" t="s">
        <v>974</v>
      </c>
      <c r="C85" s="92"/>
      <c r="D85" s="92"/>
      <c r="E85" s="92"/>
      <c r="F85" s="92"/>
      <c r="G85" s="92"/>
      <c r="H85" s="92"/>
      <c r="I85" s="93"/>
      <c r="J85" s="94"/>
      <c r="K85" s="305">
        <v>0.05</v>
      </c>
      <c r="L85" s="864">
        <f>N78*K85</f>
        <v>156.53005930293287</v>
      </c>
      <c r="M85" s="865"/>
      <c r="N85" s="51"/>
    </row>
    <row r="86" spans="1:14" ht="15.75" thickBot="1">
      <c r="B86" s="828" t="s">
        <v>953</v>
      </c>
      <c r="C86" s="829"/>
      <c r="D86" s="829"/>
      <c r="E86" s="829"/>
      <c r="F86" s="829"/>
      <c r="G86" s="829"/>
      <c r="H86" s="829"/>
      <c r="I86" s="829"/>
      <c r="J86" s="829"/>
      <c r="K86" s="829"/>
      <c r="L86" s="829"/>
      <c r="M86" s="830"/>
      <c r="N86" s="52">
        <f>L83+L84+L85</f>
        <v>939.18035581759716</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4069.7815418762543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1040</v>
      </c>
      <c r="C31" s="81" t="s">
        <v>1543</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271"/>
      <c r="N36" s="272"/>
    </row>
    <row r="37" spans="1:14">
      <c r="A37" s="113"/>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401"/>
      <c r="N41" s="344"/>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813</v>
      </c>
      <c r="B48" s="43" t="str">
        <f>VLOOKUP(A48,MATERIALES!A4:D373,3,FALSE)</f>
        <v>Cemento asfaltico modificado con polímeros tipo II</v>
      </c>
      <c r="C48" s="281"/>
      <c r="D48" s="281"/>
      <c r="E48" s="281"/>
      <c r="F48" s="281"/>
      <c r="G48" s="281"/>
      <c r="H48" s="281"/>
      <c r="I48" s="268"/>
      <c r="J48" s="224" t="str">
        <f>VLOOKUP(A48,MATERIALES!A4:D373,2,FALSE)</f>
        <v>kg</v>
      </c>
      <c r="K48" s="282">
        <v>1</v>
      </c>
      <c r="L48" s="267"/>
      <c r="M48" s="402">
        <f>VLOOKUP(A48,MATERIALES!A4:D395,4,FALSE)</f>
        <v>3130.6011860586573</v>
      </c>
      <c r="N48" s="272">
        <f>K48*M48</f>
        <v>3130.6011860586573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3130.6011860586573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2:15" ht="15.75" thickBot="1">
      <c r="B65" s="834" t="s">
        <v>953</v>
      </c>
      <c r="C65" s="835"/>
      <c r="D65" s="835"/>
      <c r="E65" s="835"/>
      <c r="F65" s="835"/>
      <c r="G65" s="835"/>
      <c r="H65" s="835"/>
      <c r="I65" s="835"/>
      <c r="J65" s="835"/>
      <c r="K65" s="835"/>
      <c r="L65" s="835"/>
      <c r="M65" s="83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4" t="s">
        <v>963</v>
      </c>
      <c r="C69" s="855"/>
      <c r="D69" s="855"/>
      <c r="E69" s="855"/>
      <c r="F69" s="855"/>
      <c r="G69" s="855"/>
      <c r="H69" s="855"/>
      <c r="I69" s="73" t="s">
        <v>964</v>
      </c>
      <c r="J69" s="75" t="s">
        <v>1410</v>
      </c>
      <c r="K69" s="74" t="s">
        <v>966</v>
      </c>
      <c r="L69" s="856" t="s">
        <v>950</v>
      </c>
      <c r="M69" s="85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5"/>
      <c r="C75" s="816"/>
      <c r="D75" s="816"/>
      <c r="E75" s="816"/>
      <c r="F75" s="816"/>
      <c r="G75" s="816"/>
      <c r="H75" s="816"/>
      <c r="I75" s="126"/>
      <c r="J75" s="126"/>
      <c r="K75" s="126"/>
      <c r="L75" s="916"/>
      <c r="M75" s="916"/>
      <c r="N75" s="45"/>
    </row>
    <row r="76" spans="2:15" ht="15.75" thickBot="1">
      <c r="B76" s="834" t="s">
        <v>953</v>
      </c>
      <c r="C76" s="835"/>
      <c r="D76" s="835"/>
      <c r="E76" s="835"/>
      <c r="F76" s="835"/>
      <c r="G76" s="835"/>
      <c r="H76" s="835"/>
      <c r="I76" s="835"/>
      <c r="J76" s="835"/>
      <c r="K76" s="835"/>
      <c r="L76" s="835"/>
      <c r="M76" s="836"/>
      <c r="N76" s="301"/>
    </row>
    <row r="77" spans="2:15" ht="15.75" thickBot="1">
      <c r="B77" s="33"/>
      <c r="C77" s="34"/>
      <c r="D77" s="34"/>
      <c r="E77" s="34"/>
      <c r="F77" s="34"/>
      <c r="G77" s="34"/>
      <c r="H77" s="34"/>
      <c r="I77" s="34"/>
      <c r="J77" s="34"/>
      <c r="K77" s="34"/>
      <c r="L77" s="34"/>
      <c r="M77" s="34"/>
      <c r="N77" s="35"/>
    </row>
    <row r="78" spans="2:15" ht="15.75" thickBot="1">
      <c r="B78" s="828" t="s">
        <v>967</v>
      </c>
      <c r="C78" s="829"/>
      <c r="D78" s="829"/>
      <c r="E78" s="829"/>
      <c r="F78" s="829"/>
      <c r="G78" s="829"/>
      <c r="H78" s="829"/>
      <c r="I78" s="829"/>
      <c r="J78" s="829"/>
      <c r="K78" s="829"/>
      <c r="L78" s="829"/>
      <c r="M78" s="830"/>
      <c r="N78" s="99">
        <f>N43+N54+N65+N76</f>
        <v>3130.6011860586573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626.12023721173148</v>
      </c>
      <c r="M83" s="863"/>
      <c r="N83" s="51"/>
    </row>
    <row r="84" spans="1:14">
      <c r="B84" s="89" t="s">
        <v>973</v>
      </c>
      <c r="C84" s="90"/>
      <c r="D84" s="90"/>
      <c r="E84" s="90"/>
      <c r="F84" s="90"/>
      <c r="G84" s="90"/>
      <c r="H84" s="90"/>
      <c r="I84" s="87"/>
      <c r="J84" s="88"/>
      <c r="K84" s="304">
        <v>0.05</v>
      </c>
      <c r="L84" s="862">
        <f>N78*K84</f>
        <v>156.53005930293287</v>
      </c>
      <c r="M84" s="863"/>
      <c r="N84" s="51"/>
    </row>
    <row r="85" spans="1:14" ht="15.75" thickBot="1">
      <c r="B85" s="91" t="s">
        <v>974</v>
      </c>
      <c r="C85" s="92"/>
      <c r="D85" s="92"/>
      <c r="E85" s="92"/>
      <c r="F85" s="92"/>
      <c r="G85" s="92"/>
      <c r="H85" s="92"/>
      <c r="I85" s="93"/>
      <c r="J85" s="94"/>
      <c r="K85" s="305">
        <v>0.05</v>
      </c>
      <c r="L85" s="864">
        <f>N78*K85</f>
        <v>156.53005930293287</v>
      </c>
      <c r="M85" s="865"/>
      <c r="N85" s="51"/>
    </row>
    <row r="86" spans="1:14" ht="15.75" thickBot="1">
      <c r="B86" s="828" t="s">
        <v>953</v>
      </c>
      <c r="C86" s="829"/>
      <c r="D86" s="829"/>
      <c r="E86" s="829"/>
      <c r="F86" s="829"/>
      <c r="G86" s="829"/>
      <c r="H86" s="829"/>
      <c r="I86" s="829"/>
      <c r="J86" s="829"/>
      <c r="K86" s="829"/>
      <c r="L86" s="829"/>
      <c r="M86" s="830"/>
      <c r="N86" s="52">
        <f>L83+L84+L85</f>
        <v>939.18035581759716</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4069.7815418762543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1041</v>
      </c>
      <c r="C31" s="81" t="s">
        <v>1544</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271"/>
      <c r="N36" s="272"/>
    </row>
    <row r="37" spans="1:14">
      <c r="A37" s="113"/>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401"/>
      <c r="N41" s="344"/>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814</v>
      </c>
      <c r="B48" s="43" t="str">
        <f>VLOOKUP(A48,MATERIALES!A4:D373,3,FALSE)</f>
        <v>Cemento asfaltico modificado con polímeros tipo III</v>
      </c>
      <c r="C48" s="281"/>
      <c r="D48" s="281"/>
      <c r="E48" s="281"/>
      <c r="F48" s="281"/>
      <c r="G48" s="281"/>
      <c r="H48" s="281"/>
      <c r="I48" s="268"/>
      <c r="J48" s="224" t="str">
        <f>VLOOKUP(A48,MATERIALES!A4:D373,2,FALSE)</f>
        <v>kg</v>
      </c>
      <c r="K48" s="282">
        <v>1</v>
      </c>
      <c r="L48" s="267"/>
      <c r="M48" s="402">
        <f>VLOOKUP(A48,MATERIALES!A4:D395,4,FALSE)</f>
        <v>2687.8846482441645</v>
      </c>
      <c r="N48" s="272">
        <f>K48*M48</f>
        <v>2687.8846482441645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2687.8846482441645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2:15" ht="15.75" thickBot="1">
      <c r="B65" s="834" t="s">
        <v>953</v>
      </c>
      <c r="C65" s="835"/>
      <c r="D65" s="835"/>
      <c r="E65" s="835"/>
      <c r="F65" s="835"/>
      <c r="G65" s="835"/>
      <c r="H65" s="835"/>
      <c r="I65" s="835"/>
      <c r="J65" s="835"/>
      <c r="K65" s="835"/>
      <c r="L65" s="835"/>
      <c r="M65" s="83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4" t="s">
        <v>963</v>
      </c>
      <c r="C69" s="855"/>
      <c r="D69" s="855"/>
      <c r="E69" s="855"/>
      <c r="F69" s="855"/>
      <c r="G69" s="855"/>
      <c r="H69" s="855"/>
      <c r="I69" s="73" t="s">
        <v>964</v>
      </c>
      <c r="J69" s="75" t="s">
        <v>1410</v>
      </c>
      <c r="K69" s="74" t="s">
        <v>966</v>
      </c>
      <c r="L69" s="856" t="s">
        <v>950</v>
      </c>
      <c r="M69" s="85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5"/>
      <c r="C75" s="816"/>
      <c r="D75" s="816"/>
      <c r="E75" s="816"/>
      <c r="F75" s="816"/>
      <c r="G75" s="816"/>
      <c r="H75" s="816"/>
      <c r="I75" s="126"/>
      <c r="J75" s="126"/>
      <c r="K75" s="126"/>
      <c r="L75" s="916"/>
      <c r="M75" s="916"/>
      <c r="N75" s="45"/>
    </row>
    <row r="76" spans="2:15" ht="15.75" thickBot="1">
      <c r="B76" s="834" t="s">
        <v>953</v>
      </c>
      <c r="C76" s="835"/>
      <c r="D76" s="835"/>
      <c r="E76" s="835"/>
      <c r="F76" s="835"/>
      <c r="G76" s="835"/>
      <c r="H76" s="835"/>
      <c r="I76" s="835"/>
      <c r="J76" s="835"/>
      <c r="K76" s="835"/>
      <c r="L76" s="835"/>
      <c r="M76" s="836"/>
      <c r="N76" s="301"/>
    </row>
    <row r="77" spans="2:15" ht="15.75" thickBot="1">
      <c r="B77" s="33"/>
      <c r="C77" s="34"/>
      <c r="D77" s="34"/>
      <c r="E77" s="34"/>
      <c r="F77" s="34"/>
      <c r="G77" s="34"/>
      <c r="H77" s="34"/>
      <c r="I77" s="34"/>
      <c r="J77" s="34"/>
      <c r="K77" s="34"/>
      <c r="L77" s="34"/>
      <c r="M77" s="34"/>
      <c r="N77" s="35"/>
    </row>
    <row r="78" spans="2:15" ht="15.75" thickBot="1">
      <c r="B78" s="828" t="s">
        <v>967</v>
      </c>
      <c r="C78" s="829"/>
      <c r="D78" s="829"/>
      <c r="E78" s="829"/>
      <c r="F78" s="829"/>
      <c r="G78" s="829"/>
      <c r="H78" s="829"/>
      <c r="I78" s="829"/>
      <c r="J78" s="829"/>
      <c r="K78" s="829"/>
      <c r="L78" s="829"/>
      <c r="M78" s="830"/>
      <c r="N78" s="99">
        <f>N43+N54+N65+N76</f>
        <v>2687.8846482441645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537.5769296488329</v>
      </c>
      <c r="M83" s="863"/>
      <c r="N83" s="51"/>
    </row>
    <row r="84" spans="1:14">
      <c r="B84" s="89" t="s">
        <v>973</v>
      </c>
      <c r="C84" s="90"/>
      <c r="D84" s="90"/>
      <c r="E84" s="90"/>
      <c r="F84" s="90"/>
      <c r="G84" s="90"/>
      <c r="H84" s="90"/>
      <c r="I84" s="87"/>
      <c r="J84" s="88"/>
      <c r="K84" s="304">
        <v>0.05</v>
      </c>
      <c r="L84" s="862">
        <f>N78*K84</f>
        <v>134.39423241220823</v>
      </c>
      <c r="M84" s="863"/>
      <c r="N84" s="51"/>
    </row>
    <row r="85" spans="1:14" ht="15.75" thickBot="1">
      <c r="B85" s="91" t="s">
        <v>974</v>
      </c>
      <c r="C85" s="92"/>
      <c r="D85" s="92"/>
      <c r="E85" s="92"/>
      <c r="F85" s="92"/>
      <c r="G85" s="92"/>
      <c r="H85" s="92"/>
      <c r="I85" s="93"/>
      <c r="J85" s="94"/>
      <c r="K85" s="305">
        <v>0.05</v>
      </c>
      <c r="L85" s="864">
        <f>N78*K85</f>
        <v>134.39423241220823</v>
      </c>
      <c r="M85" s="865"/>
      <c r="N85" s="51"/>
    </row>
    <row r="86" spans="1:14" ht="15.75" thickBot="1">
      <c r="B86" s="828" t="s">
        <v>953</v>
      </c>
      <c r="C86" s="829"/>
      <c r="D86" s="829"/>
      <c r="E86" s="829"/>
      <c r="F86" s="829"/>
      <c r="G86" s="829"/>
      <c r="H86" s="829"/>
      <c r="I86" s="829"/>
      <c r="J86" s="829"/>
      <c r="K86" s="829"/>
      <c r="L86" s="829"/>
      <c r="M86" s="830"/>
      <c r="N86" s="52">
        <f>L83+L84+L85</f>
        <v>806.36539447324935</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3494.2500427174136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1042</v>
      </c>
      <c r="C31" s="81" t="s">
        <v>1545</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271"/>
      <c r="N36" s="272"/>
    </row>
    <row r="37" spans="1:14">
      <c r="A37" s="113"/>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401"/>
      <c r="N41" s="344"/>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815</v>
      </c>
      <c r="B48" s="43" t="str">
        <f>VLOOKUP(A48,MATERIALES!A4:D373,3,FALSE)</f>
        <v>Cemento asfaltico modificado con polímeros tipo IV</v>
      </c>
      <c r="C48" s="281"/>
      <c r="D48" s="281"/>
      <c r="E48" s="281"/>
      <c r="F48" s="281"/>
      <c r="G48" s="281"/>
      <c r="H48" s="281"/>
      <c r="I48" s="268"/>
      <c r="J48" s="224" t="str">
        <f>VLOOKUP(A48,MATERIALES!A4:D373,2,FALSE)</f>
        <v>kg</v>
      </c>
      <c r="K48" s="282">
        <v>1</v>
      </c>
      <c r="L48" s="267"/>
      <c r="M48" s="402">
        <f>VLOOKUP(A48,MATERIALES!A4:D395,4,FALSE)</f>
        <v>2657.5140507853107</v>
      </c>
      <c r="N48" s="272">
        <f>K48*M48</f>
        <v>2657.5140507853107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2657.5140507853107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2:15" ht="15.75" thickBot="1">
      <c r="B65" s="834" t="s">
        <v>953</v>
      </c>
      <c r="C65" s="835"/>
      <c r="D65" s="835"/>
      <c r="E65" s="835"/>
      <c r="F65" s="835"/>
      <c r="G65" s="835"/>
      <c r="H65" s="835"/>
      <c r="I65" s="835"/>
      <c r="J65" s="835"/>
      <c r="K65" s="835"/>
      <c r="L65" s="835"/>
      <c r="M65" s="83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4" t="s">
        <v>963</v>
      </c>
      <c r="C69" s="855"/>
      <c r="D69" s="855"/>
      <c r="E69" s="855"/>
      <c r="F69" s="855"/>
      <c r="G69" s="855"/>
      <c r="H69" s="855"/>
      <c r="I69" s="73" t="s">
        <v>964</v>
      </c>
      <c r="J69" s="75" t="s">
        <v>1410</v>
      </c>
      <c r="K69" s="74" t="s">
        <v>966</v>
      </c>
      <c r="L69" s="856" t="s">
        <v>950</v>
      </c>
      <c r="M69" s="85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5"/>
      <c r="C75" s="816"/>
      <c r="D75" s="816"/>
      <c r="E75" s="816"/>
      <c r="F75" s="816"/>
      <c r="G75" s="816"/>
      <c r="H75" s="816"/>
      <c r="I75" s="126"/>
      <c r="J75" s="126"/>
      <c r="K75" s="126"/>
      <c r="L75" s="916"/>
      <c r="M75" s="916"/>
      <c r="N75" s="45"/>
    </row>
    <row r="76" spans="2:15" ht="15.75" thickBot="1">
      <c r="B76" s="834" t="s">
        <v>953</v>
      </c>
      <c r="C76" s="835"/>
      <c r="D76" s="835"/>
      <c r="E76" s="835"/>
      <c r="F76" s="835"/>
      <c r="G76" s="835"/>
      <c r="H76" s="835"/>
      <c r="I76" s="835"/>
      <c r="J76" s="835"/>
      <c r="K76" s="835"/>
      <c r="L76" s="835"/>
      <c r="M76" s="836"/>
      <c r="N76" s="301"/>
    </row>
    <row r="77" spans="2:15" ht="15.75" thickBot="1">
      <c r="B77" s="33"/>
      <c r="C77" s="34"/>
      <c r="D77" s="34"/>
      <c r="E77" s="34"/>
      <c r="F77" s="34"/>
      <c r="G77" s="34"/>
      <c r="H77" s="34"/>
      <c r="I77" s="34"/>
      <c r="J77" s="34"/>
      <c r="K77" s="34"/>
      <c r="L77" s="34"/>
      <c r="M77" s="34"/>
      <c r="N77" s="35"/>
    </row>
    <row r="78" spans="2:15" ht="15.75" thickBot="1">
      <c r="B78" s="828" t="s">
        <v>967</v>
      </c>
      <c r="C78" s="829"/>
      <c r="D78" s="829"/>
      <c r="E78" s="829"/>
      <c r="F78" s="829"/>
      <c r="G78" s="829"/>
      <c r="H78" s="829"/>
      <c r="I78" s="829"/>
      <c r="J78" s="829"/>
      <c r="K78" s="829"/>
      <c r="L78" s="829"/>
      <c r="M78" s="830"/>
      <c r="N78" s="99">
        <f>N43+N54+N65+N76</f>
        <v>2657.5140507853107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531.50281015706219</v>
      </c>
      <c r="M83" s="863"/>
      <c r="N83" s="51"/>
    </row>
    <row r="84" spans="1:14">
      <c r="B84" s="89" t="s">
        <v>973</v>
      </c>
      <c r="C84" s="90"/>
      <c r="D84" s="90"/>
      <c r="E84" s="90"/>
      <c r="F84" s="90"/>
      <c r="G84" s="90"/>
      <c r="H84" s="90"/>
      <c r="I84" s="87"/>
      <c r="J84" s="88"/>
      <c r="K84" s="304">
        <v>0.05</v>
      </c>
      <c r="L84" s="862">
        <f>N78*K84</f>
        <v>132.87570253926555</v>
      </c>
      <c r="M84" s="863"/>
      <c r="N84" s="51"/>
    </row>
    <row r="85" spans="1:14" ht="15.75" thickBot="1">
      <c r="B85" s="91" t="s">
        <v>974</v>
      </c>
      <c r="C85" s="92"/>
      <c r="D85" s="92"/>
      <c r="E85" s="92"/>
      <c r="F85" s="92"/>
      <c r="G85" s="92"/>
      <c r="H85" s="92"/>
      <c r="I85" s="93"/>
      <c r="J85" s="94"/>
      <c r="K85" s="305">
        <v>0.05</v>
      </c>
      <c r="L85" s="864">
        <f>N78*K85</f>
        <v>132.87570253926555</v>
      </c>
      <c r="M85" s="865"/>
      <c r="N85" s="51"/>
    </row>
    <row r="86" spans="1:14" ht="15.75" thickBot="1">
      <c r="B86" s="828" t="s">
        <v>953</v>
      </c>
      <c r="C86" s="829"/>
      <c r="D86" s="829"/>
      <c r="E86" s="829"/>
      <c r="F86" s="829"/>
      <c r="G86" s="829"/>
      <c r="H86" s="829"/>
      <c r="I86" s="829"/>
      <c r="J86" s="829"/>
      <c r="K86" s="829"/>
      <c r="L86" s="829"/>
      <c r="M86" s="830"/>
      <c r="N86" s="52">
        <f>L83+L84+L85</f>
        <v>797.25421523559339</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3454.7682660209039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1546</v>
      </c>
      <c r="C31" s="81" t="s">
        <v>1547</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271"/>
      <c r="N36" s="272"/>
    </row>
    <row r="37" spans="1:14">
      <c r="A37" s="113"/>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401"/>
      <c r="N41" s="344"/>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816</v>
      </c>
      <c r="B48" s="43" t="str">
        <f>VLOOKUP(A48,MATERIALES!A4:D373,3,FALSE)</f>
        <v>Cemento asfaltico modificado con polímeros tipo V</v>
      </c>
      <c r="C48" s="281"/>
      <c r="D48" s="281"/>
      <c r="E48" s="281"/>
      <c r="F48" s="281"/>
      <c r="G48" s="281"/>
      <c r="H48" s="281"/>
      <c r="I48" s="268"/>
      <c r="J48" s="224" t="str">
        <f>VLOOKUP(A48,MATERIALES!A4:D373,2,FALSE)</f>
        <v>kg</v>
      </c>
      <c r="K48" s="282">
        <v>1</v>
      </c>
      <c r="L48" s="267"/>
      <c r="M48" s="402">
        <f>VLOOKUP(A48,MATERIALES!A4:D395,4,FALSE)</f>
        <v>2507.222979931782</v>
      </c>
      <c r="N48" s="272">
        <f>K48*M48</f>
        <v>2507.222979931782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2507.222979931782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7"/>
      <c r="M64" s="818"/>
      <c r="N64" s="127"/>
    </row>
    <row r="65" spans="2:15" ht="15.75" thickBot="1">
      <c r="B65" s="834" t="s">
        <v>953</v>
      </c>
      <c r="C65" s="835"/>
      <c r="D65" s="835"/>
      <c r="E65" s="835"/>
      <c r="F65" s="835"/>
      <c r="G65" s="835"/>
      <c r="H65" s="835"/>
      <c r="I65" s="835"/>
      <c r="J65" s="835"/>
      <c r="K65" s="835"/>
      <c r="L65" s="835"/>
      <c r="M65" s="83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4" t="s">
        <v>963</v>
      </c>
      <c r="C69" s="855"/>
      <c r="D69" s="855"/>
      <c r="E69" s="855"/>
      <c r="F69" s="855"/>
      <c r="G69" s="855"/>
      <c r="H69" s="855"/>
      <c r="I69" s="73" t="s">
        <v>964</v>
      </c>
      <c r="J69" s="75" t="s">
        <v>1410</v>
      </c>
      <c r="K69" s="74" t="s">
        <v>966</v>
      </c>
      <c r="L69" s="856" t="s">
        <v>950</v>
      </c>
      <c r="M69" s="85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5"/>
      <c r="C75" s="816"/>
      <c r="D75" s="816"/>
      <c r="E75" s="816"/>
      <c r="F75" s="816"/>
      <c r="G75" s="816"/>
      <c r="H75" s="816"/>
      <c r="I75" s="126"/>
      <c r="J75" s="126"/>
      <c r="K75" s="126"/>
      <c r="L75" s="916"/>
      <c r="M75" s="916"/>
      <c r="N75" s="45"/>
    </row>
    <row r="76" spans="2:15" ht="15.75" thickBot="1">
      <c r="B76" s="834" t="s">
        <v>953</v>
      </c>
      <c r="C76" s="835"/>
      <c r="D76" s="835"/>
      <c r="E76" s="835"/>
      <c r="F76" s="835"/>
      <c r="G76" s="835"/>
      <c r="H76" s="835"/>
      <c r="I76" s="835"/>
      <c r="J76" s="835"/>
      <c r="K76" s="835"/>
      <c r="L76" s="835"/>
      <c r="M76" s="836"/>
      <c r="N76" s="301"/>
    </row>
    <row r="77" spans="2:15" ht="15.75" thickBot="1">
      <c r="B77" s="33"/>
      <c r="C77" s="34"/>
      <c r="D77" s="34"/>
      <c r="E77" s="34"/>
      <c r="F77" s="34"/>
      <c r="G77" s="34"/>
      <c r="H77" s="34"/>
      <c r="I77" s="34"/>
      <c r="J77" s="34"/>
      <c r="K77" s="34"/>
      <c r="L77" s="34"/>
      <c r="M77" s="34"/>
      <c r="N77" s="35"/>
    </row>
    <row r="78" spans="2:15" ht="15.75" thickBot="1">
      <c r="B78" s="828" t="s">
        <v>967</v>
      </c>
      <c r="C78" s="829"/>
      <c r="D78" s="829"/>
      <c r="E78" s="829"/>
      <c r="F78" s="829"/>
      <c r="G78" s="829"/>
      <c r="H78" s="829"/>
      <c r="I78" s="829"/>
      <c r="J78" s="829"/>
      <c r="K78" s="829"/>
      <c r="L78" s="829"/>
      <c r="M78" s="830"/>
      <c r="N78" s="99">
        <f>N43+N54+N65+N76</f>
        <v>2507.222979931782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501.44459598635643</v>
      </c>
      <c r="M83" s="863"/>
      <c r="N83" s="51"/>
    </row>
    <row r="84" spans="1:14">
      <c r="B84" s="89" t="s">
        <v>973</v>
      </c>
      <c r="C84" s="90"/>
      <c r="D84" s="90"/>
      <c r="E84" s="90"/>
      <c r="F84" s="90"/>
      <c r="G84" s="90"/>
      <c r="H84" s="90"/>
      <c r="I84" s="87"/>
      <c r="J84" s="88"/>
      <c r="K84" s="304">
        <v>0.05</v>
      </c>
      <c r="L84" s="862">
        <f>N78*K84</f>
        <v>125.36114899658911</v>
      </c>
      <c r="M84" s="863"/>
      <c r="N84" s="51"/>
    </row>
    <row r="85" spans="1:14" ht="15.75" thickBot="1">
      <c r="B85" s="91" t="s">
        <v>974</v>
      </c>
      <c r="C85" s="92"/>
      <c r="D85" s="92"/>
      <c r="E85" s="92"/>
      <c r="F85" s="92"/>
      <c r="G85" s="92"/>
      <c r="H85" s="92"/>
      <c r="I85" s="93"/>
      <c r="J85" s="94"/>
      <c r="K85" s="305">
        <v>0.05</v>
      </c>
      <c r="L85" s="864">
        <f>N78*K85</f>
        <v>125.36114899658911</v>
      </c>
      <c r="M85" s="865"/>
      <c r="N85" s="51"/>
    </row>
    <row r="86" spans="1:14" ht="15.75" thickBot="1">
      <c r="B86" s="828" t="s">
        <v>953</v>
      </c>
      <c r="C86" s="829"/>
      <c r="D86" s="829"/>
      <c r="E86" s="829"/>
      <c r="F86" s="829"/>
      <c r="G86" s="829"/>
      <c r="H86" s="829"/>
      <c r="I86" s="829"/>
      <c r="J86" s="829"/>
      <c r="K86" s="829"/>
      <c r="L86" s="829"/>
      <c r="M86" s="830"/>
      <c r="N86" s="52">
        <f>L83+L84+L85</f>
        <v>752.16689397953462</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3259.3898739113165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1043</v>
      </c>
      <c r="C31" s="81" t="s">
        <v>1548</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271"/>
      <c r="N36" s="272"/>
    </row>
    <row r="37" spans="1:14">
      <c r="A37" s="113"/>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401"/>
      <c r="N41" s="344"/>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866</v>
      </c>
      <c r="B48" s="43" t="str">
        <f>VLOOKUP(A48,MATERIALES!A4:D373,3,FALSE)</f>
        <v>Emulsión Asfáltica de Rotura Media Modificada Con Polímeros CRM-m</v>
      </c>
      <c r="C48" s="281"/>
      <c r="D48" s="281"/>
      <c r="E48" s="281"/>
      <c r="F48" s="281"/>
      <c r="G48" s="281"/>
      <c r="H48" s="281"/>
      <c r="I48" s="268"/>
      <c r="J48" s="224" t="str">
        <f>VLOOKUP(A48,MATERIALES!A4:D373,2,FALSE)</f>
        <v>lt</v>
      </c>
      <c r="K48" s="282">
        <v>1</v>
      </c>
      <c r="L48" s="267"/>
      <c r="M48" s="402">
        <f>VLOOKUP(A48,MATERIALES!A4:D395,4,FALSE)</f>
        <v>3106.9121200407512</v>
      </c>
      <c r="N48" s="272">
        <f>K48*M48</f>
        <v>3106.9121200407512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3106.9121200407512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7"/>
      <c r="M64" s="818"/>
      <c r="N64" s="127"/>
    </row>
    <row r="65" spans="2:15" ht="15.75" thickBot="1">
      <c r="B65" s="834" t="s">
        <v>953</v>
      </c>
      <c r="C65" s="835"/>
      <c r="D65" s="835"/>
      <c r="E65" s="835"/>
      <c r="F65" s="835"/>
      <c r="G65" s="835"/>
      <c r="H65" s="835"/>
      <c r="I65" s="835"/>
      <c r="J65" s="835"/>
      <c r="K65" s="835"/>
      <c r="L65" s="835"/>
      <c r="M65" s="83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4" t="s">
        <v>963</v>
      </c>
      <c r="C69" s="855"/>
      <c r="D69" s="855"/>
      <c r="E69" s="855"/>
      <c r="F69" s="855"/>
      <c r="G69" s="855"/>
      <c r="H69" s="855"/>
      <c r="I69" s="73" t="s">
        <v>964</v>
      </c>
      <c r="J69" s="75" t="s">
        <v>1410</v>
      </c>
      <c r="K69" s="74" t="s">
        <v>966</v>
      </c>
      <c r="L69" s="856" t="s">
        <v>950</v>
      </c>
      <c r="M69" s="85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5"/>
      <c r="C75" s="816"/>
      <c r="D75" s="816"/>
      <c r="E75" s="816"/>
      <c r="F75" s="816"/>
      <c r="G75" s="816"/>
      <c r="H75" s="816"/>
      <c r="I75" s="126"/>
      <c r="J75" s="126"/>
      <c r="K75" s="126"/>
      <c r="L75" s="916"/>
      <c r="M75" s="916"/>
      <c r="N75" s="45"/>
    </row>
    <row r="76" spans="2:15" ht="15.75" thickBot="1">
      <c r="B76" s="834" t="s">
        <v>953</v>
      </c>
      <c r="C76" s="835"/>
      <c r="D76" s="835"/>
      <c r="E76" s="835"/>
      <c r="F76" s="835"/>
      <c r="G76" s="835"/>
      <c r="H76" s="835"/>
      <c r="I76" s="835"/>
      <c r="J76" s="835"/>
      <c r="K76" s="835"/>
      <c r="L76" s="835"/>
      <c r="M76" s="836"/>
      <c r="N76" s="301"/>
    </row>
    <row r="77" spans="2:15" ht="15.75" thickBot="1">
      <c r="B77" s="33"/>
      <c r="C77" s="34"/>
      <c r="D77" s="34"/>
      <c r="E77" s="34"/>
      <c r="F77" s="34"/>
      <c r="G77" s="34"/>
      <c r="H77" s="34"/>
      <c r="I77" s="34"/>
      <c r="J77" s="34"/>
      <c r="K77" s="34"/>
      <c r="L77" s="34"/>
      <c r="M77" s="34"/>
      <c r="N77" s="35"/>
    </row>
    <row r="78" spans="2:15" ht="15.75" thickBot="1">
      <c r="B78" s="828" t="s">
        <v>967</v>
      </c>
      <c r="C78" s="829"/>
      <c r="D78" s="829"/>
      <c r="E78" s="829"/>
      <c r="F78" s="829"/>
      <c r="G78" s="829"/>
      <c r="H78" s="829"/>
      <c r="I78" s="829"/>
      <c r="J78" s="829"/>
      <c r="K78" s="829"/>
      <c r="L78" s="829"/>
      <c r="M78" s="830"/>
      <c r="N78" s="99">
        <f>N43+N54+N65+N76</f>
        <v>3106.9121200407512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621.38242400815034</v>
      </c>
      <c r="M83" s="863"/>
      <c r="N83" s="51"/>
    </row>
    <row r="84" spans="1:14">
      <c r="B84" s="89" t="s">
        <v>973</v>
      </c>
      <c r="C84" s="90"/>
      <c r="D84" s="90"/>
      <c r="E84" s="90"/>
      <c r="F84" s="90"/>
      <c r="G84" s="90"/>
      <c r="H84" s="90"/>
      <c r="I84" s="87"/>
      <c r="J84" s="88"/>
      <c r="K84" s="304">
        <v>0.05</v>
      </c>
      <c r="L84" s="862">
        <f>N78*K84</f>
        <v>155.34560600203758</v>
      </c>
      <c r="M84" s="863"/>
      <c r="N84" s="51"/>
    </row>
    <row r="85" spans="1:14" ht="15.75" thickBot="1">
      <c r="B85" s="91" t="s">
        <v>974</v>
      </c>
      <c r="C85" s="92"/>
      <c r="D85" s="92"/>
      <c r="E85" s="92"/>
      <c r="F85" s="92"/>
      <c r="G85" s="92"/>
      <c r="H85" s="92"/>
      <c r="I85" s="93"/>
      <c r="J85" s="94"/>
      <c r="K85" s="305">
        <v>0.05</v>
      </c>
      <c r="L85" s="864">
        <f>N78*K85</f>
        <v>155.34560600203758</v>
      </c>
      <c r="M85" s="865"/>
      <c r="N85" s="51"/>
    </row>
    <row r="86" spans="1:14" ht="15.75" thickBot="1">
      <c r="B86" s="828" t="s">
        <v>953</v>
      </c>
      <c r="C86" s="829"/>
      <c r="D86" s="829"/>
      <c r="E86" s="829"/>
      <c r="F86" s="829"/>
      <c r="G86" s="829"/>
      <c r="H86" s="829"/>
      <c r="I86" s="829"/>
      <c r="J86" s="829"/>
      <c r="K86" s="829"/>
      <c r="L86" s="829"/>
      <c r="M86" s="830"/>
      <c r="N86" s="52">
        <f>L83+L84+L85</f>
        <v>932.07363601222551</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4038.9857560529767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1044</v>
      </c>
      <c r="C31" s="81" t="s">
        <v>1549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206" t="s">
        <v>154</v>
      </c>
      <c r="B36" s="841" t="str">
        <f>VLOOKUP(A36,EQUIPOS!A6:D154,3,FALSE)</f>
        <v>Carrotanque Irrigador de asfalto, 1000 GALONES DE CAPACIDAD</v>
      </c>
      <c r="C36" s="842"/>
      <c r="D36" s="842"/>
      <c r="E36" s="842"/>
      <c r="F36" s="842"/>
      <c r="G36" s="842"/>
      <c r="H36" s="843"/>
      <c r="I36" s="267"/>
      <c r="J36" s="268"/>
      <c r="K36" s="269">
        <f>VLOOKUP(A36,EQUIPOS!A6:D163,4,FALSE)</f>
        <v>99456.256770748165</v>
      </c>
      <c r="L36" s="270"/>
      <c r="M36" s="271">
        <v>500</v>
      </c>
      <c r="N36" s="272">
        <f>K36/M36</f>
        <v>198.91251354149634</v>
      </c>
    </row>
    <row r="37" spans="1:14">
      <c r="A37" s="113" t="s">
        <v>176</v>
      </c>
      <c r="B37" s="841" t="str">
        <f>VLOOKUP(A37,EQUIPOS!A7:D154,3,FALSE)</f>
        <v xml:space="preserve">Compresor (barrido y soplado)
</v>
      </c>
      <c r="C37" s="842"/>
      <c r="D37" s="842"/>
      <c r="E37" s="842"/>
      <c r="F37" s="842"/>
      <c r="G37" s="842"/>
      <c r="H37" s="843"/>
      <c r="I37" s="267"/>
      <c r="J37" s="268"/>
      <c r="K37" s="269">
        <f>VLOOKUP(A37,EQUIPOS!A7:D164,4,FALSE)</f>
        <v>62782.315128529917</v>
      </c>
      <c r="L37" s="270"/>
      <c r="M37" s="271">
        <v>500</v>
      </c>
      <c r="N37" s="272">
        <f>K37/M37</f>
        <v>125.56463025705983</v>
      </c>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0.01</v>
      </c>
      <c r="N41" s="344">
        <f>N75*M41</f>
        <v>0.54131000000000007</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325.01845379855621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846</v>
      </c>
      <c r="B48" s="43" t="str">
        <f>VLOOKUP(A48,MATERIALES!A4:D373,3,FALSE)</f>
        <v>Emulsión CRL-0</v>
      </c>
      <c r="C48" s="281"/>
      <c r="D48" s="281"/>
      <c r="E48" s="281"/>
      <c r="F48" s="281"/>
      <c r="G48" s="281"/>
      <c r="H48" s="281"/>
      <c r="I48" s="268"/>
      <c r="J48" s="224" t="str">
        <f>VLOOKUP(A48,MATERIALES!A4:D373,2,FALSE)</f>
        <v>lt</v>
      </c>
      <c r="K48" s="282">
        <v>1</v>
      </c>
      <c r="L48" s="267"/>
      <c r="M48" s="402">
        <f>VLOOKUP(A48,MATERIALES!A4:D395,4,FALSE)</f>
        <v>1624.9137371842789</v>
      </c>
      <c r="N48" s="272">
        <f>K48*M48</f>
        <v>1624.9137371842789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1624.9137371842789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7"/>
      <c r="M64" s="818"/>
      <c r="N64" s="127"/>
    </row>
    <row r="65" spans="1:14" ht="15.75" thickBot="1">
      <c r="B65" s="834" t="s">
        <v>953</v>
      </c>
      <c r="C65" s="835"/>
      <c r="D65" s="835"/>
      <c r="E65" s="835"/>
      <c r="F65" s="835"/>
      <c r="G65" s="835"/>
      <c r="H65" s="835"/>
      <c r="I65" s="835"/>
      <c r="J65" s="835"/>
      <c r="K65" s="835"/>
      <c r="L65" s="835"/>
      <c r="M65" s="836"/>
      <c r="N65" s="104"/>
    </row>
    <row r="66" spans="1:14">
      <c r="B66" s="33"/>
      <c r="C66" s="34"/>
      <c r="D66" s="34"/>
      <c r="E66" s="34"/>
      <c r="F66" s="34"/>
      <c r="G66" s="34"/>
      <c r="H66" s="34"/>
      <c r="I66" s="34"/>
      <c r="J66" s="34"/>
      <c r="K66" s="34"/>
      <c r="L66" s="34"/>
      <c r="M66" s="34"/>
      <c r="N66" s="35"/>
    </row>
    <row r="67" spans="1:14">
      <c r="B67" s="64" t="s">
        <v>962</v>
      </c>
      <c r="C67" s="65"/>
      <c r="D67" s="65"/>
      <c r="E67" s="65"/>
      <c r="F67" s="65"/>
      <c r="G67" s="65"/>
      <c r="H67" s="65"/>
      <c r="I67" s="65"/>
      <c r="J67" s="65"/>
      <c r="K67" s="65"/>
      <c r="L67" s="65"/>
      <c r="M67" s="65"/>
      <c r="N67" s="66"/>
    </row>
    <row r="68" spans="1:14" ht="15.75" thickBot="1">
      <c r="B68" s="68"/>
      <c r="C68" s="61"/>
      <c r="D68" s="61"/>
      <c r="E68" s="61"/>
      <c r="F68" s="61"/>
      <c r="G68" s="61"/>
      <c r="H68" s="61"/>
      <c r="I68" s="61"/>
      <c r="J68" s="61"/>
      <c r="K68" s="61"/>
      <c r="L68" s="61"/>
      <c r="M68" s="61"/>
      <c r="N68" s="63"/>
    </row>
    <row r="69" spans="1:14" ht="25.5">
      <c r="B69" s="854" t="s">
        <v>963</v>
      </c>
      <c r="C69" s="855"/>
      <c r="D69" s="855"/>
      <c r="E69" s="855"/>
      <c r="F69" s="855"/>
      <c r="G69" s="855"/>
      <c r="H69" s="855"/>
      <c r="I69" s="73" t="s">
        <v>964</v>
      </c>
      <c r="J69" s="75" t="s">
        <v>1410</v>
      </c>
      <c r="K69" s="74" t="s">
        <v>966</v>
      </c>
      <c r="L69" s="856" t="s">
        <v>950</v>
      </c>
      <c r="M69" s="857"/>
      <c r="N69" s="98" t="s">
        <v>951</v>
      </c>
    </row>
    <row r="70" spans="1:14">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9">
        <v>4000</v>
      </c>
      <c r="N70" s="395">
        <f>K70/M70</f>
        <v>54.131</v>
      </c>
    </row>
    <row r="71" spans="1:14">
      <c r="B71" s="49"/>
      <c r="C71" s="47"/>
      <c r="D71" s="47"/>
      <c r="E71" s="47"/>
      <c r="F71" s="47"/>
      <c r="G71" s="47"/>
      <c r="H71" s="47"/>
      <c r="I71" s="279"/>
      <c r="J71" s="297"/>
      <c r="K71" s="298"/>
      <c r="L71" s="50"/>
      <c r="M71" s="300"/>
      <c r="N71" s="296"/>
    </row>
    <row r="72" spans="1:14">
      <c r="B72" s="49"/>
      <c r="C72" s="47"/>
      <c r="D72" s="47"/>
      <c r="E72" s="47"/>
      <c r="F72" s="47"/>
      <c r="G72" s="47"/>
      <c r="H72" s="47"/>
      <c r="I72" s="279"/>
      <c r="J72" s="297"/>
      <c r="K72" s="298"/>
      <c r="L72" s="318"/>
      <c r="M72" s="300"/>
      <c r="N72" s="296"/>
    </row>
    <row r="73" spans="1:14">
      <c r="B73" s="49"/>
      <c r="C73" s="47"/>
      <c r="D73" s="47"/>
      <c r="E73" s="47"/>
      <c r="F73" s="47"/>
      <c r="G73" s="47"/>
      <c r="H73" s="47"/>
      <c r="I73" s="279"/>
      <c r="J73" s="297"/>
      <c r="K73" s="298"/>
      <c r="L73" s="318"/>
      <c r="M73" s="300"/>
      <c r="N73" s="296"/>
    </row>
    <row r="74" spans="1:14" ht="15.75" thickBot="1">
      <c r="B74" s="815"/>
      <c r="C74" s="816"/>
      <c r="D74" s="816"/>
      <c r="E74" s="816"/>
      <c r="F74" s="816"/>
      <c r="G74" s="816"/>
      <c r="H74" s="816"/>
      <c r="I74" s="126"/>
      <c r="J74" s="126"/>
      <c r="K74" s="126"/>
      <c r="L74" s="916"/>
      <c r="M74" s="916"/>
      <c r="N74" s="45"/>
    </row>
    <row r="75" spans="1:14" ht="15.75" thickBot="1">
      <c r="B75" s="834" t="s">
        <v>953</v>
      </c>
      <c r="C75" s="835"/>
      <c r="D75" s="835"/>
      <c r="E75" s="835"/>
      <c r="F75" s="835"/>
      <c r="G75" s="835"/>
      <c r="H75" s="835"/>
      <c r="I75" s="835"/>
      <c r="J75" s="835"/>
      <c r="K75" s="835"/>
      <c r="L75" s="835"/>
      <c r="M75" s="836"/>
      <c r="N75" s="301">
        <f>SUM(N70:N74)</f>
        <v>54.131</v>
      </c>
    </row>
    <row r="76" spans="1:14" ht="15.75" thickBot="1">
      <c r="B76" s="33"/>
      <c r="C76" s="34"/>
      <c r="D76" s="34"/>
      <c r="E76" s="34"/>
      <c r="F76" s="34"/>
      <c r="G76" s="34"/>
      <c r="H76" s="34"/>
      <c r="I76" s="34"/>
      <c r="J76" s="34"/>
      <c r="K76" s="34"/>
      <c r="L76" s="34"/>
      <c r="M76" s="34"/>
      <c r="N76" s="35"/>
    </row>
    <row r="77" spans="1:14" ht="15.75" thickBot="1">
      <c r="B77" s="828" t="s">
        <v>967</v>
      </c>
      <c r="C77" s="829"/>
      <c r="D77" s="829"/>
      <c r="E77" s="829"/>
      <c r="F77" s="829"/>
      <c r="G77" s="829"/>
      <c r="H77" s="829"/>
      <c r="I77" s="829"/>
      <c r="J77" s="829"/>
      <c r="K77" s="829"/>
      <c r="L77" s="829"/>
      <c r="M77" s="830"/>
      <c r="N77" s="99">
        <f>N43+N54+N65+N75</f>
        <v>2004.0631909828353</v>
      </c>
    </row>
    <row r="78" spans="1:14">
      <c r="B78" s="33"/>
      <c r="C78" s="34"/>
      <c r="D78" s="34"/>
      <c r="E78" s="34"/>
      <c r="F78" s="34"/>
      <c r="G78" s="34"/>
      <c r="H78" s="34"/>
      <c r="I78" s="34"/>
      <c r="J78" s="34"/>
      <c r="K78" s="34"/>
      <c r="L78" s="34"/>
      <c r="M78" s="34"/>
      <c r="N78" s="35"/>
    </row>
    <row r="79" spans="1:14">
      <c r="B79" s="64" t="s">
        <v>968</v>
      </c>
      <c r="C79" s="65"/>
      <c r="D79" s="65"/>
      <c r="E79" s="65"/>
      <c r="F79" s="65"/>
      <c r="G79" s="65"/>
      <c r="H79" s="65"/>
      <c r="I79" s="65"/>
      <c r="J79" s="65"/>
      <c r="K79" s="65"/>
      <c r="L79" s="65"/>
      <c r="M79" s="65"/>
      <c r="N79" s="66"/>
    </row>
    <row r="80" spans="1:14" ht="15.75" thickBot="1">
      <c r="B80" s="68"/>
      <c r="C80" s="61"/>
      <c r="D80" s="61"/>
      <c r="E80" s="61"/>
      <c r="F80" s="61"/>
      <c r="G80" s="61"/>
      <c r="H80" s="61"/>
      <c r="I80" s="61"/>
      <c r="J80" s="61"/>
      <c r="K80" s="61"/>
      <c r="L80" s="61"/>
      <c r="M80" s="61"/>
      <c r="N80" s="63"/>
    </row>
    <row r="81" spans="1:14">
      <c r="B81" s="819" t="s">
        <v>969</v>
      </c>
      <c r="C81" s="820"/>
      <c r="D81" s="820"/>
      <c r="E81" s="820"/>
      <c r="F81" s="820"/>
      <c r="G81" s="820"/>
      <c r="H81" s="820"/>
      <c r="I81" s="314"/>
      <c r="J81" s="334"/>
      <c r="K81" s="302" t="s">
        <v>970</v>
      </c>
      <c r="L81" s="858" t="s">
        <v>971</v>
      </c>
      <c r="M81" s="859"/>
      <c r="N81" s="303"/>
    </row>
    <row r="82" spans="1:14">
      <c r="B82" s="860" t="s">
        <v>972</v>
      </c>
      <c r="C82" s="861"/>
      <c r="D82" s="861"/>
      <c r="E82" s="861"/>
      <c r="F82" s="861"/>
      <c r="G82" s="861"/>
      <c r="H82" s="861"/>
      <c r="I82" s="87"/>
      <c r="J82" s="88"/>
      <c r="K82" s="304">
        <v>0.2</v>
      </c>
      <c r="L82" s="862">
        <f>N77*K82</f>
        <v>400.81263819656709</v>
      </c>
      <c r="M82" s="863"/>
      <c r="N82" s="51"/>
    </row>
    <row r="83" spans="1:14">
      <c r="B83" s="89" t="s">
        <v>973</v>
      </c>
      <c r="C83" s="90"/>
      <c r="D83" s="90"/>
      <c r="E83" s="90"/>
      <c r="F83" s="90"/>
      <c r="G83" s="90"/>
      <c r="H83" s="90"/>
      <c r="I83" s="87"/>
      <c r="J83" s="88"/>
      <c r="K83" s="304">
        <v>0.05</v>
      </c>
      <c r="L83" s="862">
        <f>N77*K83</f>
        <v>100.20315954914177</v>
      </c>
      <c r="M83" s="863"/>
      <c r="N83" s="51"/>
    </row>
    <row r="84" spans="1:14" ht="15.75" thickBot="1">
      <c r="B84" s="91" t="s">
        <v>974</v>
      </c>
      <c r="C84" s="92"/>
      <c r="D84" s="92"/>
      <c r="E84" s="92"/>
      <c r="F84" s="92"/>
      <c r="G84" s="92"/>
      <c r="H84" s="92"/>
      <c r="I84" s="93"/>
      <c r="J84" s="94"/>
      <c r="K84" s="305">
        <v>0.05</v>
      </c>
      <c r="L84" s="864">
        <f>N77*K84</f>
        <v>100.20315954914177</v>
      </c>
      <c r="M84" s="865"/>
      <c r="N84" s="51"/>
    </row>
    <row r="85" spans="1:14" ht="15.75" thickBot="1">
      <c r="B85" s="828" t="s">
        <v>953</v>
      </c>
      <c r="C85" s="829"/>
      <c r="D85" s="829"/>
      <c r="E85" s="829"/>
      <c r="F85" s="829"/>
      <c r="G85" s="829"/>
      <c r="H85" s="829"/>
      <c r="I85" s="829"/>
      <c r="J85" s="829"/>
      <c r="K85" s="829"/>
      <c r="L85" s="829"/>
      <c r="M85" s="830"/>
      <c r="N85" s="52">
        <f>L82+L83+L84</f>
        <v>601.21895729485061</v>
      </c>
    </row>
    <row r="86" spans="1:14" ht="15.75" thickBot="1">
      <c r="B86" s="33"/>
      <c r="C86" s="34"/>
      <c r="D86" s="34"/>
      <c r="E86" s="34"/>
      <c r="F86" s="34"/>
      <c r="G86" s="34"/>
      <c r="H86" s="34"/>
      <c r="I86" s="34"/>
      <c r="J86" s="34"/>
      <c r="K86" s="34"/>
      <c r="L86" s="34"/>
      <c r="M86" s="34"/>
      <c r="N86" s="35"/>
    </row>
    <row r="87" spans="1:14" ht="15.75" thickBot="1">
      <c r="A87" t="s">
        <v>2016</v>
      </c>
      <c r="B87" s="828" t="s">
        <v>975</v>
      </c>
      <c r="C87" s="829"/>
      <c r="D87" s="829"/>
      <c r="E87" s="829"/>
      <c r="F87" s="829"/>
      <c r="G87" s="829"/>
      <c r="H87" s="829"/>
      <c r="I87" s="829"/>
      <c r="J87" s="829"/>
      <c r="K87" s="829"/>
      <c r="L87" s="829"/>
      <c r="M87" s="830"/>
      <c r="N87" s="188">
        <f>N77+N85</f>
        <v>2605.2821482776858</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6" t="s">
        <v>2218</v>
      </c>
      <c r="C104" s="867"/>
      <c r="D104" s="867"/>
      <c r="E104" s="867"/>
      <c r="F104" s="867"/>
      <c r="G104" s="867"/>
      <c r="H104" s="867"/>
      <c r="I104" s="867"/>
      <c r="J104" s="867"/>
      <c r="K104" s="867"/>
      <c r="L104" s="867"/>
      <c r="M104" s="867"/>
      <c r="N104" s="868"/>
    </row>
    <row r="105" spans="2:14" ht="15" customHeight="1">
      <c r="B105" s="866"/>
      <c r="C105" s="867"/>
      <c r="D105" s="867"/>
      <c r="E105" s="867"/>
      <c r="F105" s="867"/>
      <c r="G105" s="867"/>
      <c r="H105" s="867"/>
      <c r="I105" s="867"/>
      <c r="J105" s="867"/>
      <c r="K105" s="867"/>
      <c r="L105" s="867"/>
      <c r="M105" s="867"/>
      <c r="N105" s="868"/>
    </row>
    <row r="106" spans="2:14" ht="30" customHeight="1">
      <c r="B106" s="869" t="s">
        <v>2219</v>
      </c>
      <c r="C106" s="870"/>
      <c r="D106" s="870"/>
      <c r="E106" s="870"/>
      <c r="F106" s="870"/>
      <c r="G106" s="870"/>
      <c r="H106" s="870"/>
      <c r="I106" s="870"/>
      <c r="J106" s="870"/>
      <c r="K106" s="870"/>
      <c r="L106" s="870"/>
      <c r="M106" s="870"/>
      <c r="N106" s="871"/>
    </row>
    <row r="107" spans="2:14">
      <c r="B107" s="869"/>
      <c r="C107" s="870"/>
      <c r="D107" s="870"/>
      <c r="E107" s="870"/>
      <c r="F107" s="870"/>
      <c r="G107" s="870"/>
      <c r="H107" s="870"/>
      <c r="I107" s="870"/>
      <c r="J107" s="870"/>
      <c r="K107" s="870"/>
      <c r="L107" s="870"/>
      <c r="M107" s="870"/>
      <c r="N107" s="871"/>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5"/>
      <c r="K117" s="805"/>
      <c r="L117" s="805"/>
      <c r="M117" s="805"/>
      <c r="N117" s="806"/>
    </row>
    <row r="118" spans="2:14" ht="15.75" thickBot="1">
      <c r="B118" s="261" t="s">
        <v>2221</v>
      </c>
      <c r="C118" s="393"/>
      <c r="D118" s="393"/>
      <c r="E118" s="57"/>
      <c r="F118" s="57"/>
      <c r="G118" s="57"/>
      <c r="H118" s="57"/>
      <c r="I118" s="57"/>
      <c r="J118" s="807"/>
      <c r="K118" s="807"/>
      <c r="L118" s="807"/>
      <c r="M118" s="807"/>
      <c r="N118"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3:I53"/>
    <mergeCell ref="L53:M53"/>
    <mergeCell ref="B54:M54"/>
    <mergeCell ref="L58:M58"/>
    <mergeCell ref="L59:M59"/>
    <mergeCell ref="L64:M64"/>
    <mergeCell ref="B65:M65"/>
    <mergeCell ref="B69:H69"/>
    <mergeCell ref="L69:M6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1045</v>
      </c>
      <c r="C31" s="81" t="s">
        <v>1550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206" t="s">
        <v>154</v>
      </c>
      <c r="B36" s="841" t="str">
        <f>VLOOKUP(A36,EQUIPOS!A6:D154,3,FALSE)</f>
        <v>Carrotanque Irrigador de asfalto, 1000 GALONES DE CAPACIDAD</v>
      </c>
      <c r="C36" s="842"/>
      <c r="D36" s="842"/>
      <c r="E36" s="842"/>
      <c r="F36" s="842"/>
      <c r="G36" s="842"/>
      <c r="H36" s="843"/>
      <c r="I36" s="267"/>
      <c r="J36" s="268"/>
      <c r="K36" s="269">
        <f>VLOOKUP(A36,EQUIPOS!A6:D163,4,FALSE)</f>
        <v>99456.256770748165</v>
      </c>
      <c r="L36" s="270"/>
      <c r="M36" s="271">
        <v>500</v>
      </c>
      <c r="N36" s="272">
        <f>K36/M36</f>
        <v>198.91251354149634</v>
      </c>
    </row>
    <row r="37" spans="1:14">
      <c r="A37" s="113" t="s">
        <v>176</v>
      </c>
      <c r="B37" s="841" t="str">
        <f>VLOOKUP(A37,EQUIPOS!A7:D154,3,FALSE)</f>
        <v xml:space="preserve">Compresor (barrido y soplado)
</v>
      </c>
      <c r="C37" s="842"/>
      <c r="D37" s="842"/>
      <c r="E37" s="842"/>
      <c r="F37" s="842"/>
      <c r="G37" s="842"/>
      <c r="H37" s="843"/>
      <c r="I37" s="267"/>
      <c r="J37" s="268"/>
      <c r="K37" s="269">
        <f>VLOOKUP(A37,EQUIPOS!A7:D164,4,FALSE)</f>
        <v>62782.315128529917</v>
      </c>
      <c r="L37" s="270"/>
      <c r="M37" s="271">
        <v>500</v>
      </c>
      <c r="N37" s="272">
        <f>K37/M37</f>
        <v>125.56463025705983</v>
      </c>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0.01</v>
      </c>
      <c r="N41" s="344">
        <f>N76*M41</f>
        <v>0.54131000000000007</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325.01845379855621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848</v>
      </c>
      <c r="B48" s="43" t="str">
        <f>VLOOKUP(A48,MATERIALES!A4:D373,3,FALSE)</f>
        <v>Emulsión CRL-1</v>
      </c>
      <c r="C48" s="281"/>
      <c r="D48" s="281"/>
      <c r="E48" s="281"/>
      <c r="F48" s="281"/>
      <c r="G48" s="281"/>
      <c r="H48" s="281"/>
      <c r="I48" s="268"/>
      <c r="J48" s="224" t="str">
        <f>VLOOKUP(A48,MATERIALES!A4:D373,2,FALSE)</f>
        <v>lt</v>
      </c>
      <c r="K48" s="282">
        <v>1</v>
      </c>
      <c r="L48" s="267"/>
      <c r="M48" s="402">
        <f>VLOOKUP(A48,MATERIALES!A4:D395,4,FALSE)</f>
        <v>1651.4663166768769</v>
      </c>
      <c r="N48" s="272">
        <f>K48*M48</f>
        <v>1651.4663166768769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1651.4663166768769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34" t="s">
        <v>953</v>
      </c>
      <c r="C76" s="835"/>
      <c r="D76" s="835"/>
      <c r="E76" s="835"/>
      <c r="F76" s="835"/>
      <c r="G76" s="835"/>
      <c r="H76" s="835"/>
      <c r="I76" s="835"/>
      <c r="J76" s="835"/>
      <c r="K76" s="835"/>
      <c r="L76" s="835"/>
      <c r="M76" s="836"/>
      <c r="N76" s="301">
        <f>SUM(N70:N75)</f>
        <v>54.131</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2030.6157704754332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406.12315409508665</v>
      </c>
      <c r="M83" s="863"/>
      <c r="N83" s="51"/>
    </row>
    <row r="84" spans="1:14">
      <c r="B84" s="89" t="s">
        <v>973</v>
      </c>
      <c r="C84" s="90"/>
      <c r="D84" s="90"/>
      <c r="E84" s="90"/>
      <c r="F84" s="90"/>
      <c r="G84" s="90"/>
      <c r="H84" s="90"/>
      <c r="I84" s="87"/>
      <c r="J84" s="88"/>
      <c r="K84" s="304">
        <v>0.05</v>
      </c>
      <c r="L84" s="862">
        <f>N78*K84</f>
        <v>101.53078852377166</v>
      </c>
      <c r="M84" s="863"/>
      <c r="N84" s="51"/>
    </row>
    <row r="85" spans="1:14" ht="15.75" thickBot="1">
      <c r="B85" s="91" t="s">
        <v>974</v>
      </c>
      <c r="C85" s="92"/>
      <c r="D85" s="92"/>
      <c r="E85" s="92"/>
      <c r="F85" s="92"/>
      <c r="G85" s="92"/>
      <c r="H85" s="92"/>
      <c r="I85" s="93"/>
      <c r="J85" s="94"/>
      <c r="K85" s="305">
        <v>0.05</v>
      </c>
      <c r="L85" s="864">
        <f>N78*K85</f>
        <v>101.53078852377166</v>
      </c>
      <c r="M85" s="865"/>
      <c r="N85" s="51"/>
    </row>
    <row r="86" spans="1:14" ht="15.75" thickBot="1">
      <c r="B86" s="828" t="s">
        <v>953</v>
      </c>
      <c r="C86" s="829"/>
      <c r="D86" s="829"/>
      <c r="E86" s="829"/>
      <c r="F86" s="829"/>
      <c r="G86" s="829"/>
      <c r="H86" s="829"/>
      <c r="I86" s="829"/>
      <c r="J86" s="829"/>
      <c r="K86" s="829"/>
      <c r="L86" s="829"/>
      <c r="M86" s="830"/>
      <c r="N86" s="52">
        <f>L83+L84+L85</f>
        <v>609.18473114262997</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2639.8005016180632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1551</v>
      </c>
      <c r="C31" s="81" t="s">
        <v>1552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206" t="s">
        <v>154</v>
      </c>
      <c r="B36" s="841" t="str">
        <f>VLOOKUP(A36,EQUIPOS!A6:D154,3,FALSE)</f>
        <v>Carrotanque Irrigador de asfalto, 1000 GALONES DE CAPACIDAD</v>
      </c>
      <c r="C36" s="842"/>
      <c r="D36" s="842"/>
      <c r="E36" s="842"/>
      <c r="F36" s="842"/>
      <c r="G36" s="842"/>
      <c r="H36" s="843"/>
      <c r="I36" s="267"/>
      <c r="J36" s="268"/>
      <c r="K36" s="269">
        <f>VLOOKUP(A36,EQUIPOS!A6:D163,4,FALSE)</f>
        <v>99456.256770748165</v>
      </c>
      <c r="L36" s="270"/>
      <c r="M36" s="271">
        <v>500</v>
      </c>
      <c r="N36" s="272">
        <f>K36/M36</f>
        <v>198.91251354149634</v>
      </c>
    </row>
    <row r="37" spans="1:14">
      <c r="A37" s="113" t="s">
        <v>176</v>
      </c>
      <c r="B37" s="841" t="str">
        <f>VLOOKUP(A37,EQUIPOS!A7:D154,3,FALSE)</f>
        <v xml:space="preserve">Compresor (barrido y soplado)
</v>
      </c>
      <c r="C37" s="842"/>
      <c r="D37" s="842"/>
      <c r="E37" s="842"/>
      <c r="F37" s="842"/>
      <c r="G37" s="842"/>
      <c r="H37" s="843"/>
      <c r="I37" s="267"/>
      <c r="J37" s="268"/>
      <c r="K37" s="269">
        <f>VLOOKUP(A37,EQUIPOS!A7:D164,4,FALSE)</f>
        <v>62782.315128529917</v>
      </c>
      <c r="L37" s="270"/>
      <c r="M37" s="271">
        <v>500</v>
      </c>
      <c r="N37" s="272">
        <f>K37/M37</f>
        <v>125.56463025705983</v>
      </c>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0.01</v>
      </c>
      <c r="N41" s="344">
        <f>N76*M41</f>
        <v>0.54131000000000007</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325.01845379855621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792</v>
      </c>
      <c r="B48" s="43" t="str">
        <f>VLOOKUP(A48,MATERIALES!A4:D373,3,FALSE)</f>
        <v>Asfalto liquido RC 250</v>
      </c>
      <c r="C48" s="281"/>
      <c r="D48" s="281"/>
      <c r="E48" s="281"/>
      <c r="F48" s="281"/>
      <c r="G48" s="281"/>
      <c r="H48" s="281"/>
      <c r="I48" s="268"/>
      <c r="J48" s="224" t="str">
        <f>VLOOKUP(A48,MATERIALES!A4:D373,2,FALSE)</f>
        <v>gal</v>
      </c>
      <c r="K48" s="282">
        <v>0.3</v>
      </c>
      <c r="L48" s="267"/>
      <c r="M48" s="402">
        <f>VLOOKUP(A48,MATERIALES!A4:D395,4,FALSE)</f>
        <v>11365.371754187894</v>
      </c>
      <c r="N48" s="272">
        <f>K48*M48</f>
        <v>3409.6115262563681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3409.6115262563681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34" t="s">
        <v>953</v>
      </c>
      <c r="C76" s="835"/>
      <c r="D76" s="835"/>
      <c r="E76" s="835"/>
      <c r="F76" s="835"/>
      <c r="G76" s="835"/>
      <c r="H76" s="835"/>
      <c r="I76" s="835"/>
      <c r="J76" s="835"/>
      <c r="K76" s="835"/>
      <c r="L76" s="835"/>
      <c r="M76" s="836"/>
      <c r="N76" s="301">
        <f>SUM(N70:N75)</f>
        <v>54.131</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3788.7609800549239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757.75219601098479</v>
      </c>
      <c r="M83" s="863"/>
      <c r="N83" s="51"/>
    </row>
    <row r="84" spans="1:14">
      <c r="B84" s="89" t="s">
        <v>973</v>
      </c>
      <c r="C84" s="90"/>
      <c r="D84" s="90"/>
      <c r="E84" s="90"/>
      <c r="F84" s="90"/>
      <c r="G84" s="90"/>
      <c r="H84" s="90"/>
      <c r="I84" s="87"/>
      <c r="J84" s="88"/>
      <c r="K84" s="304">
        <v>0.05</v>
      </c>
      <c r="L84" s="862">
        <f>N78*K84</f>
        <v>189.4380490027462</v>
      </c>
      <c r="M84" s="863"/>
      <c r="N84" s="51"/>
    </row>
    <row r="85" spans="1:14" ht="15.75" thickBot="1">
      <c r="B85" s="91" t="s">
        <v>974</v>
      </c>
      <c r="C85" s="92"/>
      <c r="D85" s="92"/>
      <c r="E85" s="92"/>
      <c r="F85" s="92"/>
      <c r="G85" s="92"/>
      <c r="H85" s="92"/>
      <c r="I85" s="93"/>
      <c r="J85" s="94"/>
      <c r="K85" s="305">
        <v>0.05</v>
      </c>
      <c r="L85" s="864">
        <f>N78*K85</f>
        <v>189.4380490027462</v>
      </c>
      <c r="M85" s="865"/>
      <c r="N85" s="51"/>
    </row>
    <row r="86" spans="1:14" ht="15.75" thickBot="1">
      <c r="B86" s="828" t="s">
        <v>953</v>
      </c>
      <c r="C86" s="829"/>
      <c r="D86" s="829"/>
      <c r="E86" s="829"/>
      <c r="F86" s="829"/>
      <c r="G86" s="829"/>
      <c r="H86" s="829"/>
      <c r="I86" s="829"/>
      <c r="J86" s="829"/>
      <c r="K86" s="829"/>
      <c r="L86" s="829"/>
      <c r="M86" s="830"/>
      <c r="N86" s="52">
        <f>L83+L84+L85</f>
        <v>1136.6282940164772</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4925.3892740714009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1046</v>
      </c>
      <c r="C31" s="81" t="s">
        <v>1208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154</v>
      </c>
      <c r="B36" s="958" t="str">
        <f>VLOOKUP(A36,EQUIPOS!A6:D154,3,FALSE)</f>
        <v>Carrotanque Irrigador de asfalto, 1000 GALONES DE CAPACIDAD</v>
      </c>
      <c r="C36" s="959"/>
      <c r="D36" s="959"/>
      <c r="E36" s="959"/>
      <c r="F36" s="959"/>
      <c r="G36" s="959"/>
      <c r="H36" s="960"/>
      <c r="I36" s="267"/>
      <c r="J36" s="268"/>
      <c r="K36" s="269">
        <f>VLOOKUP(A36,EQUIPOS!A6:D163,4,FALSE)</f>
        <v>99456.256770748165</v>
      </c>
      <c r="L36" s="270"/>
      <c r="M36" s="271">
        <v>500</v>
      </c>
      <c r="N36" s="272">
        <f>K36/M36</f>
        <v>198.91251354149634</v>
      </c>
    </row>
    <row r="37" spans="1:14">
      <c r="A37" s="113" t="s">
        <v>176</v>
      </c>
      <c r="B37" s="958" t="str">
        <f>VLOOKUP(A37,EQUIPOS!A7:D154,3,FALSE)</f>
        <v xml:space="preserve">Compresor (barrido y soplado)
</v>
      </c>
      <c r="C37" s="959"/>
      <c r="D37" s="959"/>
      <c r="E37" s="959"/>
      <c r="F37" s="959"/>
      <c r="G37" s="959"/>
      <c r="H37" s="960"/>
      <c r="I37" s="267"/>
      <c r="J37" s="268"/>
      <c r="K37" s="269">
        <f>VLOOKUP(A37,EQUIPOS!A7:D164,4,FALSE)</f>
        <v>62782.315128529917</v>
      </c>
      <c r="L37" s="270"/>
      <c r="M37" s="271">
        <v>500</v>
      </c>
      <c r="N37" s="272">
        <f>K37/M37</f>
        <v>125.56463025705983</v>
      </c>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0.01</v>
      </c>
      <c r="N41" s="344">
        <f>N76*M41</f>
        <v>0.54131000000000007</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325.01845379855621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858</v>
      </c>
      <c r="B48" s="43" t="str">
        <f>VLOOKUP(A48,MATERIALES!A4:D373,3,FALSE)</f>
        <v>Emulsión CRR-1</v>
      </c>
      <c r="C48" s="281"/>
      <c r="D48" s="281"/>
      <c r="E48" s="281"/>
      <c r="F48" s="281"/>
      <c r="G48" s="281"/>
      <c r="H48" s="281"/>
      <c r="I48" s="268"/>
      <c r="J48" s="224" t="str">
        <f>VLOOKUP(A48,MATERIALES!A4:D373,2,FALSE)</f>
        <v>lt</v>
      </c>
      <c r="K48" s="282">
        <v>0.45</v>
      </c>
      <c r="L48" s="267"/>
      <c r="M48" s="402">
        <f>VLOOKUP(A48,MATERIALES!A4:D395,4,FALSE)</f>
        <v>1760.8004675287509</v>
      </c>
      <c r="N48" s="272">
        <f>K48*M48</f>
        <v>792.36021038793797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792.36021038793797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34" t="s">
        <v>953</v>
      </c>
      <c r="C76" s="835"/>
      <c r="D76" s="835"/>
      <c r="E76" s="835"/>
      <c r="F76" s="835"/>
      <c r="G76" s="835"/>
      <c r="H76" s="835"/>
      <c r="I76" s="835"/>
      <c r="J76" s="835"/>
      <c r="K76" s="835"/>
      <c r="L76" s="835"/>
      <c r="M76" s="836"/>
      <c r="N76" s="301">
        <f>SUM(N70:N75)</f>
        <v>54.131</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1171.5096641864943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234.30193283729886</v>
      </c>
      <c r="M83" s="863"/>
      <c r="N83" s="51"/>
    </row>
    <row r="84" spans="1:14">
      <c r="B84" s="89" t="s">
        <v>973</v>
      </c>
      <c r="C84" s="90"/>
      <c r="D84" s="90"/>
      <c r="E84" s="90"/>
      <c r="F84" s="90"/>
      <c r="G84" s="90"/>
      <c r="H84" s="90"/>
      <c r="I84" s="87"/>
      <c r="J84" s="88"/>
      <c r="K84" s="304">
        <v>0.05</v>
      </c>
      <c r="L84" s="862">
        <f>N78*K84</f>
        <v>58.575483209324716</v>
      </c>
      <c r="M84" s="863"/>
      <c r="N84" s="51"/>
    </row>
    <row r="85" spans="1:14" ht="15.75" thickBot="1">
      <c r="B85" s="91" t="s">
        <v>974</v>
      </c>
      <c r="C85" s="92"/>
      <c r="D85" s="92"/>
      <c r="E85" s="92"/>
      <c r="F85" s="92"/>
      <c r="G85" s="92"/>
      <c r="H85" s="92"/>
      <c r="I85" s="93"/>
      <c r="J85" s="94"/>
      <c r="K85" s="305">
        <v>0.05</v>
      </c>
      <c r="L85" s="864">
        <f>N78*K85</f>
        <v>58.575483209324716</v>
      </c>
      <c r="M85" s="865"/>
      <c r="N85" s="51"/>
    </row>
    <row r="86" spans="1:14" ht="15.75" thickBot="1">
      <c r="B86" s="828" t="s">
        <v>953</v>
      </c>
      <c r="C86" s="829"/>
      <c r="D86" s="829"/>
      <c r="E86" s="829"/>
      <c r="F86" s="829"/>
      <c r="G86" s="829"/>
      <c r="H86" s="829"/>
      <c r="I86" s="829"/>
      <c r="J86" s="829"/>
      <c r="K86" s="829"/>
      <c r="L86" s="829"/>
      <c r="M86" s="830"/>
      <c r="N86" s="52">
        <f>L83+L84+L85</f>
        <v>351.4528992559483</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1522.9625634424426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1047</v>
      </c>
      <c r="C31" s="81" t="s">
        <v>1553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206" t="s">
        <v>154</v>
      </c>
      <c r="B36" s="841" t="str">
        <f>VLOOKUP(A36,EQUIPOS!A6:D154,3,FALSE)</f>
        <v>Carrotanque Irrigador de asfalto, 1000 GALONES DE CAPACIDAD</v>
      </c>
      <c r="C36" s="842"/>
      <c r="D36" s="842"/>
      <c r="E36" s="842"/>
      <c r="F36" s="842"/>
      <c r="G36" s="842"/>
      <c r="H36" s="843"/>
      <c r="I36" s="267"/>
      <c r="J36" s="268"/>
      <c r="K36" s="269">
        <f>VLOOKUP(A36,EQUIPOS!A6:D163,4,FALSE)</f>
        <v>99456.256770748165</v>
      </c>
      <c r="L36" s="270"/>
      <c r="M36" s="271">
        <v>500</v>
      </c>
      <c r="N36" s="272">
        <f>K36/M36</f>
        <v>198.91251354149634</v>
      </c>
    </row>
    <row r="37" spans="1:14">
      <c r="A37" s="113" t="s">
        <v>176</v>
      </c>
      <c r="B37" s="841" t="str">
        <f>VLOOKUP(A37,EQUIPOS!A7:D154,3,FALSE)</f>
        <v xml:space="preserve">Compresor (barrido y soplado)
</v>
      </c>
      <c r="C37" s="842"/>
      <c r="D37" s="842"/>
      <c r="E37" s="842"/>
      <c r="F37" s="842"/>
      <c r="G37" s="842"/>
      <c r="H37" s="843"/>
      <c r="I37" s="267"/>
      <c r="J37" s="268"/>
      <c r="K37" s="269">
        <f>VLOOKUP(A37,EQUIPOS!A7:D164,4,FALSE)</f>
        <v>62782.315128529917</v>
      </c>
      <c r="L37" s="270"/>
      <c r="M37" s="271">
        <v>500</v>
      </c>
      <c r="N37" s="272">
        <f>K37/M37</f>
        <v>125.56463025705983</v>
      </c>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0.01</v>
      </c>
      <c r="N41" s="344">
        <f>N76*M41</f>
        <v>0.54131000000000007</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325.01845379855621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860</v>
      </c>
      <c r="B48" s="43" t="str">
        <f>VLOOKUP(A48,MATERIALES!A4:D373,3,FALSE)</f>
        <v>Emulsión CRR-2</v>
      </c>
      <c r="C48" s="281"/>
      <c r="D48" s="281"/>
      <c r="E48" s="281"/>
      <c r="F48" s="281"/>
      <c r="G48" s="281"/>
      <c r="H48" s="281"/>
      <c r="I48" s="268"/>
      <c r="J48" s="224" t="str">
        <f>VLOOKUP(A48,MATERIALES!A4:D373,2,FALSE)</f>
        <v>lt</v>
      </c>
      <c r="K48" s="282">
        <v>0.45</v>
      </c>
      <c r="L48" s="267"/>
      <c r="M48" s="402">
        <f>VLOOKUP(A48,MATERIALES!A4:D395,4,FALSE)</f>
        <v>1722.620287866192</v>
      </c>
      <c r="N48" s="272">
        <f>K48*M48</f>
        <v>775.17912953978646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775.17912953978646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34" t="s">
        <v>953</v>
      </c>
      <c r="C76" s="835"/>
      <c r="D76" s="835"/>
      <c r="E76" s="835"/>
      <c r="F76" s="835"/>
      <c r="G76" s="835"/>
      <c r="H76" s="835"/>
      <c r="I76" s="835"/>
      <c r="J76" s="835"/>
      <c r="K76" s="835"/>
      <c r="L76" s="835"/>
      <c r="M76" s="836"/>
      <c r="N76" s="301">
        <f>SUM(N70:N75)</f>
        <v>54.131</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1154.3285833383427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230.86571666766855</v>
      </c>
      <c r="M83" s="863"/>
      <c r="N83" s="51"/>
    </row>
    <row r="84" spans="1:14">
      <c r="B84" s="89" t="s">
        <v>973</v>
      </c>
      <c r="C84" s="90"/>
      <c r="D84" s="90"/>
      <c r="E84" s="90"/>
      <c r="F84" s="90"/>
      <c r="G84" s="90"/>
      <c r="H84" s="90"/>
      <c r="I84" s="87"/>
      <c r="J84" s="88"/>
      <c r="K84" s="304">
        <v>0.05</v>
      </c>
      <c r="L84" s="862">
        <f>N78*K84</f>
        <v>57.716429166917138</v>
      </c>
      <c r="M84" s="863"/>
      <c r="N84" s="51"/>
    </row>
    <row r="85" spans="1:14" ht="15.75" thickBot="1">
      <c r="B85" s="91" t="s">
        <v>974</v>
      </c>
      <c r="C85" s="92"/>
      <c r="D85" s="92"/>
      <c r="E85" s="92"/>
      <c r="F85" s="92"/>
      <c r="G85" s="92"/>
      <c r="H85" s="92"/>
      <c r="I85" s="93"/>
      <c r="J85" s="94"/>
      <c r="K85" s="305">
        <v>0.05</v>
      </c>
      <c r="L85" s="864">
        <f>N78*K85</f>
        <v>57.716429166917138</v>
      </c>
      <c r="M85" s="865"/>
      <c r="N85" s="51"/>
    </row>
    <row r="86" spans="1:14" ht="15.75" thickBot="1">
      <c r="B86" s="828" t="s">
        <v>953</v>
      </c>
      <c r="C86" s="829"/>
      <c r="D86" s="829"/>
      <c r="E86" s="829"/>
      <c r="F86" s="829"/>
      <c r="G86" s="829"/>
      <c r="H86" s="829"/>
      <c r="I86" s="829"/>
      <c r="J86" s="829"/>
      <c r="K86" s="829"/>
      <c r="L86" s="829"/>
      <c r="M86" s="830"/>
      <c r="N86" s="52">
        <f>L83+L84+L85</f>
        <v>346.2985750015028</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1500.6271583398454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1048</v>
      </c>
      <c r="C31" s="81" t="s">
        <v>1554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154</v>
      </c>
      <c r="B36" s="841" t="str">
        <f>VLOOKUP(A36,EQUIPOS!A6:D154,3,FALSE)</f>
        <v>Carrotanque Irrigador de asfalto, 1000 GALONES DE CAPACIDAD</v>
      </c>
      <c r="C36" s="842"/>
      <c r="D36" s="842"/>
      <c r="E36" s="842"/>
      <c r="F36" s="842"/>
      <c r="G36" s="842"/>
      <c r="H36" s="843"/>
      <c r="I36" s="267"/>
      <c r="J36" s="268"/>
      <c r="K36" s="269">
        <f>VLOOKUP(A36,EQUIPOS!A6:D163,4,FALSE)</f>
        <v>99456.256770748165</v>
      </c>
      <c r="L36" s="270"/>
      <c r="M36" s="271">
        <v>500</v>
      </c>
      <c r="N36" s="272">
        <f>K36/M36</f>
        <v>198.91251354149634</v>
      </c>
    </row>
    <row r="37" spans="1:14">
      <c r="A37" s="113" t="s">
        <v>176</v>
      </c>
      <c r="B37" s="841" t="str">
        <f>VLOOKUP(A37,EQUIPOS!A7:D154,3,FALSE)</f>
        <v xml:space="preserve">Compresor (barrido y soplado)
</v>
      </c>
      <c r="C37" s="842"/>
      <c r="D37" s="842"/>
      <c r="E37" s="842"/>
      <c r="F37" s="842"/>
      <c r="G37" s="842"/>
      <c r="H37" s="843"/>
      <c r="I37" s="267"/>
      <c r="J37" s="268"/>
      <c r="K37" s="269">
        <f>VLOOKUP(A37,EQUIPOS!A7:D164,4,FALSE)</f>
        <v>62782.315128529917</v>
      </c>
      <c r="L37" s="270"/>
      <c r="M37" s="271">
        <v>500</v>
      </c>
      <c r="N37" s="272">
        <f>K37/M37</f>
        <v>125.56463025705983</v>
      </c>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0.01</v>
      </c>
      <c r="N41" s="344">
        <f>N76*M41</f>
        <v>0.54131000000000007</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325.01845379855621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856</v>
      </c>
      <c r="B48" s="43" t="str">
        <f>VLOOKUP(A48,MATERIALES!A4:D373,3,FALSE)</f>
        <v>Emulsión CRR-1m</v>
      </c>
      <c r="C48" s="281"/>
      <c r="D48" s="281"/>
      <c r="E48" s="281"/>
      <c r="F48" s="281"/>
      <c r="G48" s="281"/>
      <c r="H48" s="281"/>
      <c r="I48" s="268"/>
      <c r="J48" s="224" t="str">
        <f>VLOOKUP(A48,MATERIALES!A4:D373,2,FALSE)</f>
        <v>lt</v>
      </c>
      <c r="K48" s="282">
        <v>0.45</v>
      </c>
      <c r="L48" s="267"/>
      <c r="M48" s="402">
        <f>VLOOKUP(A48,MATERIALES!A4:D395,4,FALSE)</f>
        <v>2311.2892397543765</v>
      </c>
      <c r="N48" s="272">
        <f>K48*M48</f>
        <v>1040.0801578894695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1040.0801578894695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34" t="s">
        <v>953</v>
      </c>
      <c r="C76" s="835"/>
      <c r="D76" s="835"/>
      <c r="E76" s="835"/>
      <c r="F76" s="835"/>
      <c r="G76" s="835"/>
      <c r="H76" s="835"/>
      <c r="I76" s="835"/>
      <c r="J76" s="835"/>
      <c r="K76" s="835"/>
      <c r="L76" s="835"/>
      <c r="M76" s="836"/>
      <c r="N76" s="301">
        <f>SUM(N70:N75)</f>
        <v>54.131</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1419.2296116880259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283.8459223376052</v>
      </c>
      <c r="M83" s="863"/>
      <c r="N83" s="51"/>
    </row>
    <row r="84" spans="1:14">
      <c r="B84" s="89" t="s">
        <v>973</v>
      </c>
      <c r="C84" s="90"/>
      <c r="D84" s="90"/>
      <c r="E84" s="90"/>
      <c r="F84" s="90"/>
      <c r="G84" s="90"/>
      <c r="H84" s="90"/>
      <c r="I84" s="87"/>
      <c r="J84" s="88"/>
      <c r="K84" s="304">
        <v>0.05</v>
      </c>
      <c r="L84" s="862">
        <f>N78*K84</f>
        <v>70.961480584401301</v>
      </c>
      <c r="M84" s="863"/>
      <c r="N84" s="51"/>
    </row>
    <row r="85" spans="1:14" ht="15.75" thickBot="1">
      <c r="B85" s="91" t="s">
        <v>974</v>
      </c>
      <c r="C85" s="92"/>
      <c r="D85" s="92"/>
      <c r="E85" s="92"/>
      <c r="F85" s="92"/>
      <c r="G85" s="92"/>
      <c r="H85" s="92"/>
      <c r="I85" s="93"/>
      <c r="J85" s="94"/>
      <c r="K85" s="305">
        <v>0.05</v>
      </c>
      <c r="L85" s="864">
        <f>N78*K85</f>
        <v>70.961480584401301</v>
      </c>
      <c r="M85" s="865"/>
      <c r="N85" s="51"/>
    </row>
    <row r="86" spans="1:14" ht="15.75" thickBot="1">
      <c r="B86" s="828" t="s">
        <v>953</v>
      </c>
      <c r="C86" s="829"/>
      <c r="D86" s="829"/>
      <c r="E86" s="829"/>
      <c r="F86" s="829"/>
      <c r="G86" s="829"/>
      <c r="H86" s="829"/>
      <c r="I86" s="829"/>
      <c r="J86" s="829"/>
      <c r="K86" s="829"/>
      <c r="L86" s="829"/>
      <c r="M86" s="830"/>
      <c r="N86" s="52">
        <f>L83+L84+L85</f>
        <v>425.76888350640786</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1844.9984951944339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1049</v>
      </c>
      <c r="C31" s="81" t="s">
        <v>1555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154</v>
      </c>
      <c r="B36" s="841" t="str">
        <f>VLOOKUP(A36,EQUIPOS!A6:D154,3,FALSE)</f>
        <v>Carrotanque Irrigador de asfalto, 1000 GALONES DE CAPACIDAD</v>
      </c>
      <c r="C36" s="842"/>
      <c r="D36" s="842"/>
      <c r="E36" s="842"/>
      <c r="F36" s="842"/>
      <c r="G36" s="842"/>
      <c r="H36" s="843"/>
      <c r="I36" s="267"/>
      <c r="J36" s="268"/>
      <c r="K36" s="269">
        <f>VLOOKUP(A36,EQUIPOS!A6:D163,4,FALSE)</f>
        <v>99456.256770748165</v>
      </c>
      <c r="L36" s="270"/>
      <c r="M36" s="271">
        <v>500</v>
      </c>
      <c r="N36" s="272">
        <f>K36/M36</f>
        <v>198.91251354149634</v>
      </c>
    </row>
    <row r="37" spans="1:14">
      <c r="A37" s="113" t="s">
        <v>176</v>
      </c>
      <c r="B37" s="841" t="str">
        <f>VLOOKUP(A37,EQUIPOS!A7:D154,3,FALSE)</f>
        <v xml:space="preserve">Compresor (barrido y soplado)
</v>
      </c>
      <c r="C37" s="842"/>
      <c r="D37" s="842"/>
      <c r="E37" s="842"/>
      <c r="F37" s="842"/>
      <c r="G37" s="842"/>
      <c r="H37" s="843"/>
      <c r="I37" s="267"/>
      <c r="J37" s="268"/>
      <c r="K37" s="269">
        <f>VLOOKUP(A37,EQUIPOS!A7:D164,4,FALSE)</f>
        <v>62782.315128529917</v>
      </c>
      <c r="L37" s="270"/>
      <c r="M37" s="271">
        <v>500</v>
      </c>
      <c r="N37" s="272">
        <f>K37/M37</f>
        <v>125.56463025705983</v>
      </c>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0.01</v>
      </c>
      <c r="N41" s="344">
        <f>N76*M41</f>
        <v>0.54131000000000007</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325.01845379855621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862</v>
      </c>
      <c r="B48" s="43" t="str">
        <f>VLOOKUP(A48,MATERIALES!A4:D373,3,FALSE)</f>
        <v>Emulsión CRR-2m</v>
      </c>
      <c r="C48" s="281"/>
      <c r="D48" s="281"/>
      <c r="E48" s="281"/>
      <c r="F48" s="281"/>
      <c r="G48" s="281"/>
      <c r="H48" s="281"/>
      <c r="I48" s="268"/>
      <c r="J48" s="224" t="str">
        <f>VLOOKUP(A48,MATERIALES!A4:D373,2,FALSE)</f>
        <v>lt</v>
      </c>
      <c r="K48" s="282">
        <v>0.45</v>
      </c>
      <c r="L48" s="267"/>
      <c r="M48" s="402">
        <f>VLOOKUP(A48,MATERIALES!A4:D395,4,FALSE)</f>
        <v>2558.5926762050435</v>
      </c>
      <c r="N48" s="272">
        <f>K48*M48</f>
        <v>1151.3667042922696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1151.3667042922696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34" t="s">
        <v>953</v>
      </c>
      <c r="C76" s="835"/>
      <c r="D76" s="835"/>
      <c r="E76" s="835"/>
      <c r="F76" s="835"/>
      <c r="G76" s="835"/>
      <c r="H76" s="835"/>
      <c r="I76" s="835"/>
      <c r="J76" s="835"/>
      <c r="K76" s="835"/>
      <c r="L76" s="835"/>
      <c r="M76" s="836"/>
      <c r="N76" s="301">
        <f>SUM(N70:N75)</f>
        <v>54.131</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1530.5161580908259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306.10323161816518</v>
      </c>
      <c r="M83" s="863"/>
      <c r="N83" s="51"/>
    </row>
    <row r="84" spans="1:14">
      <c r="B84" s="89" t="s">
        <v>973</v>
      </c>
      <c r="C84" s="90"/>
      <c r="D84" s="90"/>
      <c r="E84" s="90"/>
      <c r="F84" s="90"/>
      <c r="G84" s="90"/>
      <c r="H84" s="90"/>
      <c r="I84" s="87"/>
      <c r="J84" s="88"/>
      <c r="K84" s="304">
        <v>0.05</v>
      </c>
      <c r="L84" s="862">
        <f>N78*K84</f>
        <v>76.525807904541296</v>
      </c>
      <c r="M84" s="863"/>
      <c r="N84" s="51"/>
    </row>
    <row r="85" spans="1:14" ht="15.75" thickBot="1">
      <c r="B85" s="91" t="s">
        <v>974</v>
      </c>
      <c r="C85" s="92"/>
      <c r="D85" s="92"/>
      <c r="E85" s="92"/>
      <c r="F85" s="92"/>
      <c r="G85" s="92"/>
      <c r="H85" s="92"/>
      <c r="I85" s="93"/>
      <c r="J85" s="94"/>
      <c r="K85" s="305">
        <v>0.05</v>
      </c>
      <c r="L85" s="864">
        <f>N78*K85</f>
        <v>76.525807904541296</v>
      </c>
      <c r="M85" s="865"/>
      <c r="N85" s="51"/>
    </row>
    <row r="86" spans="1:14" ht="15.75" thickBot="1">
      <c r="B86" s="828" t="s">
        <v>953</v>
      </c>
      <c r="C86" s="829"/>
      <c r="D86" s="829"/>
      <c r="E86" s="829"/>
      <c r="F86" s="829"/>
      <c r="G86" s="829"/>
      <c r="H86" s="829"/>
      <c r="I86" s="829"/>
      <c r="J86" s="829"/>
      <c r="K86" s="829"/>
      <c r="L86" s="829"/>
      <c r="M86" s="830"/>
      <c r="N86" s="52">
        <f>L83+L84+L85</f>
        <v>459.15484742724777</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1989.6710055180738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1556</v>
      </c>
      <c r="C31" s="81" t="s">
        <v>1557</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154</v>
      </c>
      <c r="B36" s="841" t="str">
        <f>VLOOKUP(A36,EQUIPOS!A6:D154,3,FALSE)</f>
        <v>Carrotanque Irrigador de asfalto, 1000 GALONES DE CAPACIDAD</v>
      </c>
      <c r="C36" s="842"/>
      <c r="D36" s="842"/>
      <c r="E36" s="842"/>
      <c r="F36" s="842"/>
      <c r="G36" s="842"/>
      <c r="H36" s="843"/>
      <c r="I36" s="267"/>
      <c r="J36" s="268"/>
      <c r="K36" s="269">
        <f>VLOOKUP(A36,EQUIPOS!A6:D163,4,FALSE)</f>
        <v>99456.256770748165</v>
      </c>
      <c r="L36" s="270"/>
      <c r="M36" s="271">
        <v>400</v>
      </c>
      <c r="N36" s="272">
        <f>K36/M36</f>
        <v>248.64064192687042</v>
      </c>
    </row>
    <row r="37" spans="1:14">
      <c r="A37" s="113" t="s">
        <v>173</v>
      </c>
      <c r="B37" s="841" t="str">
        <f>VLOOKUP(A37,EQUIPOS!A7:D154,3,FALSE)</f>
        <v>Compactador neumático de Potencia 70 HP, peso de 13 ton</v>
      </c>
      <c r="C37" s="842"/>
      <c r="D37" s="842"/>
      <c r="E37" s="842"/>
      <c r="F37" s="842"/>
      <c r="G37" s="842"/>
      <c r="H37" s="843"/>
      <c r="I37" s="267"/>
      <c r="J37" s="268"/>
      <c r="K37" s="269">
        <f>VLOOKUP(A37,EQUIPOS!A7:D164,4,FALSE)</f>
        <v>149863.88310569464</v>
      </c>
      <c r="L37" s="270"/>
      <c r="M37" s="271">
        <v>400</v>
      </c>
      <c r="N37" s="272">
        <f>K37/M37</f>
        <v>374.6597077642366</v>
      </c>
    </row>
    <row r="38" spans="1:14">
      <c r="A38" t="s">
        <v>176</v>
      </c>
      <c r="B38" s="841" t="str">
        <f>VLOOKUP(A38,EQUIPOS!A8:D154,3,FALSE)</f>
        <v xml:space="preserve">Compresor (barrido y soplado)
</v>
      </c>
      <c r="C38" s="842"/>
      <c r="D38" s="842"/>
      <c r="E38" s="842"/>
      <c r="F38" s="842"/>
      <c r="G38" s="842"/>
      <c r="H38" s="843"/>
      <c r="I38" s="267"/>
      <c r="J38" s="268"/>
      <c r="K38" s="269">
        <f>VLOOKUP(A38,EQUIPOS!A8:D165,4,FALSE)</f>
        <v>62782.315128529917</v>
      </c>
      <c r="L38" s="270"/>
      <c r="M38" s="271">
        <v>400</v>
      </c>
      <c r="N38" s="272">
        <f>K38/M38</f>
        <v>156.9557878213248</v>
      </c>
    </row>
    <row r="39" spans="1:14">
      <c r="A39" t="s">
        <v>225</v>
      </c>
      <c r="B39" s="841" t="str">
        <f>VLOOKUP(A39,EQUIPOS!A9:D154,3,FALSE)</f>
        <v>Esparcidor de gravilla, Ancho de esparcimiento 3100mm, Velocidad de trabajo 10—20km2/h</v>
      </c>
      <c r="C39" s="842"/>
      <c r="D39" s="842"/>
      <c r="E39" s="842"/>
      <c r="F39" s="842"/>
      <c r="G39" s="842"/>
      <c r="H39" s="843"/>
      <c r="I39" s="844"/>
      <c r="J39" s="825"/>
      <c r="K39" s="269">
        <f>VLOOKUP(A39,EQUIPOS!A9:D166,4,FALSE)</f>
        <v>104512.65056964963</v>
      </c>
      <c r="L39" s="845">
        <v>400</v>
      </c>
      <c r="M39" s="846"/>
      <c r="N39" s="272">
        <f>K39/L39</f>
        <v>261.28162642412406</v>
      </c>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0.01</v>
      </c>
      <c r="N41" s="344">
        <f>N75*M41</f>
        <v>1.010032011295025</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1042.547795947851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1.83</v>
      </c>
      <c r="L48" s="267"/>
      <c r="M48" s="402">
        <f>VLOOKUP(A48,MATERIALES!A5:D396,4,FALSE)</f>
        <v>1722.620287866192</v>
      </c>
      <c r="N48" s="272">
        <f>K48*M48</f>
        <v>3152.3951267951315</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1.9E-2</v>
      </c>
      <c r="L49" s="267"/>
      <c r="M49" s="402">
        <f>VLOOKUP(A49,MATERIALES!A6:D397,4,FALSE)</f>
        <v>68313.539368691578</v>
      </c>
      <c r="N49" s="272">
        <f>K49*M49</f>
        <v>1297.9572480051399</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3"/>
      <c r="C52" s="824"/>
      <c r="D52" s="824"/>
      <c r="E52" s="824"/>
      <c r="F52" s="824"/>
      <c r="G52" s="824"/>
      <c r="H52" s="824"/>
      <c r="I52" s="825"/>
      <c r="J52" s="42"/>
      <c r="K52" s="44"/>
      <c r="L52" s="826"/>
      <c r="M52" s="827"/>
      <c r="N52" s="45"/>
    </row>
    <row r="53" spans="1:14" ht="15.75" thickBot="1">
      <c r="B53" s="828" t="s">
        <v>953</v>
      </c>
      <c r="C53" s="829"/>
      <c r="D53" s="829"/>
      <c r="E53" s="829"/>
      <c r="F53" s="829"/>
      <c r="G53" s="829"/>
      <c r="H53" s="829"/>
      <c r="I53" s="829"/>
      <c r="J53" s="829"/>
      <c r="K53" s="829"/>
      <c r="L53" s="829"/>
      <c r="M53" s="830"/>
      <c r="N53" s="394">
        <f>SUM(N48:N52)</f>
        <v>4450.3523748002717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1" t="s">
        <v>961</v>
      </c>
      <c r="M57" s="804"/>
      <c r="N57" s="76" t="s">
        <v>951</v>
      </c>
    </row>
    <row r="58" spans="1:14">
      <c r="A58" t="s">
        <v>1317</v>
      </c>
      <c r="B58" s="46" t="str">
        <f>VLOOKUP(A58,TRANSPORTE!A5:D117,3,FALSE)</f>
        <v>Transporte de agregados pétreos</v>
      </c>
      <c r="C58" s="317"/>
      <c r="D58" s="317"/>
      <c r="E58" s="317"/>
      <c r="F58" s="317"/>
      <c r="G58" s="317"/>
      <c r="H58" s="311" t="s">
        <v>1468</v>
      </c>
      <c r="I58" s="279">
        <v>1.9E-2</v>
      </c>
      <c r="J58" s="286">
        <v>1</v>
      </c>
      <c r="K58" s="279">
        <f>I58*J58</f>
        <v>1.9E-2</v>
      </c>
      <c r="L58" s="832">
        <f>VLOOKUP(A58,TRANSPORTE!A5:D117,4,FALSE)</f>
        <v>1232.9363069637777</v>
      </c>
      <c r="M58" s="833"/>
      <c r="N58" s="287">
        <f>K58*L58</f>
        <v>23.425789832311775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7"/>
      <c r="M63" s="818"/>
      <c r="N63" s="127"/>
    </row>
    <row r="64" spans="1:14" ht="15.75" thickBot="1">
      <c r="B64" s="834" t="s">
        <v>953</v>
      </c>
      <c r="C64" s="835"/>
      <c r="D64" s="835"/>
      <c r="E64" s="835"/>
      <c r="F64" s="835"/>
      <c r="G64" s="835"/>
      <c r="H64" s="835"/>
      <c r="I64" s="835"/>
      <c r="J64" s="835"/>
      <c r="K64" s="835"/>
      <c r="L64" s="835"/>
      <c r="M64" s="836"/>
      <c r="N64" s="104">
        <f>N58+N59+N60+N61+N62</f>
        <v>23.425789832311775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4" t="s">
        <v>963</v>
      </c>
      <c r="C68" s="855"/>
      <c r="D68" s="855"/>
      <c r="E68" s="855"/>
      <c r="F68" s="855"/>
      <c r="G68" s="855"/>
      <c r="H68" s="855"/>
      <c r="I68" s="73" t="s">
        <v>964</v>
      </c>
      <c r="J68" s="75" t="s">
        <v>1410</v>
      </c>
      <c r="K68" s="74" t="s">
        <v>966</v>
      </c>
      <c r="L68" s="856" t="s">
        <v>950</v>
      </c>
      <c r="M68" s="857"/>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9">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5"/>
      <c r="C74" s="816"/>
      <c r="D74" s="816"/>
      <c r="E74" s="816"/>
      <c r="F74" s="816"/>
      <c r="G74" s="816"/>
      <c r="H74" s="816"/>
      <c r="I74" s="126"/>
      <c r="J74" s="126"/>
      <c r="K74" s="126"/>
      <c r="L74" s="916"/>
      <c r="M74" s="916"/>
      <c r="N74" s="45"/>
    </row>
    <row r="75" spans="1:15" ht="15.75" thickBot="1">
      <c r="B75" s="834" t="s">
        <v>953</v>
      </c>
      <c r="C75" s="835"/>
      <c r="D75" s="835"/>
      <c r="E75" s="835"/>
      <c r="F75" s="835"/>
      <c r="G75" s="835"/>
      <c r="H75" s="835"/>
      <c r="I75" s="835"/>
      <c r="J75" s="835"/>
      <c r="K75" s="835"/>
      <c r="L75" s="835"/>
      <c r="M75" s="836"/>
      <c r="N75" s="301">
        <f>SUM(N69:N74)</f>
        <v>101.00320112950249</v>
      </c>
    </row>
    <row r="76" spans="1:15" ht="15.75" thickBot="1">
      <c r="B76" s="33"/>
      <c r="C76" s="34"/>
      <c r="D76" s="34"/>
      <c r="E76" s="34"/>
      <c r="F76" s="34"/>
      <c r="G76" s="34"/>
      <c r="H76" s="34"/>
      <c r="I76" s="34"/>
      <c r="J76" s="34"/>
      <c r="K76" s="34"/>
      <c r="L76" s="34"/>
      <c r="M76" s="34"/>
      <c r="N76" s="35"/>
    </row>
    <row r="77" spans="1:15" ht="15.75" thickBot="1">
      <c r="B77" s="828" t="s">
        <v>967</v>
      </c>
      <c r="C77" s="829"/>
      <c r="D77" s="829"/>
      <c r="E77" s="829"/>
      <c r="F77" s="829"/>
      <c r="G77" s="829"/>
      <c r="H77" s="829"/>
      <c r="I77" s="829"/>
      <c r="J77" s="829"/>
      <c r="K77" s="829"/>
      <c r="L77" s="829"/>
      <c r="M77" s="830"/>
      <c r="N77" s="99">
        <f>N43+N53+N64+N75</f>
        <v>5617.3291617099376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9" t="s">
        <v>969</v>
      </c>
      <c r="C81" s="820"/>
      <c r="D81" s="820"/>
      <c r="E81" s="820"/>
      <c r="F81" s="820"/>
      <c r="G81" s="820"/>
      <c r="H81" s="820"/>
      <c r="I81" s="314"/>
      <c r="J81" s="334"/>
      <c r="K81" s="302" t="s">
        <v>970</v>
      </c>
      <c r="L81" s="858" t="s">
        <v>971</v>
      </c>
      <c r="M81" s="859"/>
      <c r="N81" s="303"/>
    </row>
    <row r="82" spans="1:14">
      <c r="B82" s="860" t="s">
        <v>972</v>
      </c>
      <c r="C82" s="861"/>
      <c r="D82" s="861"/>
      <c r="E82" s="861"/>
      <c r="F82" s="861"/>
      <c r="G82" s="861"/>
      <c r="H82" s="861"/>
      <c r="I82" s="87"/>
      <c r="J82" s="88"/>
      <c r="K82" s="304">
        <v>0.2</v>
      </c>
      <c r="L82" s="862">
        <f>N77*K82</f>
        <v>1123.4658323419876</v>
      </c>
      <c r="M82" s="863"/>
      <c r="N82" s="51"/>
    </row>
    <row r="83" spans="1:14">
      <c r="B83" s="89" t="s">
        <v>973</v>
      </c>
      <c r="C83" s="90"/>
      <c r="D83" s="90"/>
      <c r="E83" s="90"/>
      <c r="F83" s="90"/>
      <c r="G83" s="90"/>
      <c r="H83" s="90"/>
      <c r="I83" s="87"/>
      <c r="J83" s="88"/>
      <c r="K83" s="304">
        <v>0.05</v>
      </c>
      <c r="L83" s="862">
        <f>N77*K83</f>
        <v>280.8664580854969</v>
      </c>
      <c r="M83" s="863"/>
      <c r="N83" s="51"/>
    </row>
    <row r="84" spans="1:14" ht="15.75" thickBot="1">
      <c r="B84" s="91" t="s">
        <v>974</v>
      </c>
      <c r="C84" s="92"/>
      <c r="D84" s="92"/>
      <c r="E84" s="92"/>
      <c r="F84" s="92"/>
      <c r="G84" s="92"/>
      <c r="H84" s="92"/>
      <c r="I84" s="93"/>
      <c r="J84" s="94"/>
      <c r="K84" s="305">
        <v>0.05</v>
      </c>
      <c r="L84" s="864">
        <f>N77*K84</f>
        <v>280.8664580854969</v>
      </c>
      <c r="M84" s="865"/>
      <c r="N84" s="51"/>
    </row>
    <row r="85" spans="1:14" ht="15.75" thickBot="1">
      <c r="B85" s="828" t="s">
        <v>953</v>
      </c>
      <c r="C85" s="829"/>
      <c r="D85" s="829"/>
      <c r="E85" s="829"/>
      <c r="F85" s="829"/>
      <c r="G85" s="829"/>
      <c r="H85" s="829"/>
      <c r="I85" s="829"/>
      <c r="J85" s="829"/>
      <c r="K85" s="829"/>
      <c r="L85" s="829"/>
      <c r="M85" s="830"/>
      <c r="N85" s="52">
        <f>L82+L83+L84</f>
        <v>1685.1987485129816</v>
      </c>
    </row>
    <row r="86" spans="1:14" ht="15.75" thickBot="1">
      <c r="B86" s="33"/>
      <c r="C86" s="34"/>
      <c r="D86" s="34"/>
      <c r="E86" s="34"/>
      <c r="F86" s="34"/>
      <c r="G86" s="34"/>
      <c r="H86" s="34"/>
      <c r="I86" s="34"/>
      <c r="J86" s="34"/>
      <c r="K86" s="34"/>
      <c r="L86" s="34"/>
      <c r="M86" s="34"/>
      <c r="N86" s="35"/>
    </row>
    <row r="87" spans="1:14" ht="15.75" thickBot="1">
      <c r="A87" t="s">
        <v>2016</v>
      </c>
      <c r="B87" s="828" t="s">
        <v>975</v>
      </c>
      <c r="C87" s="829"/>
      <c r="D87" s="829"/>
      <c r="E87" s="829"/>
      <c r="F87" s="829"/>
      <c r="G87" s="829"/>
      <c r="H87" s="829"/>
      <c r="I87" s="829"/>
      <c r="J87" s="829"/>
      <c r="K87" s="829"/>
      <c r="L87" s="829"/>
      <c r="M87" s="830"/>
      <c r="N87" s="188">
        <f>N77+N85</f>
        <v>7302.5279102229197</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6" t="s">
        <v>2218</v>
      </c>
      <c r="C104" s="867"/>
      <c r="D104" s="867"/>
      <c r="E104" s="867"/>
      <c r="F104" s="867"/>
      <c r="G104" s="867"/>
      <c r="H104" s="867"/>
      <c r="I104" s="867"/>
      <c r="J104" s="867"/>
      <c r="K104" s="867"/>
      <c r="L104" s="867"/>
      <c r="M104" s="867"/>
      <c r="N104" s="868"/>
    </row>
    <row r="105" spans="2:14" ht="15" customHeight="1">
      <c r="B105" s="866"/>
      <c r="C105" s="867"/>
      <c r="D105" s="867"/>
      <c r="E105" s="867"/>
      <c r="F105" s="867"/>
      <c r="G105" s="867"/>
      <c r="H105" s="867"/>
      <c r="I105" s="867"/>
      <c r="J105" s="867"/>
      <c r="K105" s="867"/>
      <c r="L105" s="867"/>
      <c r="M105" s="867"/>
      <c r="N105" s="868"/>
    </row>
    <row r="106" spans="2:14" ht="30" customHeight="1">
      <c r="B106" s="869" t="s">
        <v>2219</v>
      </c>
      <c r="C106" s="870"/>
      <c r="D106" s="870"/>
      <c r="E106" s="870"/>
      <c r="F106" s="870"/>
      <c r="G106" s="870"/>
      <c r="H106" s="870"/>
      <c r="I106" s="870"/>
      <c r="J106" s="870"/>
      <c r="K106" s="870"/>
      <c r="L106" s="870"/>
      <c r="M106" s="870"/>
      <c r="N106" s="871"/>
    </row>
    <row r="107" spans="2:14">
      <c r="B107" s="869"/>
      <c r="C107" s="870"/>
      <c r="D107" s="870"/>
      <c r="E107" s="870"/>
      <c r="F107" s="870"/>
      <c r="G107" s="870"/>
      <c r="H107" s="870"/>
      <c r="I107" s="870"/>
      <c r="J107" s="870"/>
      <c r="K107" s="870"/>
      <c r="L107" s="870"/>
      <c r="M107" s="870"/>
      <c r="N107" s="871"/>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5"/>
      <c r="K117" s="805"/>
      <c r="L117" s="805"/>
      <c r="M117" s="805"/>
      <c r="N117" s="806"/>
    </row>
    <row r="118" spans="2:14" ht="15.75" thickBot="1">
      <c r="B118" s="261" t="s">
        <v>2221</v>
      </c>
      <c r="C118" s="393"/>
      <c r="D118" s="393"/>
      <c r="E118" s="57"/>
      <c r="F118" s="57"/>
      <c r="G118" s="57"/>
      <c r="H118" s="57"/>
      <c r="I118" s="57"/>
      <c r="J118" s="807"/>
      <c r="K118" s="807"/>
      <c r="L118" s="807"/>
      <c r="M118" s="807"/>
      <c r="N118"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1558</v>
      </c>
      <c r="C31" s="81" t="s">
        <v>1559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154</v>
      </c>
      <c r="B36" s="841" t="str">
        <f>VLOOKUP(A36,EQUIPOS!A6:D154,3,FALSE)</f>
        <v>Carrotanque Irrigador de asfalto, 1000 GALONES DE CAPACIDAD</v>
      </c>
      <c r="C36" s="842"/>
      <c r="D36" s="842"/>
      <c r="E36" s="842"/>
      <c r="F36" s="842"/>
      <c r="G36" s="842"/>
      <c r="H36" s="843"/>
      <c r="I36" s="267"/>
      <c r="J36" s="268"/>
      <c r="K36" s="269">
        <f>VLOOKUP(A36,EQUIPOS!A6:D163,4,FALSE)</f>
        <v>99456.256770748165</v>
      </c>
      <c r="L36" s="270"/>
      <c r="M36" s="271">
        <v>400</v>
      </c>
      <c r="N36" s="272">
        <f>K36/M36</f>
        <v>248.64064192687042</v>
      </c>
    </row>
    <row r="37" spans="1:14">
      <c r="A37" s="113" t="s">
        <v>173</v>
      </c>
      <c r="B37" s="841" t="str">
        <f>VLOOKUP(A37,EQUIPOS!A7:D154,3,FALSE)</f>
        <v>Compactador neumático de Potencia 70 HP, peso de 13 ton</v>
      </c>
      <c r="C37" s="842"/>
      <c r="D37" s="842"/>
      <c r="E37" s="842"/>
      <c r="F37" s="842"/>
      <c r="G37" s="842"/>
      <c r="H37" s="843"/>
      <c r="I37" s="267"/>
      <c r="J37" s="268"/>
      <c r="K37" s="269">
        <f>VLOOKUP(A37,EQUIPOS!A7:D164,4,FALSE)</f>
        <v>149863.88310569464</v>
      </c>
      <c r="L37" s="270"/>
      <c r="M37" s="271">
        <v>400</v>
      </c>
      <c r="N37" s="272">
        <f>K37/M37</f>
        <v>374.6597077642366</v>
      </c>
    </row>
    <row r="38" spans="1:14">
      <c r="A38" t="s">
        <v>176</v>
      </c>
      <c r="B38" s="841" t="str">
        <f>VLOOKUP(A38,EQUIPOS!A8:D154,3,FALSE)</f>
        <v xml:space="preserve">Compresor (barrido y soplado)
</v>
      </c>
      <c r="C38" s="842"/>
      <c r="D38" s="842"/>
      <c r="E38" s="842"/>
      <c r="F38" s="842"/>
      <c r="G38" s="842"/>
      <c r="H38" s="843"/>
      <c r="I38" s="267"/>
      <c r="J38" s="268"/>
      <c r="K38" s="269">
        <f>VLOOKUP(A38,EQUIPOS!A8:D165,4,FALSE)</f>
        <v>62782.315128529917</v>
      </c>
      <c r="L38" s="270"/>
      <c r="M38" s="271">
        <v>400</v>
      </c>
      <c r="N38" s="272">
        <f>K38/M38</f>
        <v>156.9557878213248</v>
      </c>
    </row>
    <row r="39" spans="1:14">
      <c r="A39" t="s">
        <v>225</v>
      </c>
      <c r="B39" s="841" t="str">
        <f>VLOOKUP(A39,EQUIPOS!A9:D154,3,FALSE)</f>
        <v>Esparcidor de gravilla, Ancho de esparcimiento 3100mm, Velocidad de trabajo 10—20km2/h</v>
      </c>
      <c r="C39" s="842"/>
      <c r="D39" s="842"/>
      <c r="E39" s="842"/>
      <c r="F39" s="842"/>
      <c r="G39" s="842"/>
      <c r="H39" s="843"/>
      <c r="I39" s="844"/>
      <c r="J39" s="825"/>
      <c r="K39" s="269">
        <f>VLOOKUP(A39,EQUIPOS!A9:D166,4,FALSE)</f>
        <v>104512.65056964963</v>
      </c>
      <c r="L39" s="845">
        <v>400</v>
      </c>
      <c r="M39" s="846"/>
      <c r="N39" s="272">
        <f>K39/L39</f>
        <v>261.28162642412406</v>
      </c>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0.01</v>
      </c>
      <c r="N41" s="344">
        <f>N76*M41</f>
        <v>1.010032011295025</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1042.547795947851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1.5</v>
      </c>
      <c r="L48" s="267"/>
      <c r="M48" s="402">
        <f>VLOOKUP(A48,MATERIALES!A5:D396,4,FALSE)</f>
        <v>1722.620287866192</v>
      </c>
      <c r="N48" s="272">
        <f>K48*M48</f>
        <v>2583.9304317992883</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1.2999999999999999E-2</v>
      </c>
      <c r="L49" s="267"/>
      <c r="M49" s="402">
        <f>VLOOKUP(A49,MATERIALES!A6:D397,4,FALSE)</f>
        <v>68313.539368691578</v>
      </c>
      <c r="N49" s="272">
        <f>K49*M49</f>
        <v>888.07601179299047</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3"/>
      <c r="C52" s="824"/>
      <c r="D52" s="824"/>
      <c r="E52" s="824"/>
      <c r="F52" s="824"/>
      <c r="G52" s="824"/>
      <c r="H52" s="824"/>
      <c r="I52" s="825"/>
      <c r="J52" s="42"/>
      <c r="K52" s="44"/>
      <c r="L52" s="826"/>
      <c r="M52" s="827"/>
      <c r="N52" s="45"/>
    </row>
    <row r="53" spans="1:14" ht="15.75" thickBot="1">
      <c r="B53" s="828" t="s">
        <v>953</v>
      </c>
      <c r="C53" s="829"/>
      <c r="D53" s="829"/>
      <c r="E53" s="829"/>
      <c r="F53" s="829"/>
      <c r="G53" s="829"/>
      <c r="H53" s="829"/>
      <c r="I53" s="829"/>
      <c r="J53" s="829"/>
      <c r="K53" s="829"/>
      <c r="L53" s="829"/>
      <c r="M53" s="830"/>
      <c r="N53" s="394">
        <f>SUM(N48:N52)</f>
        <v>3472.0064435922786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1" t="s">
        <v>961</v>
      </c>
      <c r="M57" s="804"/>
      <c r="N57" s="76" t="s">
        <v>951</v>
      </c>
    </row>
    <row r="58" spans="1:14">
      <c r="A58" t="s">
        <v>1317</v>
      </c>
      <c r="B58" s="46" t="str">
        <f>VLOOKUP(A58,TRANSPORTE!A5:D117,3,FALSE)</f>
        <v>Transporte de agregados pétreos</v>
      </c>
      <c r="C58" s="317"/>
      <c r="D58" s="317"/>
      <c r="E58" s="317"/>
      <c r="F58" s="317"/>
      <c r="G58" s="317"/>
      <c r="H58" s="311" t="s">
        <v>1468</v>
      </c>
      <c r="I58" s="279">
        <v>1.2999999999999999E-2</v>
      </c>
      <c r="J58" s="286">
        <v>1</v>
      </c>
      <c r="K58" s="279">
        <f>I58*J58</f>
        <v>1.2999999999999999E-2</v>
      </c>
      <c r="L58" s="832">
        <f>VLOOKUP(A58,TRANSPORTE!A5:D117,4,FALSE)</f>
        <v>1232.9363069637777</v>
      </c>
      <c r="M58" s="833"/>
      <c r="N58" s="287">
        <f>K58*L58</f>
        <v>16.02817199052911</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448"/>
      <c r="E63" s="448"/>
      <c r="F63" s="448"/>
      <c r="G63" s="448"/>
      <c r="H63" s="48"/>
      <c r="I63" s="126"/>
      <c r="J63" s="126"/>
      <c r="K63" s="126"/>
      <c r="L63" s="817"/>
      <c r="M63" s="818"/>
      <c r="N63" s="127"/>
    </row>
    <row r="64" spans="1:14" ht="15.75" thickBot="1">
      <c r="B64" s="834" t="s">
        <v>953</v>
      </c>
      <c r="C64" s="835"/>
      <c r="D64" s="835"/>
      <c r="E64" s="835"/>
      <c r="F64" s="835"/>
      <c r="G64" s="835"/>
      <c r="H64" s="835"/>
      <c r="I64" s="835"/>
      <c r="J64" s="835"/>
      <c r="K64" s="835"/>
      <c r="L64" s="835"/>
      <c r="M64" s="836"/>
      <c r="N64" s="104">
        <f>N58+N59+N60+N61+N62</f>
        <v>16.02817199052911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4" t="s">
        <v>963</v>
      </c>
      <c r="C68" s="855"/>
      <c r="D68" s="855"/>
      <c r="E68" s="855"/>
      <c r="F68" s="855"/>
      <c r="G68" s="855"/>
      <c r="H68" s="855"/>
      <c r="I68" s="73" t="s">
        <v>964</v>
      </c>
      <c r="J68" s="75" t="s">
        <v>1410</v>
      </c>
      <c r="K68" s="74" t="s">
        <v>966</v>
      </c>
      <c r="L68" s="856" t="s">
        <v>950</v>
      </c>
      <c r="M68" s="857"/>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9">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34" t="s">
        <v>953</v>
      </c>
      <c r="C76" s="835"/>
      <c r="D76" s="835"/>
      <c r="E76" s="835"/>
      <c r="F76" s="835"/>
      <c r="G76" s="835"/>
      <c r="H76" s="835"/>
      <c r="I76" s="835"/>
      <c r="J76" s="835"/>
      <c r="K76" s="835"/>
      <c r="L76" s="835"/>
      <c r="M76" s="836"/>
      <c r="N76" s="301">
        <f>SUM(N69:N75)</f>
        <v>101.00320112950249</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N43+N53+N64+N76</f>
        <v>4631.5856126601611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926.31712253203227</v>
      </c>
      <c r="M83" s="863"/>
      <c r="N83" s="51"/>
    </row>
    <row r="84" spans="1:14">
      <c r="B84" s="89" t="s">
        <v>973</v>
      </c>
      <c r="C84" s="90"/>
      <c r="D84" s="90"/>
      <c r="E84" s="90"/>
      <c r="F84" s="90"/>
      <c r="G84" s="90"/>
      <c r="H84" s="90"/>
      <c r="I84" s="87"/>
      <c r="J84" s="88"/>
      <c r="K84" s="304">
        <v>0.05</v>
      </c>
      <c r="L84" s="862">
        <f>N78*K84</f>
        <v>231.57928063300807</v>
      </c>
      <c r="M84" s="863"/>
      <c r="N84" s="51"/>
    </row>
    <row r="85" spans="1:14" ht="15.75" thickBot="1">
      <c r="B85" s="91" t="s">
        <v>974</v>
      </c>
      <c r="C85" s="92"/>
      <c r="D85" s="92"/>
      <c r="E85" s="92"/>
      <c r="F85" s="92"/>
      <c r="G85" s="92"/>
      <c r="H85" s="92"/>
      <c r="I85" s="93"/>
      <c r="J85" s="94"/>
      <c r="K85" s="305">
        <v>0.05</v>
      </c>
      <c r="L85" s="864">
        <f>N78*K85</f>
        <v>231.57928063300807</v>
      </c>
      <c r="M85" s="865"/>
      <c r="N85" s="51"/>
    </row>
    <row r="86" spans="1:14" ht="15.75" thickBot="1">
      <c r="B86" s="828" t="s">
        <v>953</v>
      </c>
      <c r="C86" s="829"/>
      <c r="D86" s="829"/>
      <c r="E86" s="829"/>
      <c r="F86" s="829"/>
      <c r="G86" s="829"/>
      <c r="H86" s="829"/>
      <c r="I86" s="829"/>
      <c r="J86" s="829"/>
      <c r="K86" s="829"/>
      <c r="L86" s="829"/>
      <c r="M86" s="830"/>
      <c r="N86" s="52">
        <f>L83+L84+L85</f>
        <v>1389.4756837980483</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6021.0612964582097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1560</v>
      </c>
      <c r="C31" s="81" t="s">
        <v>1561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154</v>
      </c>
      <c r="B36" s="841" t="str">
        <f>VLOOKUP(A36,EQUIPOS!A6:D154,3,FALSE)</f>
        <v>Carrotanque Irrigador de asfalto, 1000 GALONES DE CAPACIDAD</v>
      </c>
      <c r="C36" s="842"/>
      <c r="D36" s="842"/>
      <c r="E36" s="842"/>
      <c r="F36" s="842"/>
      <c r="G36" s="842"/>
      <c r="H36" s="843"/>
      <c r="I36" s="267"/>
      <c r="J36" s="268"/>
      <c r="K36" s="269">
        <f>VLOOKUP(A36,EQUIPOS!A6:D163,4,FALSE)</f>
        <v>99456.256770748165</v>
      </c>
      <c r="L36" s="270"/>
      <c r="M36" s="271">
        <v>400</v>
      </c>
      <c r="N36" s="272">
        <f>K36/M36</f>
        <v>248.64064192687042</v>
      </c>
    </row>
    <row r="37" spans="1:14">
      <c r="A37" s="113" t="s">
        <v>173</v>
      </c>
      <c r="B37" s="841" t="str">
        <f>VLOOKUP(A37,EQUIPOS!A7:D154,3,FALSE)</f>
        <v>Compactador neumático de Potencia 70 HP, peso de 13 ton</v>
      </c>
      <c r="C37" s="842"/>
      <c r="D37" s="842"/>
      <c r="E37" s="842"/>
      <c r="F37" s="842"/>
      <c r="G37" s="842"/>
      <c r="H37" s="843"/>
      <c r="I37" s="267"/>
      <c r="J37" s="268"/>
      <c r="K37" s="269">
        <f>VLOOKUP(A37,EQUIPOS!A7:D164,4,FALSE)</f>
        <v>149863.88310569464</v>
      </c>
      <c r="L37" s="270"/>
      <c r="M37" s="271">
        <v>400</v>
      </c>
      <c r="N37" s="272">
        <f>K37/M37</f>
        <v>374.6597077642366</v>
      </c>
    </row>
    <row r="38" spans="1:14">
      <c r="A38" t="s">
        <v>176</v>
      </c>
      <c r="B38" s="841" t="str">
        <f>VLOOKUP(A38,EQUIPOS!A8:D154,3,FALSE)</f>
        <v xml:space="preserve">Compresor (barrido y soplado)
</v>
      </c>
      <c r="C38" s="842"/>
      <c r="D38" s="842"/>
      <c r="E38" s="842"/>
      <c r="F38" s="842"/>
      <c r="G38" s="842"/>
      <c r="H38" s="843"/>
      <c r="I38" s="267"/>
      <c r="J38" s="268"/>
      <c r="K38" s="269">
        <f>VLOOKUP(A38,EQUIPOS!A8:D165,4,FALSE)</f>
        <v>62782.315128529917</v>
      </c>
      <c r="L38" s="270"/>
      <c r="M38" s="271">
        <v>400</v>
      </c>
      <c r="N38" s="272">
        <f>K38/M38</f>
        <v>156.9557878213248</v>
      </c>
    </row>
    <row r="39" spans="1:14">
      <c r="A39" t="s">
        <v>225</v>
      </c>
      <c r="B39" s="841" t="str">
        <f>VLOOKUP(A39,EQUIPOS!A9:D154,3,FALSE)</f>
        <v>Esparcidor de gravilla, Ancho de esparcimiento 3100mm, Velocidad de trabajo 10—20km2/h</v>
      </c>
      <c r="C39" s="842"/>
      <c r="D39" s="842"/>
      <c r="E39" s="842"/>
      <c r="F39" s="842"/>
      <c r="G39" s="842"/>
      <c r="H39" s="843"/>
      <c r="I39" s="844"/>
      <c r="J39" s="825"/>
      <c r="K39" s="269">
        <f>VLOOKUP(A39,EQUIPOS!A9:D166,4,FALSE)</f>
        <v>104512.65056964963</v>
      </c>
      <c r="L39" s="845">
        <v>400</v>
      </c>
      <c r="M39" s="846"/>
      <c r="N39" s="272">
        <f>K39/L39</f>
        <v>261.28162642412406</v>
      </c>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0.01</v>
      </c>
      <c r="N41" s="344">
        <f>N76*M41</f>
        <v>1.010032011295025</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1042.547795947851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1.83</v>
      </c>
      <c r="L48" s="267"/>
      <c r="M48" s="402">
        <f>VLOOKUP(A48,MATERIALES!A5:D396,4,FALSE)</f>
        <v>1722.620287866192</v>
      </c>
      <c r="N48" s="272">
        <f>K48*M48</f>
        <v>3152.3951267951315</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1.9E-2</v>
      </c>
      <c r="L49" s="267"/>
      <c r="M49" s="402">
        <f>VLOOKUP(A49,MATERIALES!A6:D397,4,FALSE)</f>
        <v>68313.539368691578</v>
      </c>
      <c r="N49" s="272">
        <f>K49*M49</f>
        <v>1297.9572480051399</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3"/>
      <c r="C52" s="824"/>
      <c r="D52" s="824"/>
      <c r="E52" s="824"/>
      <c r="F52" s="824"/>
      <c r="G52" s="824"/>
      <c r="H52" s="824"/>
      <c r="I52" s="825"/>
      <c r="J52" s="42"/>
      <c r="K52" s="44"/>
      <c r="L52" s="826"/>
      <c r="M52" s="827"/>
      <c r="N52" s="45"/>
    </row>
    <row r="53" spans="1:14" ht="15.75" thickBot="1">
      <c r="B53" s="828" t="s">
        <v>953</v>
      </c>
      <c r="C53" s="829"/>
      <c r="D53" s="829"/>
      <c r="E53" s="829"/>
      <c r="F53" s="829"/>
      <c r="G53" s="829"/>
      <c r="H53" s="829"/>
      <c r="I53" s="829"/>
      <c r="J53" s="829"/>
      <c r="K53" s="829"/>
      <c r="L53" s="829"/>
      <c r="M53" s="830"/>
      <c r="N53" s="394">
        <f>SUM(N48:N52)</f>
        <v>4450.3523748002717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1" t="s">
        <v>961</v>
      </c>
      <c r="M57" s="804"/>
      <c r="N57" s="76" t="s">
        <v>951</v>
      </c>
    </row>
    <row r="58" spans="1:14">
      <c r="A58" t="s">
        <v>1317</v>
      </c>
      <c r="B58" s="46" t="str">
        <f>VLOOKUP(A58,TRANSPORTE!A5:D117,3,FALSE)</f>
        <v>Transporte de agregados pétreos</v>
      </c>
      <c r="C58" s="317"/>
      <c r="D58" s="317"/>
      <c r="E58" s="317"/>
      <c r="F58" s="317"/>
      <c r="G58" s="317"/>
      <c r="H58" s="311" t="s">
        <v>1468</v>
      </c>
      <c r="I58" s="279">
        <v>1.9E-2</v>
      </c>
      <c r="J58" s="286">
        <v>1</v>
      </c>
      <c r="K58" s="279">
        <f>I58*J58</f>
        <v>1.9E-2</v>
      </c>
      <c r="L58" s="832">
        <f>VLOOKUP(A58,TRANSPORTE!A5:D117,4,FALSE)</f>
        <v>1232.9363069637777</v>
      </c>
      <c r="M58" s="833"/>
      <c r="N58" s="287">
        <f>K58*L58</f>
        <v>23.425789832311775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7"/>
      <c r="M63" s="818"/>
      <c r="N63" s="127"/>
    </row>
    <row r="64" spans="1:14" ht="15.75" thickBot="1">
      <c r="B64" s="834" t="s">
        <v>953</v>
      </c>
      <c r="C64" s="835"/>
      <c r="D64" s="835"/>
      <c r="E64" s="835"/>
      <c r="F64" s="835"/>
      <c r="G64" s="835"/>
      <c r="H64" s="835"/>
      <c r="I64" s="835"/>
      <c r="J64" s="835"/>
      <c r="K64" s="835"/>
      <c r="L64" s="835"/>
      <c r="M64" s="836"/>
      <c r="N64" s="104">
        <f>N58+N59+N60+N61+N62</f>
        <v>23.425789832311775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4" t="s">
        <v>963</v>
      </c>
      <c r="C68" s="855"/>
      <c r="D68" s="855"/>
      <c r="E68" s="855"/>
      <c r="F68" s="855"/>
      <c r="G68" s="855"/>
      <c r="H68" s="855"/>
      <c r="I68" s="73" t="s">
        <v>964</v>
      </c>
      <c r="J68" s="75" t="s">
        <v>1410</v>
      </c>
      <c r="K68" s="74" t="s">
        <v>966</v>
      </c>
      <c r="L68" s="856" t="s">
        <v>950</v>
      </c>
      <c r="M68" s="857"/>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466">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467">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28" t="s">
        <v>953</v>
      </c>
      <c r="C76" s="829"/>
      <c r="D76" s="829"/>
      <c r="E76" s="829"/>
      <c r="F76" s="829"/>
      <c r="G76" s="829"/>
      <c r="H76" s="829"/>
      <c r="I76" s="835"/>
      <c r="J76" s="835"/>
      <c r="K76" s="835"/>
      <c r="L76" s="835"/>
      <c r="M76" s="836"/>
      <c r="N76" s="301">
        <f>SUM(N69:N75)</f>
        <v>101.00320112950249</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N43+N53+N64+N76</f>
        <v>5617.3291617099376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1123.4658323419876</v>
      </c>
      <c r="M83" s="863"/>
      <c r="N83" s="51"/>
    </row>
    <row r="84" spans="1:14">
      <c r="B84" s="89" t="s">
        <v>973</v>
      </c>
      <c r="C84" s="90"/>
      <c r="D84" s="90"/>
      <c r="E84" s="90"/>
      <c r="F84" s="90"/>
      <c r="G84" s="90"/>
      <c r="H84" s="90"/>
      <c r="I84" s="87"/>
      <c r="J84" s="88"/>
      <c r="K84" s="304">
        <v>0.05</v>
      </c>
      <c r="L84" s="862">
        <f>N78*K84</f>
        <v>280.8664580854969</v>
      </c>
      <c r="M84" s="863"/>
      <c r="N84" s="51"/>
    </row>
    <row r="85" spans="1:14" ht="15.75" thickBot="1">
      <c r="B85" s="91" t="s">
        <v>974</v>
      </c>
      <c r="C85" s="92"/>
      <c r="D85" s="92"/>
      <c r="E85" s="92"/>
      <c r="F85" s="92"/>
      <c r="G85" s="92"/>
      <c r="H85" s="92"/>
      <c r="I85" s="93"/>
      <c r="J85" s="94"/>
      <c r="K85" s="305">
        <v>0.05</v>
      </c>
      <c r="L85" s="864">
        <f>N78*K85</f>
        <v>280.8664580854969</v>
      </c>
      <c r="M85" s="865"/>
      <c r="N85" s="51"/>
    </row>
    <row r="86" spans="1:14" ht="15.75" thickBot="1">
      <c r="B86" s="828" t="s">
        <v>953</v>
      </c>
      <c r="C86" s="829"/>
      <c r="D86" s="829"/>
      <c r="E86" s="829"/>
      <c r="F86" s="829"/>
      <c r="G86" s="829"/>
      <c r="H86" s="829"/>
      <c r="I86" s="829"/>
      <c r="J86" s="829"/>
      <c r="K86" s="829"/>
      <c r="L86" s="829"/>
      <c r="M86" s="830"/>
      <c r="N86" s="52">
        <f>L83+L84+L85</f>
        <v>1685.1987485129816</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7302.5279102229197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1562</v>
      </c>
      <c r="C31" s="81" t="s">
        <v>2059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154</v>
      </c>
      <c r="B36" s="841" t="str">
        <f>VLOOKUP(A36,EQUIPOS!A6:D154,3,FALSE)</f>
        <v>Carrotanque Irrigador de asfalto, 1000 GALONES DE CAPACIDAD</v>
      </c>
      <c r="C36" s="842"/>
      <c r="D36" s="842"/>
      <c r="E36" s="842"/>
      <c r="F36" s="842"/>
      <c r="G36" s="842"/>
      <c r="H36" s="843"/>
      <c r="I36" s="267"/>
      <c r="J36" s="268"/>
      <c r="K36" s="269">
        <f>VLOOKUP(A36,EQUIPOS!A6:D163,4,FALSE)</f>
        <v>99456.256770748165</v>
      </c>
      <c r="L36" s="270"/>
      <c r="M36" s="271">
        <v>400</v>
      </c>
      <c r="N36" s="272">
        <f>K36/M36</f>
        <v>248.64064192687042</v>
      </c>
    </row>
    <row r="37" spans="1:14">
      <c r="A37" s="113" t="s">
        <v>173</v>
      </c>
      <c r="B37" s="841" t="str">
        <f>VLOOKUP(A37,EQUIPOS!A7:D154,3,FALSE)</f>
        <v>Compactador neumático de Potencia 70 HP, peso de 13 ton</v>
      </c>
      <c r="C37" s="842"/>
      <c r="D37" s="842"/>
      <c r="E37" s="842"/>
      <c r="F37" s="842"/>
      <c r="G37" s="842"/>
      <c r="H37" s="843"/>
      <c r="I37" s="267"/>
      <c r="J37" s="268"/>
      <c r="K37" s="269">
        <f>VLOOKUP(A37,EQUIPOS!A7:D164,4,FALSE)</f>
        <v>149863.88310569464</v>
      </c>
      <c r="L37" s="270"/>
      <c r="M37" s="271">
        <v>400</v>
      </c>
      <c r="N37" s="272">
        <f>K37/M37</f>
        <v>374.6597077642366</v>
      </c>
    </row>
    <row r="38" spans="1:14">
      <c r="A38" t="s">
        <v>176</v>
      </c>
      <c r="B38" s="841" t="str">
        <f>VLOOKUP(A38,EQUIPOS!A8:D154,3,FALSE)</f>
        <v xml:space="preserve">Compresor (barrido y soplado)
</v>
      </c>
      <c r="C38" s="842"/>
      <c r="D38" s="842"/>
      <c r="E38" s="842"/>
      <c r="F38" s="842"/>
      <c r="G38" s="842"/>
      <c r="H38" s="843"/>
      <c r="I38" s="267"/>
      <c r="J38" s="268"/>
      <c r="K38" s="269">
        <f>VLOOKUP(A38,EQUIPOS!A8:D165,4,FALSE)</f>
        <v>62782.315128529917</v>
      </c>
      <c r="L38" s="270"/>
      <c r="M38" s="271">
        <v>400</v>
      </c>
      <c r="N38" s="272">
        <f>K38/M38</f>
        <v>156.9557878213248</v>
      </c>
    </row>
    <row r="39" spans="1:14">
      <c r="A39" t="s">
        <v>225</v>
      </c>
      <c r="B39" s="841" t="str">
        <f>VLOOKUP(A39,EQUIPOS!A9:D154,3,FALSE)</f>
        <v>Esparcidor de gravilla, Ancho de esparcimiento 3100mm, Velocidad de trabajo 10—20km2/h</v>
      </c>
      <c r="C39" s="842"/>
      <c r="D39" s="842"/>
      <c r="E39" s="842"/>
      <c r="F39" s="842"/>
      <c r="G39" s="842"/>
      <c r="H39" s="843"/>
      <c r="I39" s="844"/>
      <c r="J39" s="825"/>
      <c r="K39" s="269">
        <f>VLOOKUP(A39,EQUIPOS!A9:D166,4,FALSE)</f>
        <v>104512.65056964963</v>
      </c>
      <c r="L39" s="845">
        <v>400</v>
      </c>
      <c r="M39" s="846"/>
      <c r="N39" s="272">
        <f>K39/L39</f>
        <v>261.28162642412406</v>
      </c>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0.01</v>
      </c>
      <c r="N41" s="344">
        <f>N76*M41</f>
        <v>1.010032011295025</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1042.547795947851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761</v>
      </c>
      <c r="B48" s="43" t="str">
        <f>VLOOKUP(A48,MATERIALES!A5:D373,3,FALSE)</f>
        <v>Agregado para tratamiento superf. Simple</v>
      </c>
      <c r="C48" s="281"/>
      <c r="D48" s="281"/>
      <c r="E48" s="281"/>
      <c r="F48" s="281"/>
      <c r="G48" s="281"/>
      <c r="H48" s="281"/>
      <c r="I48" s="268"/>
      <c r="J48" s="224" t="str">
        <f>VLOOKUP(A48,MATERIALES!A4:D373,2,FALSE)</f>
        <v>m3</v>
      </c>
      <c r="K48" s="282">
        <v>1.2999999999999999E-2</v>
      </c>
      <c r="L48" s="267"/>
      <c r="M48" s="402">
        <f>VLOOKUP(A48,MATERIALES!A5:D396,4,FALSE)</f>
        <v>68313.539368691578</v>
      </c>
      <c r="N48" s="272">
        <f>K48*M48</f>
        <v>888.07601179299047</v>
      </c>
    </row>
    <row r="49" spans="1:14">
      <c r="A49" s="108" t="s">
        <v>860</v>
      </c>
      <c r="B49" s="43" t="str">
        <f>VLOOKUP(A49,MATERIALES!A6:D373,3,FALSE)</f>
        <v>Emulsión CRR-2</v>
      </c>
      <c r="C49" s="281"/>
      <c r="D49" s="281"/>
      <c r="E49" s="281"/>
      <c r="F49" s="281"/>
      <c r="G49" s="281"/>
      <c r="H49" s="281"/>
      <c r="I49" s="268"/>
      <c r="J49" s="224" t="str">
        <f>VLOOKUP(A49,MATERIALES!A5:D373,2,FALSE)</f>
        <v>lt</v>
      </c>
      <c r="K49" s="282">
        <v>1.5</v>
      </c>
      <c r="L49" s="267"/>
      <c r="M49" s="402">
        <f>VLOOKUP(A49,MATERIALES!A6:D397,4,FALSE)</f>
        <v>1722.620287866192</v>
      </c>
      <c r="N49" s="272">
        <f>K49*M49</f>
        <v>2583.9304317992883</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3"/>
      <c r="C52" s="824"/>
      <c r="D52" s="824"/>
      <c r="E52" s="824"/>
      <c r="F52" s="824"/>
      <c r="G52" s="824"/>
      <c r="H52" s="824"/>
      <c r="I52" s="825"/>
      <c r="J52" s="42"/>
      <c r="K52" s="44"/>
      <c r="L52" s="826"/>
      <c r="M52" s="827"/>
      <c r="N52" s="45"/>
    </row>
    <row r="53" spans="1:14" ht="15.75" thickBot="1">
      <c r="B53" s="828" t="s">
        <v>953</v>
      </c>
      <c r="C53" s="829"/>
      <c r="D53" s="829"/>
      <c r="E53" s="829"/>
      <c r="F53" s="829"/>
      <c r="G53" s="829"/>
      <c r="H53" s="829"/>
      <c r="I53" s="829"/>
      <c r="J53" s="829"/>
      <c r="K53" s="829"/>
      <c r="L53" s="829"/>
      <c r="M53" s="830"/>
      <c r="N53" s="394">
        <f>SUM(N48:N52)</f>
        <v>3472.0064435922786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1" t="s">
        <v>961</v>
      </c>
      <c r="M57" s="804"/>
      <c r="N57" s="76" t="s">
        <v>951</v>
      </c>
    </row>
    <row r="58" spans="1:14">
      <c r="A58" t="s">
        <v>1317</v>
      </c>
      <c r="B58" s="46" t="str">
        <f>VLOOKUP(A58,TRANSPORTE!A5:D117,3,FALSE)</f>
        <v>Transporte de agregados pétreos</v>
      </c>
      <c r="C58" s="317"/>
      <c r="D58" s="317"/>
      <c r="E58" s="317"/>
      <c r="F58" s="317"/>
      <c r="G58" s="317"/>
      <c r="H58" s="311" t="s">
        <v>1468</v>
      </c>
      <c r="I58" s="279">
        <v>1.2999999999999999E-2</v>
      </c>
      <c r="J58" s="286">
        <v>1</v>
      </c>
      <c r="K58" s="279">
        <f>I58*J58</f>
        <v>1.2999999999999999E-2</v>
      </c>
      <c r="L58" s="832">
        <f>VLOOKUP(A58,TRANSPORTE!A5:D117,4,FALSE)</f>
        <v>1232.9363069637777</v>
      </c>
      <c r="M58" s="833"/>
      <c r="N58" s="287">
        <f>K58*L58</f>
        <v>16.02817199052911</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7"/>
      <c r="M63" s="818"/>
      <c r="N63" s="127"/>
    </row>
    <row r="64" spans="1:14" ht="15.75" thickBot="1">
      <c r="B64" s="834" t="s">
        <v>953</v>
      </c>
      <c r="C64" s="835"/>
      <c r="D64" s="835"/>
      <c r="E64" s="835"/>
      <c r="F64" s="835"/>
      <c r="G64" s="835"/>
      <c r="H64" s="835"/>
      <c r="I64" s="835"/>
      <c r="J64" s="835"/>
      <c r="K64" s="835"/>
      <c r="L64" s="835"/>
      <c r="M64" s="836"/>
      <c r="N64" s="104">
        <f>N58+N59+N60+N61+N62</f>
        <v>16.02817199052911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4" t="s">
        <v>963</v>
      </c>
      <c r="C68" s="855"/>
      <c r="D68" s="855"/>
      <c r="E68" s="855"/>
      <c r="F68" s="855"/>
      <c r="G68" s="855"/>
      <c r="H68" s="855"/>
      <c r="I68" s="73" t="s">
        <v>964</v>
      </c>
      <c r="J68" s="75" t="s">
        <v>1410</v>
      </c>
      <c r="K68" s="74" t="s">
        <v>966</v>
      </c>
      <c r="L68" s="856" t="s">
        <v>950</v>
      </c>
      <c r="M68" s="857"/>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5">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34" t="s">
        <v>953</v>
      </c>
      <c r="C76" s="835"/>
      <c r="D76" s="835"/>
      <c r="E76" s="835"/>
      <c r="F76" s="835"/>
      <c r="G76" s="835"/>
      <c r="H76" s="835"/>
      <c r="I76" s="835"/>
      <c r="J76" s="835"/>
      <c r="K76" s="835"/>
      <c r="L76" s="835"/>
      <c r="M76" s="836"/>
      <c r="N76" s="301">
        <f>SUM(N69:N75)</f>
        <v>101.00320112950249</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N43+N53+N64+N76</f>
        <v>4631.5856126601611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926.31712253203227</v>
      </c>
      <c r="M83" s="863"/>
      <c r="N83" s="51"/>
    </row>
    <row r="84" spans="1:14">
      <c r="B84" s="89" t="s">
        <v>973</v>
      </c>
      <c r="C84" s="90"/>
      <c r="D84" s="90"/>
      <c r="E84" s="90"/>
      <c r="F84" s="90"/>
      <c r="G84" s="90"/>
      <c r="H84" s="90"/>
      <c r="I84" s="87"/>
      <c r="J84" s="88"/>
      <c r="K84" s="304">
        <v>0.05</v>
      </c>
      <c r="L84" s="862">
        <f>N78*K84</f>
        <v>231.57928063300807</v>
      </c>
      <c r="M84" s="863"/>
      <c r="N84" s="51"/>
    </row>
    <row r="85" spans="1:14" ht="15.75" thickBot="1">
      <c r="B85" s="91" t="s">
        <v>974</v>
      </c>
      <c r="C85" s="92"/>
      <c r="D85" s="92"/>
      <c r="E85" s="92"/>
      <c r="F85" s="92"/>
      <c r="G85" s="92"/>
      <c r="H85" s="92"/>
      <c r="I85" s="93"/>
      <c r="J85" s="94"/>
      <c r="K85" s="305">
        <v>0.05</v>
      </c>
      <c r="L85" s="864">
        <f>N78*K85</f>
        <v>231.57928063300807</v>
      </c>
      <c r="M85" s="865"/>
      <c r="N85" s="51"/>
    </row>
    <row r="86" spans="1:14" ht="15.75" thickBot="1">
      <c r="B86" s="828" t="s">
        <v>953</v>
      </c>
      <c r="C86" s="829"/>
      <c r="D86" s="829"/>
      <c r="E86" s="829"/>
      <c r="F86" s="829"/>
      <c r="G86" s="829"/>
      <c r="H86" s="829"/>
      <c r="I86" s="829"/>
      <c r="J86" s="829"/>
      <c r="K86" s="829"/>
      <c r="L86" s="829"/>
      <c r="M86" s="830"/>
      <c r="N86" s="52">
        <f>L83+L84+L85</f>
        <v>1389.4756837980483</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6021.0612964582097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1563</v>
      </c>
      <c r="C31" s="81" t="s">
        <v>1564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154</v>
      </c>
      <c r="B36" s="841" t="str">
        <f>VLOOKUP(A36,EQUIPOS!A6:D154,3,FALSE)</f>
        <v>Carrotanque Irrigador de asfalto, 1000 GALONES DE CAPACIDAD</v>
      </c>
      <c r="C36" s="842"/>
      <c r="D36" s="842"/>
      <c r="E36" s="842"/>
      <c r="F36" s="842"/>
      <c r="G36" s="842"/>
      <c r="H36" s="843"/>
      <c r="I36" s="267"/>
      <c r="J36" s="268"/>
      <c r="K36" s="269">
        <f>VLOOKUP(A36,EQUIPOS!A6:D163,4,FALSE)</f>
        <v>99456.256770748165</v>
      </c>
      <c r="L36" s="270"/>
      <c r="M36" s="283">
        <v>275</v>
      </c>
      <c r="N36" s="272">
        <f>K36/M36</f>
        <v>361.6591155299933</v>
      </c>
    </row>
    <row r="37" spans="1:14">
      <c r="A37" s="113" t="s">
        <v>173</v>
      </c>
      <c r="B37" s="841" t="str">
        <f>VLOOKUP(A37,EQUIPOS!A7:D154,3,FALSE)</f>
        <v>Compactador neumático de Potencia 70 HP, peso de 13 ton</v>
      </c>
      <c r="C37" s="842"/>
      <c r="D37" s="842"/>
      <c r="E37" s="842"/>
      <c r="F37" s="842"/>
      <c r="G37" s="842"/>
      <c r="H37" s="843"/>
      <c r="I37" s="267"/>
      <c r="J37" s="268"/>
      <c r="K37" s="269">
        <f>VLOOKUP(A37,EQUIPOS!A7:D164,4,FALSE)</f>
        <v>149863.88310569464</v>
      </c>
      <c r="L37" s="270"/>
      <c r="M37" s="283">
        <f>M36</f>
        <v>275</v>
      </c>
      <c r="N37" s="272">
        <f>K37/M37</f>
        <v>544.95957492979869</v>
      </c>
    </row>
    <row r="38" spans="1:14">
      <c r="A38" t="s">
        <v>176</v>
      </c>
      <c r="B38" s="841" t="str">
        <f>VLOOKUP(A38,EQUIPOS!A8:D154,3,FALSE)</f>
        <v xml:space="preserve">Compresor (barrido y soplado)
</v>
      </c>
      <c r="C38" s="842"/>
      <c r="D38" s="842"/>
      <c r="E38" s="842"/>
      <c r="F38" s="842"/>
      <c r="G38" s="842"/>
      <c r="H38" s="843"/>
      <c r="I38" s="267"/>
      <c r="J38" s="268"/>
      <c r="K38" s="269">
        <f>VLOOKUP(A38,EQUIPOS!A8:D165,4,FALSE)</f>
        <v>62782.315128529917</v>
      </c>
      <c r="L38" s="270"/>
      <c r="M38" s="283">
        <v>275</v>
      </c>
      <c r="N38" s="272">
        <f>K38/M38</f>
        <v>228.29932774010879</v>
      </c>
    </row>
    <row r="39" spans="1:14">
      <c r="A39" t="s">
        <v>225</v>
      </c>
      <c r="B39" s="841" t="str">
        <f>VLOOKUP(A39,EQUIPOS!A9:D154,3,FALSE)</f>
        <v>Esparcidor de gravilla, Ancho de esparcimiento 3100mm, Velocidad de trabajo 10—20km2/h</v>
      </c>
      <c r="C39" s="842"/>
      <c r="D39" s="842"/>
      <c r="E39" s="842"/>
      <c r="F39" s="842"/>
      <c r="G39" s="842"/>
      <c r="H39" s="843"/>
      <c r="I39" s="844"/>
      <c r="J39" s="825"/>
      <c r="K39" s="269">
        <f>VLOOKUP(A39,EQUIPOS!A9:D166,4,FALSE)</f>
        <v>104512.65056964963</v>
      </c>
      <c r="L39" s="956">
        <v>275</v>
      </c>
      <c r="M39" s="957"/>
      <c r="N39" s="272">
        <f>K39/L39</f>
        <v>380.04600207145319</v>
      </c>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0.01</v>
      </c>
      <c r="N41" s="344">
        <f>N76*M41</f>
        <v>1.4691374709745819</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1516.4331577423286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VLOOKUP(A48,MATERIALES!A4:D373,2,FALSE)</f>
        <v>m3</v>
      </c>
      <c r="K48" s="282">
        <v>2.5000000000000001E-2</v>
      </c>
      <c r="L48" s="267"/>
      <c r="M48" s="402">
        <f>VLOOKUP(A48,MATERIALES!A5:D396,4,FALSE)</f>
        <v>49392.483605554429</v>
      </c>
      <c r="N48" s="272">
        <f>K48*M48</f>
        <v>1234.8120901388609</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VLOOKUP(A49,MATERIALES!A5:D373,2,FALSE)</f>
        <v>m3</v>
      </c>
      <c r="K49" s="282">
        <v>1.2999999999999999E-2</v>
      </c>
      <c r="L49" s="267"/>
      <c r="M49" s="402">
        <f>VLOOKUP(A49,MATERIALES!A6:D397,4,FALSE)</f>
        <v>50703.452138149754</v>
      </c>
      <c r="N49" s="272">
        <f>K49*M49</f>
        <v>659.14487779594674</v>
      </c>
    </row>
    <row r="50" spans="1:14">
      <c r="A50" t="s">
        <v>860</v>
      </c>
      <c r="B50" s="43" t="str">
        <f>VLOOKUP(A50,MATERIALES!A6:D373,3,FALSE)</f>
        <v>Emulsión CRR-2</v>
      </c>
      <c r="C50" s="281"/>
      <c r="D50" s="281"/>
      <c r="E50" s="281"/>
      <c r="F50" s="281"/>
      <c r="G50" s="281"/>
      <c r="H50" s="281"/>
      <c r="I50" s="268"/>
      <c r="J50" s="224" t="str">
        <f>VLOOKUP(A50,MATERIALES!A6:D373,2,FALSE)</f>
        <v>lt</v>
      </c>
      <c r="K50" s="282">
        <v>4.24</v>
      </c>
      <c r="L50" s="267"/>
      <c r="M50" s="402">
        <f>VLOOKUP(A50,MATERIALES!A6:D398,4,FALSE)</f>
        <v>1722.620287866192</v>
      </c>
      <c r="N50" s="272">
        <f>K50*M50</f>
        <v>7303.9100205526547</v>
      </c>
    </row>
    <row r="51" spans="1:14">
      <c r="B51" s="43"/>
      <c r="C51" s="281"/>
      <c r="D51" s="281"/>
      <c r="E51" s="281"/>
      <c r="F51" s="281"/>
      <c r="G51" s="281"/>
      <c r="H51" s="281"/>
      <c r="I51" s="268"/>
      <c r="J51" s="224"/>
      <c r="K51" s="282"/>
      <c r="L51" s="267"/>
      <c r="M51" s="283"/>
      <c r="N51" s="284"/>
    </row>
    <row r="52" spans="1:14" ht="15.75" thickBot="1">
      <c r="B52" s="823"/>
      <c r="C52" s="824"/>
      <c r="D52" s="824"/>
      <c r="E52" s="824"/>
      <c r="F52" s="824"/>
      <c r="G52" s="824"/>
      <c r="H52" s="824"/>
      <c r="I52" s="825"/>
      <c r="J52" s="42"/>
      <c r="K52" s="44"/>
      <c r="L52" s="826"/>
      <c r="M52" s="827"/>
      <c r="N52" s="45"/>
    </row>
    <row r="53" spans="1:14" ht="15.75" thickBot="1">
      <c r="B53" s="828" t="s">
        <v>953</v>
      </c>
      <c r="C53" s="829"/>
      <c r="D53" s="829"/>
      <c r="E53" s="829"/>
      <c r="F53" s="829"/>
      <c r="G53" s="829"/>
      <c r="H53" s="829"/>
      <c r="I53" s="829"/>
      <c r="J53" s="829"/>
      <c r="K53" s="829"/>
      <c r="L53" s="829"/>
      <c r="M53" s="830"/>
      <c r="N53" s="394">
        <f>SUM(N48:N52)</f>
        <v>9197.8669884874616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1" t="s">
        <v>961</v>
      </c>
      <c r="M57" s="804"/>
      <c r="N57" s="76" t="s">
        <v>951</v>
      </c>
    </row>
    <row r="58" spans="1:14">
      <c r="A58" t="s">
        <v>1317</v>
      </c>
      <c r="B58" s="46" t="str">
        <f>VLOOKUP(A58,TRANSPORTE!A5:D117,3,FALSE)</f>
        <v>Transporte de agregados pétreos</v>
      </c>
      <c r="C58" s="317"/>
      <c r="D58" s="317"/>
      <c r="E58" s="317"/>
      <c r="F58" s="317"/>
      <c r="G58" s="317"/>
      <c r="H58" s="311" t="s">
        <v>1468</v>
      </c>
      <c r="I58" s="279">
        <v>3.7999999999999999E-2</v>
      </c>
      <c r="J58" s="286">
        <v>1</v>
      </c>
      <c r="K58" s="279">
        <f>I58*J58</f>
        <v>3.7999999999999999E-2</v>
      </c>
      <c r="L58" s="832">
        <f>VLOOKUP(A58,TRANSPORTE!A5:D117,4,FALSE)</f>
        <v>1232.9363069637777</v>
      </c>
      <c r="M58" s="833"/>
      <c r="N58" s="287">
        <f>K58*L58</f>
        <v>46.85157966462355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7"/>
      <c r="M63" s="818"/>
      <c r="N63" s="127"/>
    </row>
    <row r="64" spans="1:14" ht="15.75" thickBot="1">
      <c r="B64" s="834" t="s">
        <v>953</v>
      </c>
      <c r="C64" s="835"/>
      <c r="D64" s="835"/>
      <c r="E64" s="835"/>
      <c r="F64" s="835"/>
      <c r="G64" s="835"/>
      <c r="H64" s="835"/>
      <c r="I64" s="835"/>
      <c r="J64" s="835"/>
      <c r="K64" s="835"/>
      <c r="L64" s="835"/>
      <c r="M64" s="836"/>
      <c r="N64" s="104">
        <f>N58+N59+N60+N61+N62</f>
        <v>46.85157966462355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4" t="s">
        <v>963</v>
      </c>
      <c r="C68" s="855"/>
      <c r="D68" s="855"/>
      <c r="E68" s="855"/>
      <c r="F68" s="855"/>
      <c r="G68" s="855"/>
      <c r="H68" s="855"/>
      <c r="I68" s="73" t="s">
        <v>964</v>
      </c>
      <c r="J68" s="75" t="s">
        <v>1410</v>
      </c>
      <c r="K68" s="74" t="s">
        <v>966</v>
      </c>
      <c r="L68" s="856" t="s">
        <v>950</v>
      </c>
      <c r="M68" s="857"/>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404">
        <v>2200</v>
      </c>
      <c r="N69" s="395">
        <f>K69/M69</f>
        <v>48.493747097458176</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405">
        <v>2200</v>
      </c>
      <c r="N70" s="395">
        <f>K70/M70</f>
        <v>98.42</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127"/>
    </row>
    <row r="76" spans="1:15" ht="15.75" thickBot="1">
      <c r="B76" s="834" t="s">
        <v>953</v>
      </c>
      <c r="C76" s="835"/>
      <c r="D76" s="835"/>
      <c r="E76" s="835"/>
      <c r="F76" s="835"/>
      <c r="G76" s="835"/>
      <c r="H76" s="835"/>
      <c r="I76" s="835"/>
      <c r="J76" s="835"/>
      <c r="K76" s="835"/>
      <c r="L76" s="835"/>
      <c r="M76" s="836"/>
      <c r="N76" s="460">
        <f>SUM(N69:N75)</f>
        <v>146.91374709745818</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N43+N53+N64+N76</f>
        <v>10908.065472991873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2181.6130945983746</v>
      </c>
      <c r="M83" s="863"/>
      <c r="N83" s="51"/>
    </row>
    <row r="84" spans="1:14">
      <c r="B84" s="89" t="s">
        <v>973</v>
      </c>
      <c r="C84" s="90"/>
      <c r="D84" s="90"/>
      <c r="E84" s="90"/>
      <c r="F84" s="90"/>
      <c r="G84" s="90"/>
      <c r="H84" s="90"/>
      <c r="I84" s="87"/>
      <c r="J84" s="88"/>
      <c r="K84" s="304">
        <v>0.05</v>
      </c>
      <c r="L84" s="862">
        <f>N78*K84</f>
        <v>545.40327364959364</v>
      </c>
      <c r="M84" s="863"/>
      <c r="N84" s="51"/>
    </row>
    <row r="85" spans="1:14" ht="15.75" thickBot="1">
      <c r="B85" s="91" t="s">
        <v>974</v>
      </c>
      <c r="C85" s="92"/>
      <c r="D85" s="92"/>
      <c r="E85" s="92"/>
      <c r="F85" s="92"/>
      <c r="G85" s="92"/>
      <c r="H85" s="92"/>
      <c r="I85" s="93"/>
      <c r="J85" s="94"/>
      <c r="K85" s="305">
        <v>0.05</v>
      </c>
      <c r="L85" s="864">
        <f>N78*K85</f>
        <v>545.40327364959364</v>
      </c>
      <c r="M85" s="865"/>
      <c r="N85" s="51"/>
    </row>
    <row r="86" spans="1:14" ht="15.75" thickBot="1">
      <c r="B86" s="828" t="s">
        <v>953</v>
      </c>
      <c r="C86" s="829"/>
      <c r="D86" s="829"/>
      <c r="E86" s="829"/>
      <c r="F86" s="829"/>
      <c r="G86" s="829"/>
      <c r="H86" s="829"/>
      <c r="I86" s="829"/>
      <c r="J86" s="829"/>
      <c r="K86" s="829"/>
      <c r="L86" s="829"/>
      <c r="M86" s="830"/>
      <c r="N86" s="52">
        <f>L83+L84+L85</f>
        <v>3272.4196418975621</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14180.485114889436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1565</v>
      </c>
      <c r="C31" s="81" t="s">
        <v>1566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154</v>
      </c>
      <c r="B36" s="841" t="str">
        <f>VLOOKUP(A36,EQUIPOS!A6:D154,3,FALSE)</f>
        <v>Carrotanque Irrigador de asfalto, 1000 GALONES DE CAPACIDAD</v>
      </c>
      <c r="C36" s="842"/>
      <c r="D36" s="842"/>
      <c r="E36" s="842"/>
      <c r="F36" s="842"/>
      <c r="G36" s="842"/>
      <c r="H36" s="843"/>
      <c r="I36" s="267"/>
      <c r="J36" s="268"/>
      <c r="K36" s="269">
        <f>VLOOKUP(A36,EQUIPOS!A6:D163,4,FALSE)</f>
        <v>99456.256770748165</v>
      </c>
      <c r="L36" s="270"/>
      <c r="M36" s="283">
        <v>275</v>
      </c>
      <c r="N36" s="272">
        <f>K36/M36</f>
        <v>361.6591155299933</v>
      </c>
    </row>
    <row r="37" spans="1:14">
      <c r="A37" s="113" t="s">
        <v>173</v>
      </c>
      <c r="B37" s="841" t="str">
        <f>VLOOKUP(A37,EQUIPOS!A7:D154,3,FALSE)</f>
        <v>Compactador neumático de Potencia 70 HP, peso de 13 ton</v>
      </c>
      <c r="C37" s="842"/>
      <c r="D37" s="842"/>
      <c r="E37" s="842"/>
      <c r="F37" s="842"/>
      <c r="G37" s="842"/>
      <c r="H37" s="843"/>
      <c r="I37" s="267"/>
      <c r="J37" s="268"/>
      <c r="K37" s="269">
        <f>VLOOKUP(A37,EQUIPOS!A7:D164,4,FALSE)</f>
        <v>149863.88310569464</v>
      </c>
      <c r="L37" s="270"/>
      <c r="M37" s="283">
        <v>275</v>
      </c>
      <c r="N37" s="272">
        <f>K37/M37</f>
        <v>544.95957492979869</v>
      </c>
    </row>
    <row r="38" spans="1:14">
      <c r="A38" t="s">
        <v>176</v>
      </c>
      <c r="B38" s="841" t="str">
        <f>VLOOKUP(A38,EQUIPOS!A8:D154,3,FALSE)</f>
        <v xml:space="preserve">Compresor (barrido y soplado)
</v>
      </c>
      <c r="C38" s="842"/>
      <c r="D38" s="842"/>
      <c r="E38" s="842"/>
      <c r="F38" s="842"/>
      <c r="G38" s="842"/>
      <c r="H38" s="843"/>
      <c r="I38" s="267"/>
      <c r="J38" s="268"/>
      <c r="K38" s="269">
        <f>VLOOKUP(A38,EQUIPOS!A8:D165,4,FALSE)</f>
        <v>62782.315128529917</v>
      </c>
      <c r="L38" s="270"/>
      <c r="M38" s="283">
        <v>275</v>
      </c>
      <c r="N38" s="272">
        <f>K38/M38</f>
        <v>228.29932774010879</v>
      </c>
    </row>
    <row r="39" spans="1:14">
      <c r="A39" t="s">
        <v>225</v>
      </c>
      <c r="B39" s="841" t="str">
        <f>VLOOKUP(A39,EQUIPOS!A9:D154,3,FALSE)</f>
        <v>Esparcidor de gravilla, Ancho de esparcimiento 3100mm, Velocidad de trabajo 10—20km2/h</v>
      </c>
      <c r="C39" s="842"/>
      <c r="D39" s="842"/>
      <c r="E39" s="842"/>
      <c r="F39" s="842"/>
      <c r="G39" s="842"/>
      <c r="H39" s="843"/>
      <c r="I39" s="844"/>
      <c r="J39" s="825"/>
      <c r="K39" s="269">
        <f>VLOOKUP(A39,EQUIPOS!A9:D166,4,FALSE)</f>
        <v>104512.65056964963</v>
      </c>
      <c r="L39" s="956">
        <v>275</v>
      </c>
      <c r="M39" s="957"/>
      <c r="N39" s="272">
        <f>K39/L39</f>
        <v>380.04600207145319</v>
      </c>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0.01</v>
      </c>
      <c r="N41" s="344">
        <f>N76*M41</f>
        <v>1.4691374709745819</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1516.4331577423286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VLOOKUP(A48,MATERIALES!A4:D373,2,FALSE)</f>
        <v>m3</v>
      </c>
      <c r="K48" s="282">
        <v>1.9E-2</v>
      </c>
      <c r="L48" s="267"/>
      <c r="M48" s="402">
        <f>VLOOKUP(A48,MATERIALES!A5:D396,4,FALSE)</f>
        <v>49392.483605554429</v>
      </c>
      <c r="N48" s="272">
        <f>K48*M48</f>
        <v>938.45718850553408</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VLOOKUP(A49,MATERIALES!A5:D373,2,FALSE)</f>
        <v>m3</v>
      </c>
      <c r="K49" s="282">
        <v>0.01</v>
      </c>
      <c r="L49" s="267"/>
      <c r="M49" s="402">
        <f>VLOOKUP(A49,MATERIALES!A6:D397,4,FALSE)</f>
        <v>50703.452138149754</v>
      </c>
      <c r="N49" s="272">
        <f>K49*M49</f>
        <v>507.03452138149754</v>
      </c>
    </row>
    <row r="50" spans="1:14">
      <c r="A50" t="s">
        <v>860</v>
      </c>
      <c r="B50" s="43" t="str">
        <f>VLOOKUP(A50,MATERIALES!A6:D373,3,FALSE)</f>
        <v>Emulsión CRR-2</v>
      </c>
      <c r="C50" s="281"/>
      <c r="D50" s="281"/>
      <c r="E50" s="281"/>
      <c r="F50" s="281"/>
      <c r="G50" s="281"/>
      <c r="H50" s="281"/>
      <c r="I50" s="268"/>
      <c r="J50" s="224" t="str">
        <f>VLOOKUP(A50,MATERIALES!A6:D373,2,FALSE)</f>
        <v>lt</v>
      </c>
      <c r="K50" s="282">
        <v>3.24</v>
      </c>
      <c r="L50" s="267"/>
      <c r="M50" s="402">
        <f>VLOOKUP(A50,MATERIALES!A6:D398,4,FALSE)</f>
        <v>1722.620287866192</v>
      </c>
      <c r="N50" s="272">
        <f>K50*M50</f>
        <v>5581.2897326864622</v>
      </c>
    </row>
    <row r="51" spans="1:14">
      <c r="B51" s="43"/>
      <c r="C51" s="281"/>
      <c r="D51" s="281"/>
      <c r="E51" s="281"/>
      <c r="F51" s="281"/>
      <c r="G51" s="281"/>
      <c r="H51" s="281"/>
      <c r="I51" s="268"/>
      <c r="J51" s="224"/>
      <c r="K51" s="282"/>
      <c r="L51" s="267"/>
      <c r="M51" s="283"/>
      <c r="N51" s="284"/>
    </row>
    <row r="52" spans="1:14" ht="15.75" thickBot="1">
      <c r="B52" s="823"/>
      <c r="C52" s="824"/>
      <c r="D52" s="824"/>
      <c r="E52" s="824"/>
      <c r="F52" s="824"/>
      <c r="G52" s="824"/>
      <c r="H52" s="824"/>
      <c r="I52" s="825"/>
      <c r="J52" s="42"/>
      <c r="K52" s="44"/>
      <c r="L52" s="826"/>
      <c r="M52" s="827"/>
      <c r="N52" s="45"/>
    </row>
    <row r="53" spans="1:14" ht="15.75" thickBot="1">
      <c r="B53" s="828" t="s">
        <v>953</v>
      </c>
      <c r="C53" s="829"/>
      <c r="D53" s="829"/>
      <c r="E53" s="829"/>
      <c r="F53" s="829"/>
      <c r="G53" s="829"/>
      <c r="H53" s="829"/>
      <c r="I53" s="829"/>
      <c r="J53" s="829"/>
      <c r="K53" s="829"/>
      <c r="L53" s="829"/>
      <c r="M53" s="830"/>
      <c r="N53" s="394">
        <f>SUM(N48:N52)</f>
        <v>7026.7814425734941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1" t="s">
        <v>961</v>
      </c>
      <c r="M57" s="804"/>
      <c r="N57" s="76" t="s">
        <v>951</v>
      </c>
    </row>
    <row r="58" spans="1:14">
      <c r="A58" t="s">
        <v>1317</v>
      </c>
      <c r="B58" s="46" t="str">
        <f>VLOOKUP(A58,TRANSPORTE!A5:D117,3,FALSE)</f>
        <v>Transporte de agregados pétreos</v>
      </c>
      <c r="C58" s="317"/>
      <c r="D58" s="317"/>
      <c r="E58" s="317"/>
      <c r="F58" s="317"/>
      <c r="G58" s="317"/>
      <c r="H58" s="311" t="s">
        <v>1468</v>
      </c>
      <c r="I58" s="279">
        <v>2.9000000000000001E-2</v>
      </c>
      <c r="J58" s="286">
        <v>1</v>
      </c>
      <c r="K58" s="279">
        <f>I58*J58</f>
        <v>2.9000000000000001E-2</v>
      </c>
      <c r="L58" s="832">
        <f>VLOOKUP(A58,TRANSPORTE!A5:D117,4,FALSE)</f>
        <v>1232.9363069637777</v>
      </c>
      <c r="M58" s="833"/>
      <c r="N58" s="287">
        <f>K58*L58</f>
        <v>35.755152901949558</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7"/>
      <c r="M63" s="818"/>
      <c r="N63" s="127"/>
    </row>
    <row r="64" spans="1:14" ht="15.75" thickBot="1">
      <c r="B64" s="834" t="s">
        <v>953</v>
      </c>
      <c r="C64" s="835"/>
      <c r="D64" s="835"/>
      <c r="E64" s="835"/>
      <c r="F64" s="835"/>
      <c r="G64" s="835"/>
      <c r="H64" s="835"/>
      <c r="I64" s="835"/>
      <c r="J64" s="835"/>
      <c r="K64" s="835"/>
      <c r="L64" s="835"/>
      <c r="M64" s="836"/>
      <c r="N64" s="104">
        <f>N58+N59+N60+N61+N62</f>
        <v>35.755152901949558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4" t="s">
        <v>963</v>
      </c>
      <c r="C68" s="855"/>
      <c r="D68" s="855"/>
      <c r="E68" s="855"/>
      <c r="F68" s="855"/>
      <c r="G68" s="855"/>
      <c r="H68" s="855"/>
      <c r="I68" s="73" t="s">
        <v>964</v>
      </c>
      <c r="J68" s="75" t="s">
        <v>1410</v>
      </c>
      <c r="K68" s="74" t="s">
        <v>966</v>
      </c>
      <c r="L68" s="856" t="s">
        <v>950</v>
      </c>
      <c r="M68" s="857"/>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2200</v>
      </c>
      <c r="N69" s="395">
        <f>K69/M69</f>
        <v>98.42</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06">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34" t="s">
        <v>953</v>
      </c>
      <c r="C76" s="835"/>
      <c r="D76" s="835"/>
      <c r="E76" s="835"/>
      <c r="F76" s="835"/>
      <c r="G76" s="835"/>
      <c r="H76" s="835"/>
      <c r="I76" s="835"/>
      <c r="J76" s="835"/>
      <c r="K76" s="835"/>
      <c r="L76" s="835"/>
      <c r="M76" s="836"/>
      <c r="N76" s="301">
        <f>SUM(N69:N75)</f>
        <v>146.91374709745818</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N43+N53+N64+N76</f>
        <v>8725.8835003152308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1745.1767000630462</v>
      </c>
      <c r="M83" s="863"/>
      <c r="N83" s="51"/>
    </row>
    <row r="84" spans="1:14">
      <c r="B84" s="89" t="s">
        <v>973</v>
      </c>
      <c r="C84" s="90"/>
      <c r="D84" s="90"/>
      <c r="E84" s="90"/>
      <c r="F84" s="90"/>
      <c r="G84" s="90"/>
      <c r="H84" s="90"/>
      <c r="I84" s="87"/>
      <c r="J84" s="88"/>
      <c r="K84" s="304">
        <v>0.05</v>
      </c>
      <c r="L84" s="862">
        <f>N78*K84</f>
        <v>436.29417501576154</v>
      </c>
      <c r="M84" s="863"/>
      <c r="N84" s="51"/>
    </row>
    <row r="85" spans="1:14" ht="15.75" thickBot="1">
      <c r="B85" s="91" t="s">
        <v>974</v>
      </c>
      <c r="C85" s="92"/>
      <c r="D85" s="92"/>
      <c r="E85" s="92"/>
      <c r="F85" s="92"/>
      <c r="G85" s="92"/>
      <c r="H85" s="92"/>
      <c r="I85" s="93"/>
      <c r="J85" s="94"/>
      <c r="K85" s="305">
        <v>0.05</v>
      </c>
      <c r="L85" s="864">
        <f>N78*K85</f>
        <v>436.29417501576154</v>
      </c>
      <c r="M85" s="865"/>
      <c r="N85" s="51"/>
    </row>
    <row r="86" spans="1:14" ht="15.75" thickBot="1">
      <c r="B86" s="828" t="s">
        <v>953</v>
      </c>
      <c r="C86" s="829"/>
      <c r="D86" s="829"/>
      <c r="E86" s="829"/>
      <c r="F86" s="829"/>
      <c r="G86" s="829"/>
      <c r="H86" s="829"/>
      <c r="I86" s="829"/>
      <c r="J86" s="829"/>
      <c r="K86" s="829"/>
      <c r="L86" s="829"/>
      <c r="M86" s="830"/>
      <c r="N86" s="52">
        <f>L83+L84+L85</f>
        <v>2617.7650500945692</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11343.6485504098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1568</v>
      </c>
      <c r="C31" s="81" t="s">
        <v>1567</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154</v>
      </c>
      <c r="B36" s="841" t="str">
        <f>VLOOKUP(A36,EQUIPOS!A6:D154,3,FALSE)</f>
        <v>Carrotanque Irrigador de asfalto, 1000 GALONES DE CAPACIDAD</v>
      </c>
      <c r="C36" s="842"/>
      <c r="D36" s="842"/>
      <c r="E36" s="842"/>
      <c r="F36" s="842"/>
      <c r="G36" s="842"/>
      <c r="H36" s="843"/>
      <c r="I36" s="267"/>
      <c r="J36" s="268"/>
      <c r="K36" s="269">
        <f>VLOOKUP(A36,EQUIPOS!A6:D163,4,FALSE)</f>
        <v>99456.256770748165</v>
      </c>
      <c r="L36" s="270"/>
      <c r="M36" s="271">
        <v>275</v>
      </c>
      <c r="N36" s="272">
        <f>K36/M36</f>
        <v>361.6591155299933</v>
      </c>
    </row>
    <row r="37" spans="1:14">
      <c r="A37" s="113" t="s">
        <v>173</v>
      </c>
      <c r="B37" s="841" t="str">
        <f>VLOOKUP(A37,EQUIPOS!A7:D154,3,FALSE)</f>
        <v>Compactador neumático de Potencia 70 HP, peso de 13 ton</v>
      </c>
      <c r="C37" s="842"/>
      <c r="D37" s="842"/>
      <c r="E37" s="842"/>
      <c r="F37" s="842"/>
      <c r="G37" s="842"/>
      <c r="H37" s="843"/>
      <c r="I37" s="267"/>
      <c r="J37" s="268"/>
      <c r="K37" s="269">
        <f>VLOOKUP(A37,EQUIPOS!A7:D164,4,FALSE)</f>
        <v>149863.88310569464</v>
      </c>
      <c r="L37" s="270"/>
      <c r="M37" s="271">
        <v>275</v>
      </c>
      <c r="N37" s="272">
        <f>K37/M37</f>
        <v>544.95957492979869</v>
      </c>
    </row>
    <row r="38" spans="1:14">
      <c r="A38" t="s">
        <v>176</v>
      </c>
      <c r="B38" s="841" t="str">
        <f>VLOOKUP(A38,EQUIPOS!A8:D154,3,FALSE)</f>
        <v xml:space="preserve">Compresor (barrido y soplado)
</v>
      </c>
      <c r="C38" s="842"/>
      <c r="D38" s="842"/>
      <c r="E38" s="842"/>
      <c r="F38" s="842"/>
      <c r="G38" s="842"/>
      <c r="H38" s="843"/>
      <c r="I38" s="267"/>
      <c r="J38" s="268"/>
      <c r="K38" s="269">
        <f>VLOOKUP(A38,EQUIPOS!A8:D165,4,FALSE)</f>
        <v>62782.315128529917</v>
      </c>
      <c r="L38" s="270"/>
      <c r="M38" s="271">
        <v>275</v>
      </c>
      <c r="N38" s="272">
        <f>K38/M38</f>
        <v>228.29932774010879</v>
      </c>
    </row>
    <row r="39" spans="1:14">
      <c r="A39" t="s">
        <v>225</v>
      </c>
      <c r="B39" s="841" t="str">
        <f>VLOOKUP(A39,EQUIPOS!A9:D154,3,FALSE)</f>
        <v>Esparcidor de gravilla, Ancho de esparcimiento 3100mm, Velocidad de trabajo 10—20km2/h</v>
      </c>
      <c r="C39" s="842"/>
      <c r="D39" s="842"/>
      <c r="E39" s="842"/>
      <c r="F39" s="842"/>
      <c r="G39" s="842"/>
      <c r="H39" s="843"/>
      <c r="I39" s="844"/>
      <c r="J39" s="825"/>
      <c r="K39" s="269">
        <f>VLOOKUP(A39,EQUIPOS!A9:D166,4,FALSE)</f>
        <v>104512.65056964963</v>
      </c>
      <c r="L39" s="845">
        <v>275</v>
      </c>
      <c r="M39" s="846"/>
      <c r="N39" s="272">
        <f>K39/L39</f>
        <v>380.04600207145319</v>
      </c>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0.01</v>
      </c>
      <c r="N41" s="344">
        <f>N76*M41</f>
        <v>1.4691374709745819</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1516.4331577423286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VLOOKUP(A48,MATERIALES!A4:D640,2,FALSE)</f>
        <v>m3</v>
      </c>
      <c r="K48" s="282">
        <v>2.5000000000000001E-2</v>
      </c>
      <c r="L48" s="267"/>
      <c r="M48" s="402">
        <f>VLOOKUP(A48,MATERIALES!A5:D396,4,FALSE)</f>
        <v>49392.483605554429</v>
      </c>
      <c r="N48" s="272">
        <f>K48*M48</f>
        <v>1234.8120901388609</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VLOOKUP(A49,MATERIALES!A5:D641,2,FALSE)</f>
        <v>m3</v>
      </c>
      <c r="K49" s="282">
        <v>1.2999999999999999E-2</v>
      </c>
      <c r="L49" s="267"/>
      <c r="M49" s="402">
        <f>VLOOKUP(A49,MATERIALES!A6:D397,4,FALSE)</f>
        <v>50703.452138149754</v>
      </c>
      <c r="N49" s="272">
        <f>K49*M49</f>
        <v>659.14487779594674</v>
      </c>
    </row>
    <row r="50" spans="1:14">
      <c r="A50" t="s">
        <v>862</v>
      </c>
      <c r="B50" s="43" t="str">
        <f>VLOOKUP(A50,MATERIALES!A6:D373,3,FALSE)</f>
        <v>Emulsión CRR-2m</v>
      </c>
      <c r="C50" s="281"/>
      <c r="D50" s="281"/>
      <c r="E50" s="281"/>
      <c r="F50" s="281"/>
      <c r="G50" s="281"/>
      <c r="H50" s="281"/>
      <c r="I50" s="268"/>
      <c r="J50" s="224" t="str">
        <f>VLOOKUP(A50,MATERIALES!A6:D642,2,FALSE)</f>
        <v>lt</v>
      </c>
      <c r="K50" s="282">
        <v>4.24</v>
      </c>
      <c r="L50" s="267"/>
      <c r="M50" s="402">
        <f>VLOOKUP(A50,MATERIALES!A6:D398,4,FALSE)</f>
        <v>2558.5926762050435</v>
      </c>
      <c r="N50" s="272">
        <f>K50*M50</f>
        <v>10848.432947109384</v>
      </c>
    </row>
    <row r="51" spans="1:14">
      <c r="B51" s="43"/>
      <c r="C51" s="281"/>
      <c r="D51" s="281"/>
      <c r="E51" s="281"/>
      <c r="F51" s="281"/>
      <c r="G51" s="281"/>
      <c r="H51" s="281"/>
      <c r="I51" s="268"/>
      <c r="J51" s="224"/>
      <c r="K51" s="282"/>
      <c r="L51" s="267"/>
      <c r="M51" s="283"/>
      <c r="N51" s="284"/>
    </row>
    <row r="52" spans="1:14" ht="15.75" thickBot="1">
      <c r="B52" s="823"/>
      <c r="C52" s="824"/>
      <c r="D52" s="824"/>
      <c r="E52" s="824"/>
      <c r="F52" s="824"/>
      <c r="G52" s="824"/>
      <c r="H52" s="824"/>
      <c r="I52" s="825"/>
      <c r="J52" s="42"/>
      <c r="K52" s="44"/>
      <c r="L52" s="826"/>
      <c r="M52" s="827"/>
      <c r="N52" s="45"/>
    </row>
    <row r="53" spans="1:14" ht="15.75" thickBot="1">
      <c r="B53" s="828" t="s">
        <v>953</v>
      </c>
      <c r="C53" s="829"/>
      <c r="D53" s="829"/>
      <c r="E53" s="829"/>
      <c r="F53" s="829"/>
      <c r="G53" s="829"/>
      <c r="H53" s="829"/>
      <c r="I53" s="829"/>
      <c r="J53" s="829"/>
      <c r="K53" s="829"/>
      <c r="L53" s="829"/>
      <c r="M53" s="830"/>
      <c r="N53" s="394">
        <f>SUM(N48:N52)</f>
        <v>12742.389915044192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1" t="s">
        <v>961</v>
      </c>
      <c r="M57" s="804"/>
      <c r="N57" s="76" t="s">
        <v>951</v>
      </c>
    </row>
    <row r="58" spans="1:14">
      <c r="A58" t="s">
        <v>1317</v>
      </c>
      <c r="B58" s="46" t="str">
        <f>VLOOKUP(A58,TRANSPORTE!A5:D117,3,FALSE)</f>
        <v>Transporte de agregados pétreos</v>
      </c>
      <c r="C58" s="317"/>
      <c r="D58" s="317"/>
      <c r="E58" s="317"/>
      <c r="F58" s="317"/>
      <c r="G58" s="317"/>
      <c r="H58" s="311" t="s">
        <v>1468</v>
      </c>
      <c r="I58" s="279">
        <v>3.7999999999999999E-2</v>
      </c>
      <c r="J58" s="286">
        <v>1</v>
      </c>
      <c r="K58" s="279">
        <f>I58*J58</f>
        <v>3.7999999999999999E-2</v>
      </c>
      <c r="L58" s="832">
        <f>VLOOKUP(A58,TRANSPORTE!A5:D117,4,FALSE)</f>
        <v>1232.9363069637777</v>
      </c>
      <c r="M58" s="833"/>
      <c r="N58" s="287">
        <f>K58*L58</f>
        <v>46.85157966462355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7"/>
      <c r="M63" s="818"/>
      <c r="N63" s="127"/>
    </row>
    <row r="64" spans="1:14" ht="15.75" thickBot="1">
      <c r="B64" s="834" t="s">
        <v>953</v>
      </c>
      <c r="C64" s="835"/>
      <c r="D64" s="835"/>
      <c r="E64" s="835"/>
      <c r="F64" s="835"/>
      <c r="G64" s="835"/>
      <c r="H64" s="835"/>
      <c r="I64" s="835"/>
      <c r="J64" s="835"/>
      <c r="K64" s="835"/>
      <c r="L64" s="835"/>
      <c r="M64" s="836"/>
      <c r="N64" s="104">
        <f>N58+N59+N60+N61+N62</f>
        <v>46.85157966462355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4" t="s">
        <v>963</v>
      </c>
      <c r="C68" s="855"/>
      <c r="D68" s="855"/>
      <c r="E68" s="855"/>
      <c r="F68" s="855"/>
      <c r="G68" s="855"/>
      <c r="H68" s="855"/>
      <c r="I68" s="73" t="s">
        <v>964</v>
      </c>
      <c r="J68" s="75" t="s">
        <v>1410</v>
      </c>
      <c r="K68" s="74" t="s">
        <v>966</v>
      </c>
      <c r="L68" s="856" t="s">
        <v>950</v>
      </c>
      <c r="M68" s="857"/>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2200</v>
      </c>
      <c r="N69" s="395">
        <f>K69/M69</f>
        <v>98.42</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34" t="s">
        <v>953</v>
      </c>
      <c r="C76" s="835"/>
      <c r="D76" s="835"/>
      <c r="E76" s="835"/>
      <c r="F76" s="835"/>
      <c r="G76" s="835"/>
      <c r="H76" s="835"/>
      <c r="I76" s="835"/>
      <c r="J76" s="835"/>
      <c r="K76" s="835"/>
      <c r="L76" s="835"/>
      <c r="M76" s="836"/>
      <c r="N76" s="301">
        <f>SUM(N69:N75)</f>
        <v>146.91374709745818</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N43+N53+N64+N76</f>
        <v>14452.588399548604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2890.5176799097208</v>
      </c>
      <c r="M83" s="863"/>
      <c r="N83" s="51"/>
    </row>
    <row r="84" spans="1:14">
      <c r="B84" s="89" t="s">
        <v>973</v>
      </c>
      <c r="C84" s="90"/>
      <c r="D84" s="90"/>
      <c r="E84" s="90"/>
      <c r="F84" s="90"/>
      <c r="G84" s="90"/>
      <c r="H84" s="90"/>
      <c r="I84" s="87"/>
      <c r="J84" s="88"/>
      <c r="K84" s="304">
        <v>0.05</v>
      </c>
      <c r="L84" s="862">
        <f>N78*K84</f>
        <v>722.62941997743019</v>
      </c>
      <c r="M84" s="863"/>
      <c r="N84" s="51"/>
    </row>
    <row r="85" spans="1:14" ht="15.75" thickBot="1">
      <c r="B85" s="91" t="s">
        <v>974</v>
      </c>
      <c r="C85" s="92"/>
      <c r="D85" s="92"/>
      <c r="E85" s="92"/>
      <c r="F85" s="92"/>
      <c r="G85" s="92"/>
      <c r="H85" s="92"/>
      <c r="I85" s="93"/>
      <c r="J85" s="94"/>
      <c r="K85" s="305">
        <v>0.05</v>
      </c>
      <c r="L85" s="864">
        <f>N78*K85</f>
        <v>722.62941997743019</v>
      </c>
      <c r="M85" s="865"/>
      <c r="N85" s="51"/>
    </row>
    <row r="86" spans="1:14" ht="15.75" thickBot="1">
      <c r="B86" s="828" t="s">
        <v>953</v>
      </c>
      <c r="C86" s="829"/>
      <c r="D86" s="829"/>
      <c r="E86" s="829"/>
      <c r="F86" s="829"/>
      <c r="G86" s="829"/>
      <c r="H86" s="829"/>
      <c r="I86" s="829"/>
      <c r="J86" s="829"/>
      <c r="K86" s="829"/>
      <c r="L86" s="829"/>
      <c r="M86" s="830"/>
      <c r="N86" s="52">
        <f>L83+L84+L85</f>
        <v>4335.7765198645811</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18788.364919413187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1569</v>
      </c>
      <c r="C31" s="81" t="s">
        <v>1570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154</v>
      </c>
      <c r="B36" s="841" t="str">
        <f>VLOOKUP(A36,EQUIPOS!A6:D154,3,FALSE)</f>
        <v>Carrotanque Irrigador de asfalto, 1000 GALONES DE CAPACIDAD</v>
      </c>
      <c r="C36" s="842"/>
      <c r="D36" s="842"/>
      <c r="E36" s="842"/>
      <c r="F36" s="842"/>
      <c r="G36" s="842"/>
      <c r="H36" s="843"/>
      <c r="I36" s="267"/>
      <c r="J36" s="268"/>
      <c r="K36" s="269">
        <f>VLOOKUP(A36,EQUIPOS!A6:D163,4,FALSE)</f>
        <v>99456.256770748165</v>
      </c>
      <c r="L36" s="270"/>
      <c r="M36" s="271">
        <v>275</v>
      </c>
      <c r="N36" s="272">
        <f>K36/M36</f>
        <v>361.6591155299933</v>
      </c>
    </row>
    <row r="37" spans="1:14">
      <c r="A37" s="113" t="s">
        <v>173</v>
      </c>
      <c r="B37" s="841" t="str">
        <f>VLOOKUP(A37,EQUIPOS!A7:D154,3,FALSE)</f>
        <v>Compactador neumático de Potencia 70 HP, peso de 13 ton</v>
      </c>
      <c r="C37" s="842"/>
      <c r="D37" s="842"/>
      <c r="E37" s="842"/>
      <c r="F37" s="842"/>
      <c r="G37" s="842"/>
      <c r="H37" s="843"/>
      <c r="I37" s="267"/>
      <c r="J37" s="268"/>
      <c r="K37" s="269">
        <f>VLOOKUP(A37,EQUIPOS!A7:D164,4,FALSE)</f>
        <v>149863.88310569464</v>
      </c>
      <c r="L37" s="270"/>
      <c r="M37" s="271">
        <v>275</v>
      </c>
      <c r="N37" s="272">
        <f>K37/M37</f>
        <v>544.95957492979869</v>
      </c>
    </row>
    <row r="38" spans="1:14">
      <c r="A38" t="s">
        <v>176</v>
      </c>
      <c r="B38" s="841" t="str">
        <f>VLOOKUP(A38,EQUIPOS!A8:D154,3,FALSE)</f>
        <v xml:space="preserve">Compresor (barrido y soplado)
</v>
      </c>
      <c r="C38" s="842"/>
      <c r="D38" s="842"/>
      <c r="E38" s="842"/>
      <c r="F38" s="842"/>
      <c r="G38" s="842"/>
      <c r="H38" s="843"/>
      <c r="I38" s="267"/>
      <c r="J38" s="268"/>
      <c r="K38" s="269">
        <f>VLOOKUP(A38,EQUIPOS!A8:D165,4,FALSE)</f>
        <v>62782.315128529917</v>
      </c>
      <c r="L38" s="270"/>
      <c r="M38" s="271">
        <v>275</v>
      </c>
      <c r="N38" s="272">
        <f>K38/M38</f>
        <v>228.29932774010879</v>
      </c>
    </row>
    <row r="39" spans="1:14">
      <c r="A39" t="s">
        <v>225</v>
      </c>
      <c r="B39" s="841" t="str">
        <f>VLOOKUP(A39,EQUIPOS!A9:D154,3,FALSE)</f>
        <v>Esparcidor de gravilla, Ancho de esparcimiento 3100mm, Velocidad de trabajo 10—20km2/h</v>
      </c>
      <c r="C39" s="842"/>
      <c r="D39" s="842"/>
      <c r="E39" s="842"/>
      <c r="F39" s="842"/>
      <c r="G39" s="842"/>
      <c r="H39" s="843"/>
      <c r="I39" s="844"/>
      <c r="J39" s="825"/>
      <c r="K39" s="269">
        <f>VLOOKUP(A39,EQUIPOS!A9:D166,4,FALSE)</f>
        <v>104512.65056964963</v>
      </c>
      <c r="L39" s="845">
        <v>275</v>
      </c>
      <c r="M39" s="846"/>
      <c r="N39" s="272">
        <f>K39/L39</f>
        <v>380.04600207145319</v>
      </c>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0.01</v>
      </c>
      <c r="N41" s="344">
        <f>N76*M41</f>
        <v>1.4691374709745819</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1516.4331577423286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VLOOKUP(A48,MATERIALES!A4:D640,2,FALSE)</f>
        <v>m3</v>
      </c>
      <c r="K48" s="282">
        <v>1.9E-2</v>
      </c>
      <c r="L48" s="267"/>
      <c r="M48" s="402">
        <f>VLOOKUP(A48,MATERIALES!A5:D396,4,FALSE)</f>
        <v>49392.483605554429</v>
      </c>
      <c r="N48" s="272">
        <f>K48*M48</f>
        <v>938.45718850553408</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VLOOKUP(A49,MATERIALES!A5:D641,2,FALSE)</f>
        <v>m3</v>
      </c>
      <c r="K49" s="282">
        <v>0.01</v>
      </c>
      <c r="L49" s="267"/>
      <c r="M49" s="402">
        <f>VLOOKUP(A49,MATERIALES!A6:D397,4,FALSE)</f>
        <v>50703.452138149754</v>
      </c>
      <c r="N49" s="272">
        <f>K49*M49</f>
        <v>507.03452138149754</v>
      </c>
    </row>
    <row r="50" spans="1:14">
      <c r="A50" t="s">
        <v>862</v>
      </c>
      <c r="B50" s="43" t="str">
        <f>VLOOKUP(A50,MATERIALES!A6:D373,3,FALSE)</f>
        <v>Emulsión CRR-2m</v>
      </c>
      <c r="C50" s="281"/>
      <c r="D50" s="281"/>
      <c r="E50" s="281"/>
      <c r="F50" s="281"/>
      <c r="G50" s="281"/>
      <c r="H50" s="281"/>
      <c r="I50" s="268"/>
      <c r="J50" s="224" t="str">
        <f>VLOOKUP(A50,MATERIALES!A6:D642,2,FALSE)</f>
        <v>lt</v>
      </c>
      <c r="K50" s="282">
        <v>3.24</v>
      </c>
      <c r="L50" s="267"/>
      <c r="M50" s="402">
        <f>VLOOKUP(A50,MATERIALES!A6:D398,4,FALSE)</f>
        <v>2558.5926762050435</v>
      </c>
      <c r="N50" s="272">
        <f>K50*M50</f>
        <v>8289.8402709043421</v>
      </c>
    </row>
    <row r="51" spans="1:14">
      <c r="B51" s="43"/>
      <c r="C51" s="281"/>
      <c r="D51" s="281"/>
      <c r="E51" s="281"/>
      <c r="F51" s="281"/>
      <c r="G51" s="281"/>
      <c r="H51" s="281"/>
      <c r="I51" s="268"/>
      <c r="J51" s="224"/>
      <c r="K51" s="282"/>
      <c r="L51" s="267"/>
      <c r="M51" s="283"/>
      <c r="N51" s="284"/>
    </row>
    <row r="52" spans="1:14" ht="15.75" thickBot="1">
      <c r="B52" s="823"/>
      <c r="C52" s="824"/>
      <c r="D52" s="824"/>
      <c r="E52" s="824"/>
      <c r="F52" s="824"/>
      <c r="G52" s="824"/>
      <c r="H52" s="824"/>
      <c r="I52" s="825"/>
      <c r="J52" s="42"/>
      <c r="K52" s="44"/>
      <c r="L52" s="826"/>
      <c r="M52" s="827"/>
      <c r="N52" s="45"/>
    </row>
    <row r="53" spans="1:14" ht="15.75" thickBot="1">
      <c r="B53" s="828" t="s">
        <v>953</v>
      </c>
      <c r="C53" s="829"/>
      <c r="D53" s="829"/>
      <c r="E53" s="829"/>
      <c r="F53" s="829"/>
      <c r="G53" s="829"/>
      <c r="H53" s="829"/>
      <c r="I53" s="829"/>
      <c r="J53" s="829"/>
      <c r="K53" s="829"/>
      <c r="L53" s="829"/>
      <c r="M53" s="830"/>
      <c r="N53" s="394">
        <f>SUM(N48:N52)</f>
        <v>9735.331980791374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1" t="s">
        <v>961</v>
      </c>
      <c r="M57" s="804"/>
      <c r="N57" s="76" t="s">
        <v>951</v>
      </c>
    </row>
    <row r="58" spans="1:14">
      <c r="A58" t="s">
        <v>1317</v>
      </c>
      <c r="B58" s="46" t="str">
        <f>VLOOKUP(A58,TRANSPORTE!A5:D117,3,FALSE)</f>
        <v>Transporte de agregados pétreos</v>
      </c>
      <c r="C58" s="317"/>
      <c r="D58" s="317"/>
      <c r="E58" s="317"/>
      <c r="F58" s="317"/>
      <c r="G58" s="317"/>
      <c r="H58" s="311" t="s">
        <v>1468</v>
      </c>
      <c r="I58" s="279">
        <v>2.9000000000000001E-2</v>
      </c>
      <c r="J58" s="286">
        <v>1</v>
      </c>
      <c r="K58" s="279">
        <f>I58*J58</f>
        <v>2.9000000000000001E-2</v>
      </c>
      <c r="L58" s="832">
        <f>VLOOKUP(A58,TRANSPORTE!A5:D117,4,FALSE)</f>
        <v>1232.9363069637777</v>
      </c>
      <c r="M58" s="833"/>
      <c r="N58" s="287">
        <f>K58*L58</f>
        <v>35.755152901949558</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7"/>
      <c r="M63" s="818"/>
      <c r="N63" s="127"/>
    </row>
    <row r="64" spans="1:14" ht="15.75" thickBot="1">
      <c r="B64" s="834" t="s">
        <v>953</v>
      </c>
      <c r="C64" s="835"/>
      <c r="D64" s="835"/>
      <c r="E64" s="835"/>
      <c r="F64" s="835"/>
      <c r="G64" s="835"/>
      <c r="H64" s="835"/>
      <c r="I64" s="835"/>
      <c r="J64" s="835"/>
      <c r="K64" s="835"/>
      <c r="L64" s="835"/>
      <c r="M64" s="836"/>
      <c r="N64" s="104">
        <f>N58+N59+N60+N61+N62</f>
        <v>35.755152901949558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4" t="s">
        <v>963</v>
      </c>
      <c r="C68" s="855"/>
      <c r="D68" s="855"/>
      <c r="E68" s="855"/>
      <c r="F68" s="855"/>
      <c r="G68" s="855"/>
      <c r="H68" s="855"/>
      <c r="I68" s="73" t="s">
        <v>964</v>
      </c>
      <c r="J68" s="75" t="s">
        <v>1410</v>
      </c>
      <c r="K68" s="74" t="s">
        <v>966</v>
      </c>
      <c r="L68" s="856" t="s">
        <v>950</v>
      </c>
      <c r="M68" s="857"/>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2200</v>
      </c>
      <c r="N69" s="395">
        <f>K69/M69</f>
        <v>98.42</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34" t="s">
        <v>953</v>
      </c>
      <c r="C76" s="835"/>
      <c r="D76" s="835"/>
      <c r="E76" s="835"/>
      <c r="F76" s="835"/>
      <c r="G76" s="835"/>
      <c r="H76" s="835"/>
      <c r="I76" s="835"/>
      <c r="J76" s="835"/>
      <c r="K76" s="835"/>
      <c r="L76" s="835"/>
      <c r="M76" s="836"/>
      <c r="N76" s="301">
        <f>SUM(N69:N75)</f>
        <v>146.91374709745818</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N43+N53+N64+N76</f>
        <v>11434.434038533111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2286.8868077066222</v>
      </c>
      <c r="M83" s="863"/>
      <c r="N83" s="51"/>
    </row>
    <row r="84" spans="1:14">
      <c r="B84" s="89" t="s">
        <v>973</v>
      </c>
      <c r="C84" s="90"/>
      <c r="D84" s="90"/>
      <c r="E84" s="90"/>
      <c r="F84" s="90"/>
      <c r="G84" s="90"/>
      <c r="H84" s="90"/>
      <c r="I84" s="87"/>
      <c r="J84" s="88"/>
      <c r="K84" s="304">
        <v>0.05</v>
      </c>
      <c r="L84" s="862">
        <f>N78*K84</f>
        <v>571.72170192665556</v>
      </c>
      <c r="M84" s="863"/>
      <c r="N84" s="51"/>
    </row>
    <row r="85" spans="1:14" ht="15.75" thickBot="1">
      <c r="B85" s="91" t="s">
        <v>974</v>
      </c>
      <c r="C85" s="92"/>
      <c r="D85" s="92"/>
      <c r="E85" s="92"/>
      <c r="F85" s="92"/>
      <c r="G85" s="92"/>
      <c r="H85" s="92"/>
      <c r="I85" s="93"/>
      <c r="J85" s="94"/>
      <c r="K85" s="305">
        <v>0.05</v>
      </c>
      <c r="L85" s="864">
        <f>N78*K85</f>
        <v>571.72170192665556</v>
      </c>
      <c r="M85" s="865"/>
      <c r="N85" s="51"/>
    </row>
    <row r="86" spans="1:14" ht="15.75" thickBot="1">
      <c r="B86" s="828" t="s">
        <v>953</v>
      </c>
      <c r="C86" s="829"/>
      <c r="D86" s="829"/>
      <c r="E86" s="829"/>
      <c r="F86" s="829"/>
      <c r="G86" s="829"/>
      <c r="H86" s="829"/>
      <c r="I86" s="829"/>
      <c r="J86" s="829"/>
      <c r="K86" s="829"/>
      <c r="L86" s="829"/>
      <c r="M86" s="830"/>
      <c r="N86" s="52">
        <f>L83+L84+L85</f>
        <v>3430.3302115599331</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14864.764250093043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1050</v>
      </c>
      <c r="C31" s="81" t="s">
        <v>1571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154</v>
      </c>
      <c r="B36" s="841" t="str">
        <f>VLOOKUP(A36,EQUIPOS!A6:D154,3,FALSE)</f>
        <v>Carrotanque Irrigador de asfalto, 1000 GALONES DE CAPACIDAD</v>
      </c>
      <c r="C36" s="842"/>
      <c r="D36" s="842"/>
      <c r="E36" s="842"/>
      <c r="F36" s="842"/>
      <c r="G36" s="842"/>
      <c r="H36" s="843"/>
      <c r="I36" s="267"/>
      <c r="J36" s="268"/>
      <c r="K36" s="269">
        <f>VLOOKUP(A36,EQUIPOS!A6:D163,4,FALSE)</f>
        <v>99456.256770748165</v>
      </c>
      <c r="L36" s="270"/>
      <c r="M36" s="271">
        <v>418</v>
      </c>
      <c r="N36" s="272">
        <f>K36/M36</f>
        <v>237.93362863815349</v>
      </c>
    </row>
    <row r="37" spans="1:14">
      <c r="A37" s="113" t="s">
        <v>173</v>
      </c>
      <c r="B37" s="841" t="str">
        <f>VLOOKUP(A37,EQUIPOS!A7:D154,3,FALSE)</f>
        <v>Compactador neumático de Potencia 70 HP, peso de 13 ton</v>
      </c>
      <c r="C37" s="842"/>
      <c r="D37" s="842"/>
      <c r="E37" s="842"/>
      <c r="F37" s="842"/>
      <c r="G37" s="842"/>
      <c r="H37" s="843"/>
      <c r="I37" s="267"/>
      <c r="J37" s="268"/>
      <c r="K37" s="269">
        <f>VLOOKUP(A37,EQUIPOS!A7:D164,4,FALSE)</f>
        <v>149863.88310569464</v>
      </c>
      <c r="L37" s="270"/>
      <c r="M37" s="271">
        <v>418</v>
      </c>
      <c r="N37" s="272">
        <f>K37/M37</f>
        <v>358.52603613802546</v>
      </c>
    </row>
    <row r="38" spans="1:14">
      <c r="A38" t="s">
        <v>225</v>
      </c>
      <c r="B38" s="841" t="str">
        <f>VLOOKUP(A38,EQUIPOS!A8:D154,3,FALSE)</f>
        <v>Esparcidor de gravilla, Ancho de esparcimiento 3100mm, Velocidad de trabajo 10—20km2/h</v>
      </c>
      <c r="C38" s="842"/>
      <c r="D38" s="842"/>
      <c r="E38" s="842"/>
      <c r="F38" s="842"/>
      <c r="G38" s="842"/>
      <c r="H38" s="843"/>
      <c r="I38" s="267"/>
      <c r="J38" s="268"/>
      <c r="K38" s="269">
        <f>VLOOKUP(A38,EQUIPOS!A8:D165,4,FALSE)</f>
        <v>104512.65056964963</v>
      </c>
      <c r="L38" s="270"/>
      <c r="M38" s="271">
        <v>418</v>
      </c>
      <c r="N38" s="272">
        <f>K38/M38</f>
        <v>250.0302645206929</v>
      </c>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0.01</v>
      </c>
      <c r="N41" s="344">
        <f>N76*M41</f>
        <v>0.96653780985169846</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847.45646710672349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796</v>
      </c>
      <c r="B48" s="43" t="str">
        <f>VLOOKUP(A48,MATERIALES!A5:D373,3,FALSE)</f>
        <v>Arena de trituración (sellos de arena-afalto)</v>
      </c>
      <c r="C48" s="281"/>
      <c r="D48" s="281"/>
      <c r="E48" s="281"/>
      <c r="F48" s="281"/>
      <c r="G48" s="281"/>
      <c r="H48" s="281"/>
      <c r="I48" s="268"/>
      <c r="J48" s="224" t="str">
        <f>VLOOKUP(A48,MATERIALES!A4:D640,2,FALSE)</f>
        <v>m3</v>
      </c>
      <c r="K48" s="282">
        <v>0.01</v>
      </c>
      <c r="L48" s="267"/>
      <c r="M48" s="402">
        <f>VLOOKUP(A48,MATERIALES!A5:D396,4,FALSE)</f>
        <v>59992.516303779201</v>
      </c>
      <c r="N48" s="272">
        <f>K48*M48</f>
        <v>599.925163037792</v>
      </c>
    </row>
    <row r="49" spans="1:14">
      <c r="A49" s="108" t="s">
        <v>860</v>
      </c>
      <c r="B49" s="43" t="str">
        <f>VLOOKUP(A49,MATERIALES!A6:D373,3,FALSE)</f>
        <v>Emulsión CRR-2</v>
      </c>
      <c r="C49" s="281"/>
      <c r="D49" s="281"/>
      <c r="E49" s="281"/>
      <c r="F49" s="281"/>
      <c r="G49" s="281"/>
      <c r="H49" s="281"/>
      <c r="I49" s="268"/>
      <c r="J49" s="224" t="str">
        <f>VLOOKUP(A49,MATERIALES!A5:D641,2,FALSE)</f>
        <v>lt</v>
      </c>
      <c r="K49" s="282">
        <v>1.25</v>
      </c>
      <c r="L49" s="267"/>
      <c r="M49" s="402">
        <f>VLOOKUP(A49,MATERIALES!A6:D397,4,FALSE)</f>
        <v>1722.620287866192</v>
      </c>
      <c r="N49" s="272">
        <f>K49*M49</f>
        <v>2153.2753598327399</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3"/>
      <c r="C52" s="824"/>
      <c r="D52" s="824"/>
      <c r="E52" s="824"/>
      <c r="F52" s="824"/>
      <c r="G52" s="824"/>
      <c r="H52" s="824"/>
      <c r="I52" s="825"/>
      <c r="J52" s="42"/>
      <c r="K52" s="44"/>
      <c r="L52" s="826"/>
      <c r="M52" s="827"/>
      <c r="N52" s="45"/>
    </row>
    <row r="53" spans="1:14" ht="15.75" thickBot="1">
      <c r="B53" s="828" t="s">
        <v>953</v>
      </c>
      <c r="C53" s="829"/>
      <c r="D53" s="829"/>
      <c r="E53" s="829"/>
      <c r="F53" s="829"/>
      <c r="G53" s="829"/>
      <c r="H53" s="829"/>
      <c r="I53" s="829"/>
      <c r="J53" s="829"/>
      <c r="K53" s="829"/>
      <c r="L53" s="829"/>
      <c r="M53" s="830"/>
      <c r="N53" s="394">
        <f>SUM(N48:N52)</f>
        <v>2753.200522870532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1" t="s">
        <v>961</v>
      </c>
      <c r="M57" s="804"/>
      <c r="N57" s="76" t="s">
        <v>951</v>
      </c>
    </row>
    <row r="58" spans="1:14">
      <c r="A58" t="s">
        <v>1227</v>
      </c>
      <c r="B58" s="46" t="str">
        <f>VLOOKUP(A58,TRANSPORTE!A5:D117,3,FALSE)</f>
        <v>Transporte de Arena</v>
      </c>
      <c r="C58" s="317"/>
      <c r="D58" s="317"/>
      <c r="E58" s="317"/>
      <c r="F58" s="317"/>
      <c r="G58" s="317"/>
      <c r="H58" s="311" t="s">
        <v>1468</v>
      </c>
      <c r="I58" s="279">
        <v>0.01</v>
      </c>
      <c r="J58" s="286">
        <v>1</v>
      </c>
      <c r="K58" s="279">
        <f>I58*J58</f>
        <v>0.01</v>
      </c>
      <c r="L58" s="832">
        <f>VLOOKUP(A58,TRANSPORTE!A5:D117,4,FALSE)</f>
        <v>1232.9363069637777</v>
      </c>
      <c r="M58" s="833"/>
      <c r="N58" s="287">
        <f>K58*L58</f>
        <v>12.329363069637777</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7"/>
      <c r="M63" s="818"/>
      <c r="N63" s="127"/>
    </row>
    <row r="64" spans="1:14" ht="15.75" thickBot="1">
      <c r="B64" s="834" t="s">
        <v>953</v>
      </c>
      <c r="C64" s="835"/>
      <c r="D64" s="835"/>
      <c r="E64" s="835"/>
      <c r="F64" s="835"/>
      <c r="G64" s="835"/>
      <c r="H64" s="835"/>
      <c r="I64" s="835"/>
      <c r="J64" s="835"/>
      <c r="K64" s="835"/>
      <c r="L64" s="835"/>
      <c r="M64" s="836"/>
      <c r="N64" s="104">
        <f>N58+N59+N60+N61+N62</f>
        <v>12.329363069637777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4" t="s">
        <v>963</v>
      </c>
      <c r="C68" s="855"/>
      <c r="D68" s="855"/>
      <c r="E68" s="855"/>
      <c r="F68" s="855"/>
      <c r="G68" s="855"/>
      <c r="H68" s="855"/>
      <c r="I68" s="73" t="s">
        <v>964</v>
      </c>
      <c r="J68" s="75" t="s">
        <v>1410</v>
      </c>
      <c r="K68" s="74" t="s">
        <v>966</v>
      </c>
      <c r="L68" s="856" t="s">
        <v>950</v>
      </c>
      <c r="M68" s="857"/>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3344</v>
      </c>
      <c r="N69" s="395">
        <f>K69/M69</f>
        <v>64.75</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3344</v>
      </c>
      <c r="N70" s="395">
        <f>K70/M70</f>
        <v>31.903780985169853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34" t="s">
        <v>953</v>
      </c>
      <c r="C76" s="835"/>
      <c r="D76" s="835"/>
      <c r="E76" s="835"/>
      <c r="F76" s="835"/>
      <c r="G76" s="835"/>
      <c r="H76" s="835"/>
      <c r="I76" s="835"/>
      <c r="J76" s="835"/>
      <c r="K76" s="835"/>
      <c r="L76" s="835"/>
      <c r="M76" s="836"/>
      <c r="N76" s="301">
        <f>SUM(N69:N75)</f>
        <v>96.653780985169846</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N43+N53+N64+N76</f>
        <v>3709.6401340320631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741.92802680641262</v>
      </c>
      <c r="M83" s="863"/>
      <c r="N83" s="51"/>
    </row>
    <row r="84" spans="1:14">
      <c r="B84" s="89" t="s">
        <v>973</v>
      </c>
      <c r="C84" s="90"/>
      <c r="D84" s="90"/>
      <c r="E84" s="90"/>
      <c r="F84" s="90"/>
      <c r="G84" s="90"/>
      <c r="H84" s="90"/>
      <c r="I84" s="87"/>
      <c r="J84" s="88"/>
      <c r="K84" s="304">
        <v>0.05</v>
      </c>
      <c r="L84" s="862">
        <f>N78*K84</f>
        <v>185.48200670160315</v>
      </c>
      <c r="M84" s="863"/>
      <c r="N84" s="51"/>
    </row>
    <row r="85" spans="1:14" ht="15.75" thickBot="1">
      <c r="B85" s="91" t="s">
        <v>974</v>
      </c>
      <c r="C85" s="92"/>
      <c r="D85" s="92"/>
      <c r="E85" s="92"/>
      <c r="F85" s="92"/>
      <c r="G85" s="92"/>
      <c r="H85" s="92"/>
      <c r="I85" s="93"/>
      <c r="J85" s="94"/>
      <c r="K85" s="305">
        <v>0.05</v>
      </c>
      <c r="L85" s="864">
        <f>N78*K85</f>
        <v>185.48200670160315</v>
      </c>
      <c r="M85" s="865"/>
      <c r="N85" s="51"/>
    </row>
    <row r="86" spans="1:14" ht="15.75" thickBot="1">
      <c r="B86" s="828" t="s">
        <v>953</v>
      </c>
      <c r="C86" s="829"/>
      <c r="D86" s="829"/>
      <c r="E86" s="829"/>
      <c r="F86" s="829"/>
      <c r="G86" s="829"/>
      <c r="H86" s="829"/>
      <c r="I86" s="829"/>
      <c r="J86" s="829"/>
      <c r="K86" s="829"/>
      <c r="L86" s="829"/>
      <c r="M86" s="830"/>
      <c r="N86" s="52">
        <f>L83+L84+L85</f>
        <v>1112.8920402096189</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4822.5321742416818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1051</v>
      </c>
      <c r="C31" s="81" t="s">
        <v>1572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154</v>
      </c>
      <c r="B36" s="841" t="str">
        <f>VLOOKUP(A36,EQUIPOS!A6:D154,3,FALSE)</f>
        <v>Carrotanque Irrigador de asfalto, 1000 GALONES DE CAPACIDAD</v>
      </c>
      <c r="C36" s="842"/>
      <c r="D36" s="842"/>
      <c r="E36" s="842"/>
      <c r="F36" s="842"/>
      <c r="G36" s="842"/>
      <c r="H36" s="843"/>
      <c r="I36" s="267"/>
      <c r="J36" s="268"/>
      <c r="K36" s="269">
        <f>VLOOKUP(A36,EQUIPOS!A6:D163,4,FALSE)</f>
        <v>99456.256770748165</v>
      </c>
      <c r="L36" s="270"/>
      <c r="M36" s="271">
        <v>418</v>
      </c>
      <c r="N36" s="272">
        <f>K36/M36</f>
        <v>237.93362863815349</v>
      </c>
    </row>
    <row r="37" spans="1:14">
      <c r="A37" s="113" t="s">
        <v>173</v>
      </c>
      <c r="B37" s="841" t="str">
        <f>VLOOKUP(A37,EQUIPOS!A7:D154,3,FALSE)</f>
        <v>Compactador neumático de Potencia 70 HP, peso de 13 ton</v>
      </c>
      <c r="C37" s="842"/>
      <c r="D37" s="842"/>
      <c r="E37" s="842"/>
      <c r="F37" s="842"/>
      <c r="G37" s="842"/>
      <c r="H37" s="843"/>
      <c r="I37" s="267"/>
      <c r="J37" s="268"/>
      <c r="K37" s="269">
        <f>VLOOKUP(A37,EQUIPOS!A7:D164,4,FALSE)</f>
        <v>149863.88310569464</v>
      </c>
      <c r="L37" s="270"/>
      <c r="M37" s="271">
        <v>418</v>
      </c>
      <c r="N37" s="272">
        <f>K37/M37</f>
        <v>358.52603613802546</v>
      </c>
    </row>
    <row r="38" spans="1:14">
      <c r="A38" t="s">
        <v>225</v>
      </c>
      <c r="B38" s="841" t="str">
        <f>VLOOKUP(A38,EQUIPOS!A8:D154,3,FALSE)</f>
        <v>Esparcidor de gravilla, Ancho de esparcimiento 3100mm, Velocidad de trabajo 10—20km2/h</v>
      </c>
      <c r="C38" s="842"/>
      <c r="D38" s="842"/>
      <c r="E38" s="842"/>
      <c r="F38" s="842"/>
      <c r="G38" s="842"/>
      <c r="H38" s="843"/>
      <c r="I38" s="267"/>
      <c r="J38" s="268"/>
      <c r="K38" s="269">
        <f>VLOOKUP(A38,EQUIPOS!A8:D165,4,FALSE)</f>
        <v>104512.65056964963</v>
      </c>
      <c r="L38" s="270"/>
      <c r="M38" s="271">
        <v>418</v>
      </c>
      <c r="N38" s="272">
        <f>K38/M38</f>
        <v>250.0302645206929</v>
      </c>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0.01</v>
      </c>
      <c r="N41" s="344">
        <f>N76*M41</f>
        <v>0.96653780985169846</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847.45646710672349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796</v>
      </c>
      <c r="B48" s="43" t="str">
        <f>VLOOKUP(A48,MATERIALES!A5:D373,3,FALSE)</f>
        <v>Arena de trituración (sellos de arena-afalto)</v>
      </c>
      <c r="C48" s="281"/>
      <c r="D48" s="281"/>
      <c r="E48" s="281"/>
      <c r="F48" s="281"/>
      <c r="G48" s="281"/>
      <c r="H48" s="281"/>
      <c r="I48" s="268"/>
      <c r="J48" s="224" t="str">
        <f>VLOOKUP(A48,MATERIALES!A4:D640,2,FALSE)</f>
        <v>m3</v>
      </c>
      <c r="K48" s="282">
        <v>0.01</v>
      </c>
      <c r="L48" s="267"/>
      <c r="M48" s="402">
        <f>VLOOKUP(A48,MATERIALES!A5:D396,4,FALSE)</f>
        <v>59992.516303779201</v>
      </c>
      <c r="N48" s="272">
        <f>K48*M48</f>
        <v>599.925163037792</v>
      </c>
    </row>
    <row r="49" spans="1:72">
      <c r="A49" s="108" t="s">
        <v>858</v>
      </c>
      <c r="B49" s="43" t="str">
        <f>VLOOKUP(A49,MATERIALES!A6:D373,3,FALSE)</f>
        <v>Emulsión CRR-1</v>
      </c>
      <c r="C49" s="281"/>
      <c r="D49" s="281"/>
      <c r="E49" s="281"/>
      <c r="F49" s="281"/>
      <c r="G49" s="281"/>
      <c r="H49" s="281"/>
      <c r="I49" s="268"/>
      <c r="J49" s="268" t="s">
        <v>980</v>
      </c>
      <c r="K49" s="282">
        <v>1.25</v>
      </c>
      <c r="L49" s="267"/>
      <c r="M49" s="402">
        <f>VLOOKUP(A49,MATERIALES!A6:D397,4,FALSE)</f>
        <v>1760.8004675287509</v>
      </c>
      <c r="N49" s="272">
        <f>K49*M49</f>
        <v>2201.0005844109387</v>
      </c>
      <c r="BT49">
        <v>1111</v>
      </c>
    </row>
    <row r="50" spans="1:72">
      <c r="B50" s="43"/>
      <c r="C50" s="281"/>
      <c r="D50" s="281"/>
      <c r="E50" s="281"/>
      <c r="F50" s="281"/>
      <c r="G50" s="281"/>
      <c r="H50" s="281"/>
      <c r="I50" s="268"/>
      <c r="J50" s="224"/>
      <c r="K50" s="282"/>
      <c r="L50" s="267"/>
      <c r="M50" s="283"/>
      <c r="N50" s="284"/>
    </row>
    <row r="51" spans="1:72">
      <c r="B51" s="43"/>
      <c r="C51" s="281"/>
      <c r="D51" s="281"/>
      <c r="E51" s="281"/>
      <c r="F51" s="281"/>
      <c r="G51" s="281"/>
      <c r="H51" s="281"/>
      <c r="I51" s="268"/>
      <c r="J51" s="224"/>
      <c r="K51" s="282"/>
      <c r="L51" s="267"/>
      <c r="M51" s="283"/>
      <c r="N51" s="284"/>
    </row>
    <row r="52" spans="1:72" ht="15.75" thickBot="1">
      <c r="B52" s="823"/>
      <c r="C52" s="824"/>
      <c r="D52" s="824"/>
      <c r="E52" s="824"/>
      <c r="F52" s="824"/>
      <c r="G52" s="824"/>
      <c r="H52" s="824"/>
      <c r="I52" s="825"/>
      <c r="J52" s="42"/>
      <c r="K52" s="44"/>
      <c r="L52" s="826"/>
      <c r="M52" s="827"/>
      <c r="N52" s="45"/>
    </row>
    <row r="53" spans="1:72" ht="15.75" thickBot="1">
      <c r="B53" s="828" t="s">
        <v>953</v>
      </c>
      <c r="C53" s="829"/>
      <c r="D53" s="829"/>
      <c r="E53" s="829"/>
      <c r="F53" s="829"/>
      <c r="G53" s="829"/>
      <c r="H53" s="829"/>
      <c r="I53" s="829"/>
      <c r="J53" s="829"/>
      <c r="K53" s="829"/>
      <c r="L53" s="829"/>
      <c r="M53" s="830"/>
      <c r="N53" s="394">
        <f>SUM(N48:N52)</f>
        <v>2800.9257474487308</v>
      </c>
    </row>
    <row r="54" spans="1:72">
      <c r="B54" s="33"/>
      <c r="C54" s="34"/>
      <c r="D54" s="34"/>
      <c r="E54" s="34"/>
      <c r="F54" s="34"/>
      <c r="G54" s="34"/>
      <c r="H54" s="34"/>
      <c r="I54" s="34"/>
      <c r="J54" s="34"/>
      <c r="K54" s="34"/>
      <c r="L54" s="34"/>
      <c r="M54" s="34"/>
      <c r="N54" s="35"/>
    </row>
    <row r="55" spans="1:72">
      <c r="B55" s="64" t="s">
        <v>956</v>
      </c>
      <c r="C55" s="65"/>
      <c r="D55" s="65"/>
      <c r="E55" s="65"/>
      <c r="F55" s="65"/>
      <c r="G55" s="65"/>
      <c r="H55" s="65"/>
      <c r="I55" s="65"/>
      <c r="J55" s="65"/>
      <c r="K55" s="65"/>
      <c r="L55" s="65"/>
      <c r="M55" s="65"/>
      <c r="N55" s="66"/>
    </row>
    <row r="56" spans="1:72" ht="15.75" thickBot="1">
      <c r="B56" s="68"/>
      <c r="C56" s="61"/>
      <c r="D56" s="61"/>
      <c r="E56" s="61"/>
      <c r="F56" s="61"/>
      <c r="G56" s="61"/>
      <c r="H56" s="61"/>
      <c r="I56" s="61"/>
      <c r="J56" s="61"/>
      <c r="K56" s="61"/>
      <c r="L56" s="61"/>
      <c r="M56" s="61"/>
      <c r="N56" s="63"/>
    </row>
    <row r="57" spans="1:72" ht="25.5">
      <c r="B57" s="313" t="s">
        <v>957</v>
      </c>
      <c r="C57" s="314"/>
      <c r="D57" s="314"/>
      <c r="E57" s="314"/>
      <c r="F57" s="314"/>
      <c r="G57" s="314"/>
      <c r="H57" s="73" t="s">
        <v>945</v>
      </c>
      <c r="I57" s="74" t="s">
        <v>958</v>
      </c>
      <c r="J57" s="75" t="s">
        <v>959</v>
      </c>
      <c r="K57" s="73" t="s">
        <v>960</v>
      </c>
      <c r="L57" s="831" t="s">
        <v>961</v>
      </c>
      <c r="M57" s="804"/>
      <c r="N57" s="76" t="s">
        <v>951</v>
      </c>
    </row>
    <row r="58" spans="1:72">
      <c r="A58" t="s">
        <v>1227</v>
      </c>
      <c r="B58" s="46" t="str">
        <f>VLOOKUP(A58,TRANSPORTE!A5:D117,3,FALSE)</f>
        <v>Transporte de Arena</v>
      </c>
      <c r="C58" s="317"/>
      <c r="D58" s="317"/>
      <c r="E58" s="317"/>
      <c r="F58" s="317"/>
      <c r="G58" s="317"/>
      <c r="H58" s="311" t="s">
        <v>1468</v>
      </c>
      <c r="I58" s="279">
        <v>0.01</v>
      </c>
      <c r="J58" s="286">
        <v>1</v>
      </c>
      <c r="K58" s="279">
        <f>I58*J58</f>
        <v>0.01</v>
      </c>
      <c r="L58" s="832">
        <f>VLOOKUP(A58,TRANSPORTE!A5:D117,4,FALSE)</f>
        <v>1232.9363069637777</v>
      </c>
      <c r="M58" s="833"/>
      <c r="N58" s="287">
        <f>K58*L58</f>
        <v>12.329363069637777</v>
      </c>
    </row>
    <row r="59" spans="1:72">
      <c r="B59" s="46"/>
      <c r="C59" s="47"/>
      <c r="D59" s="47"/>
      <c r="E59" s="47"/>
      <c r="F59" s="47"/>
      <c r="G59" s="47"/>
      <c r="H59" s="288"/>
      <c r="I59" s="279"/>
      <c r="J59" s="279"/>
      <c r="K59" s="279"/>
      <c r="L59" s="289"/>
      <c r="M59" s="290"/>
      <c r="N59" s="291"/>
    </row>
    <row r="60" spans="1:72">
      <c r="B60" s="46"/>
      <c r="C60" s="47"/>
      <c r="D60" s="47"/>
      <c r="E60" s="47"/>
      <c r="F60" s="47"/>
      <c r="G60" s="47"/>
      <c r="H60" s="288"/>
      <c r="I60" s="279"/>
      <c r="J60" s="279"/>
      <c r="K60" s="279"/>
      <c r="L60" s="289"/>
      <c r="M60" s="290"/>
      <c r="N60" s="291"/>
    </row>
    <row r="61" spans="1:72">
      <c r="B61" s="46"/>
      <c r="C61" s="47"/>
      <c r="D61" s="47"/>
      <c r="E61" s="47"/>
      <c r="F61" s="47"/>
      <c r="G61" s="47"/>
      <c r="H61" s="288"/>
      <c r="I61" s="279"/>
      <c r="J61" s="279"/>
      <c r="K61" s="279"/>
      <c r="L61" s="289"/>
      <c r="M61" s="290"/>
      <c r="N61" s="291"/>
    </row>
    <row r="62" spans="1:72">
      <c r="B62" s="46"/>
      <c r="C62" s="47"/>
      <c r="D62" s="47"/>
      <c r="E62" s="47"/>
      <c r="F62" s="47"/>
      <c r="G62" s="47"/>
      <c r="H62" s="288"/>
      <c r="I62" s="279"/>
      <c r="J62" s="279"/>
      <c r="K62" s="279"/>
      <c r="L62" s="289"/>
      <c r="M62" s="290"/>
      <c r="N62" s="291"/>
    </row>
    <row r="63" spans="1:72" ht="15.75" thickBot="1">
      <c r="B63" s="447"/>
      <c r="C63" s="448"/>
      <c r="D63" s="448"/>
      <c r="E63" s="448"/>
      <c r="F63" s="448"/>
      <c r="G63" s="448"/>
      <c r="H63" s="48"/>
      <c r="I63" s="126"/>
      <c r="J63" s="126"/>
      <c r="K63" s="126"/>
      <c r="L63" s="817"/>
      <c r="M63" s="818"/>
      <c r="N63" s="127"/>
    </row>
    <row r="64" spans="1:72" ht="15.75" thickBot="1">
      <c r="B64" s="834" t="s">
        <v>953</v>
      </c>
      <c r="C64" s="835"/>
      <c r="D64" s="835"/>
      <c r="E64" s="835"/>
      <c r="F64" s="835"/>
      <c r="G64" s="835"/>
      <c r="H64" s="835"/>
      <c r="I64" s="835"/>
      <c r="J64" s="835"/>
      <c r="K64" s="835"/>
      <c r="L64" s="835"/>
      <c r="M64" s="836"/>
      <c r="N64" s="104">
        <f>N58+N59+N60+N61+N62</f>
        <v>12.329363069637777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4" t="s">
        <v>963</v>
      </c>
      <c r="C68" s="855"/>
      <c r="D68" s="855"/>
      <c r="E68" s="855"/>
      <c r="F68" s="855"/>
      <c r="G68" s="855"/>
      <c r="H68" s="855"/>
      <c r="I68" s="73" t="s">
        <v>964</v>
      </c>
      <c r="J68" s="75" t="s">
        <v>1410</v>
      </c>
      <c r="K68" s="74" t="s">
        <v>966</v>
      </c>
      <c r="L68" s="856" t="s">
        <v>950</v>
      </c>
      <c r="M68" s="857"/>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3344</v>
      </c>
      <c r="N69" s="395">
        <f>K69/M69</f>
        <v>64.75</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3344</v>
      </c>
      <c r="N70" s="395">
        <f>K70/M70</f>
        <v>31.903780985169853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34" t="s">
        <v>953</v>
      </c>
      <c r="C76" s="835"/>
      <c r="D76" s="835"/>
      <c r="E76" s="835"/>
      <c r="F76" s="835"/>
      <c r="G76" s="835"/>
      <c r="H76" s="835"/>
      <c r="I76" s="835"/>
      <c r="J76" s="835"/>
      <c r="K76" s="835"/>
      <c r="L76" s="835"/>
      <c r="M76" s="836"/>
      <c r="N76" s="301">
        <f>SUM(N69:N75)</f>
        <v>96.653780985169846</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N43+N53+N64+N76</f>
        <v>3757.3653586102614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751.47307172205228</v>
      </c>
      <c r="M83" s="863"/>
      <c r="N83" s="51"/>
    </row>
    <row r="84" spans="1:14">
      <c r="B84" s="89" t="s">
        <v>973</v>
      </c>
      <c r="C84" s="90"/>
      <c r="D84" s="90"/>
      <c r="E84" s="90"/>
      <c r="F84" s="90"/>
      <c r="G84" s="90"/>
      <c r="H84" s="90"/>
      <c r="I84" s="87"/>
      <c r="J84" s="88"/>
      <c r="K84" s="304">
        <v>0.05</v>
      </c>
      <c r="L84" s="862">
        <f>N78*K84</f>
        <v>187.86826793051307</v>
      </c>
      <c r="M84" s="863"/>
      <c r="N84" s="51"/>
    </row>
    <row r="85" spans="1:14" ht="15.75" thickBot="1">
      <c r="B85" s="91" t="s">
        <v>974</v>
      </c>
      <c r="C85" s="92"/>
      <c r="D85" s="92"/>
      <c r="E85" s="92"/>
      <c r="F85" s="92"/>
      <c r="G85" s="92"/>
      <c r="H85" s="92"/>
      <c r="I85" s="93"/>
      <c r="J85" s="94"/>
      <c r="K85" s="305">
        <v>0.05</v>
      </c>
      <c r="L85" s="864">
        <f>N78*K85</f>
        <v>187.86826793051307</v>
      </c>
      <c r="M85" s="865"/>
      <c r="N85" s="51"/>
    </row>
    <row r="86" spans="1:14" ht="15.75" thickBot="1">
      <c r="B86" s="828" t="s">
        <v>953</v>
      </c>
      <c r="C86" s="829"/>
      <c r="D86" s="829"/>
      <c r="E86" s="829"/>
      <c r="F86" s="829"/>
      <c r="G86" s="829"/>
      <c r="H86" s="829"/>
      <c r="I86" s="829"/>
      <c r="J86" s="829"/>
      <c r="K86" s="829"/>
      <c r="L86" s="829"/>
      <c r="M86" s="830"/>
      <c r="N86" s="52">
        <f>L83+L84+L85</f>
        <v>1127.2096075830784</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4884.5749661933396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1052</v>
      </c>
      <c r="C31" s="81" t="s">
        <v>1529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136</v>
      </c>
      <c r="B36" s="841" t="str">
        <f>VLOOKUP(A36,EQUIPOS!A6:D154,3,FALSE)</f>
        <v>Camión de Slurry</v>
      </c>
      <c r="C36" s="842"/>
      <c r="D36" s="842"/>
      <c r="E36" s="842"/>
      <c r="F36" s="842"/>
      <c r="G36" s="842"/>
      <c r="H36" s="843"/>
      <c r="I36" s="267"/>
      <c r="J36" s="268"/>
      <c r="K36" s="269">
        <f>VLOOKUP(A36,EQUIPOS!A6:D163,4,FALSE)</f>
        <v>189211.86654135067</v>
      </c>
      <c r="L36" s="270"/>
      <c r="M36" s="271">
        <v>600</v>
      </c>
      <c r="N36" s="272">
        <f>K36/M36</f>
        <v>315.3531109022511</v>
      </c>
    </row>
    <row r="37" spans="1:14">
      <c r="A37" s="113" t="s">
        <v>176</v>
      </c>
      <c r="B37" s="841" t="str">
        <f>VLOOKUP(A37,EQUIPOS!A7:D154,3,FALSE)</f>
        <v xml:space="preserve">Compresor (barrido y soplado)
</v>
      </c>
      <c r="C37" s="842"/>
      <c r="D37" s="842"/>
      <c r="E37" s="842"/>
      <c r="F37" s="842"/>
      <c r="G37" s="842"/>
      <c r="H37" s="843"/>
      <c r="I37" s="267"/>
      <c r="J37" s="268"/>
      <c r="K37" s="269">
        <f>VLOOKUP(A37,EQUIPOS!A7:D164,4,FALSE)</f>
        <v>62782.315128529917</v>
      </c>
      <c r="L37" s="270"/>
      <c r="M37" s="271">
        <v>600</v>
      </c>
      <c r="N37" s="272">
        <f>K37/M37</f>
        <v>104.63719188088319</v>
      </c>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0.01</v>
      </c>
      <c r="N41" s="344">
        <f>N76*M41</f>
        <v>0.67335467419668338</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420.663657457331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767</v>
      </c>
      <c r="B48" s="43" t="str">
        <f>VLOOKUP(A48,MATERIALES!A5:D373,3,FALSE)</f>
        <v>Agregado tipo LA 13 (lechadas)</v>
      </c>
      <c r="C48" s="281"/>
      <c r="D48" s="281"/>
      <c r="E48" s="281"/>
      <c r="F48" s="281"/>
      <c r="G48" s="281"/>
      <c r="H48" s="281"/>
      <c r="I48" s="268"/>
      <c r="J48" s="224" t="str">
        <f>VLOOKUP(A48,MATERIALES!A4:D640,2,FALSE)</f>
        <v>m3</v>
      </c>
      <c r="K48" s="407">
        <v>1.2500000000000001E-2</v>
      </c>
      <c r="L48" s="267"/>
      <c r="M48" s="402">
        <f>VLOOKUP(A48,MATERIALES!A5:D396,4,FALSE)</f>
        <v>63030.964419834134</v>
      </c>
      <c r="N48" s="272">
        <f>K48*M48</f>
        <v>787.8870552479267</v>
      </c>
    </row>
    <row r="49" spans="1:14">
      <c r="A49" s="108" t="s">
        <v>850</v>
      </c>
      <c r="B49" s="43" t="str">
        <f>VLOOKUP(A49,MATERIALES!A6:D373,3,FALSE)</f>
        <v>Emulsión CRL-1h</v>
      </c>
      <c r="C49" s="281"/>
      <c r="D49" s="281"/>
      <c r="E49" s="281"/>
      <c r="F49" s="281"/>
      <c r="G49" s="281"/>
      <c r="H49" s="281"/>
      <c r="I49" s="268"/>
      <c r="J49" s="224" t="str">
        <f>VLOOKUP(A49,MATERIALES!A5:D641,2,FALSE)</f>
        <v>lt</v>
      </c>
      <c r="K49" s="407">
        <v>1.4625000000000001</v>
      </c>
      <c r="L49" s="267"/>
      <c r="M49" s="402">
        <f>VLOOKUP(A49,MATERIALES!A6:D397,4,FALSE)</f>
        <v>1663.441009389225</v>
      </c>
      <c r="N49" s="272">
        <f>K49*M49</f>
        <v>2432.7824762317418</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3"/>
      <c r="C52" s="824"/>
      <c r="D52" s="824"/>
      <c r="E52" s="824"/>
      <c r="F52" s="824"/>
      <c r="G52" s="824"/>
      <c r="H52" s="824"/>
      <c r="I52" s="825"/>
      <c r="J52" s="42"/>
      <c r="K52" s="44"/>
      <c r="L52" s="826"/>
      <c r="M52" s="827"/>
      <c r="N52" s="45"/>
    </row>
    <row r="53" spans="1:14" ht="15.75" thickBot="1">
      <c r="B53" s="828" t="s">
        <v>953</v>
      </c>
      <c r="C53" s="829"/>
      <c r="D53" s="829"/>
      <c r="E53" s="829"/>
      <c r="F53" s="829"/>
      <c r="G53" s="829"/>
      <c r="H53" s="829"/>
      <c r="I53" s="829"/>
      <c r="J53" s="829"/>
      <c r="K53" s="829"/>
      <c r="L53" s="829"/>
      <c r="M53" s="830"/>
      <c r="N53" s="394">
        <f>SUM(N48:N52)</f>
        <v>3220.6695314796684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1" t="s">
        <v>961</v>
      </c>
      <c r="M57" s="804"/>
      <c r="N57" s="76" t="s">
        <v>951</v>
      </c>
    </row>
    <row r="58" spans="1:14">
      <c r="A58" t="s">
        <v>1329</v>
      </c>
      <c r="B58" s="46" t="str">
        <f>VLOOKUP(A58,TRANSPORTE!A5:D117,3,FALSE)</f>
        <v>Transporte de agregado tipo LA-1</v>
      </c>
      <c r="C58" s="317"/>
      <c r="D58" s="317"/>
      <c r="E58" s="317"/>
      <c r="F58" s="317"/>
      <c r="G58" s="317"/>
      <c r="H58" s="311" t="s">
        <v>1468</v>
      </c>
      <c r="I58" s="408">
        <v>1.2500000000000001E-2</v>
      </c>
      <c r="J58" s="286">
        <v>1</v>
      </c>
      <c r="K58" s="408">
        <f>I58*J58</f>
        <v>1.2500000000000001E-2</v>
      </c>
      <c r="L58" s="832">
        <f>VLOOKUP(A58,TRANSPORTE!A5:D117,4,FALSE)</f>
        <v>1232.9363069637777</v>
      </c>
      <c r="M58" s="833"/>
      <c r="N58" s="287">
        <f>K58*L58</f>
        <v>15.411703837047222</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7"/>
      <c r="M63" s="818"/>
      <c r="N63" s="127"/>
    </row>
    <row r="64" spans="1:14" ht="15.75" thickBot="1">
      <c r="B64" s="834" t="s">
        <v>953</v>
      </c>
      <c r="C64" s="835"/>
      <c r="D64" s="835"/>
      <c r="E64" s="835"/>
      <c r="F64" s="835"/>
      <c r="G64" s="835"/>
      <c r="H64" s="835"/>
      <c r="I64" s="835"/>
      <c r="J64" s="835"/>
      <c r="K64" s="835"/>
      <c r="L64" s="835"/>
      <c r="M64" s="836"/>
      <c r="N64" s="104">
        <f>N58+N59+N60+N61+N62</f>
        <v>15.411703837047222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4" t="s">
        <v>963</v>
      </c>
      <c r="C68" s="855"/>
      <c r="D68" s="855"/>
      <c r="E68" s="855"/>
      <c r="F68" s="855"/>
      <c r="G68" s="855"/>
      <c r="H68" s="855"/>
      <c r="I68" s="73" t="s">
        <v>964</v>
      </c>
      <c r="J68" s="75" t="s">
        <v>1410</v>
      </c>
      <c r="K68" s="74" t="s">
        <v>966</v>
      </c>
      <c r="L68" s="856" t="s">
        <v>950</v>
      </c>
      <c r="M68" s="857"/>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34" t="s">
        <v>953</v>
      </c>
      <c r="C76" s="835"/>
      <c r="D76" s="835"/>
      <c r="E76" s="835"/>
      <c r="F76" s="835"/>
      <c r="G76" s="835"/>
      <c r="H76" s="835"/>
      <c r="I76" s="835"/>
      <c r="J76" s="835"/>
      <c r="K76" s="835"/>
      <c r="L76" s="835"/>
      <c r="M76" s="836"/>
      <c r="N76" s="301">
        <f>SUM(N69:N75)</f>
        <v>67.335467419668333</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N43+N53+N64+N76</f>
        <v>3724.080360193715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744.81607203874307</v>
      </c>
      <c r="M83" s="863"/>
      <c r="N83" s="51"/>
    </row>
    <row r="84" spans="1:14">
      <c r="B84" s="89" t="s">
        <v>973</v>
      </c>
      <c r="C84" s="90"/>
      <c r="D84" s="90"/>
      <c r="E84" s="90"/>
      <c r="F84" s="90"/>
      <c r="G84" s="90"/>
      <c r="H84" s="90"/>
      <c r="I84" s="87"/>
      <c r="J84" s="88"/>
      <c r="K84" s="304">
        <v>0.05</v>
      </c>
      <c r="L84" s="862">
        <f>N78*K84</f>
        <v>186.20401800968577</v>
      </c>
      <c r="M84" s="863"/>
      <c r="N84" s="51"/>
    </row>
    <row r="85" spans="1:14" ht="15.75" thickBot="1">
      <c r="B85" s="91" t="s">
        <v>974</v>
      </c>
      <c r="C85" s="92"/>
      <c r="D85" s="92"/>
      <c r="E85" s="92"/>
      <c r="F85" s="92"/>
      <c r="G85" s="92"/>
      <c r="H85" s="92"/>
      <c r="I85" s="93"/>
      <c r="J85" s="94"/>
      <c r="K85" s="305">
        <v>0.05</v>
      </c>
      <c r="L85" s="864">
        <f>N78*K85</f>
        <v>186.20401800968577</v>
      </c>
      <c r="M85" s="865"/>
      <c r="N85" s="51"/>
    </row>
    <row r="86" spans="1:14" ht="15.75" thickBot="1">
      <c r="B86" s="828" t="s">
        <v>953</v>
      </c>
      <c r="C86" s="829"/>
      <c r="D86" s="829"/>
      <c r="E86" s="829"/>
      <c r="F86" s="829"/>
      <c r="G86" s="829"/>
      <c r="H86" s="829"/>
      <c r="I86" s="829"/>
      <c r="J86" s="829"/>
      <c r="K86" s="829"/>
      <c r="L86" s="829"/>
      <c r="M86" s="830"/>
      <c r="N86" s="52">
        <f>L83+L84+L85</f>
        <v>1117.2241080581146</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4841.3044682518293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1053</v>
      </c>
      <c r="C31" s="81" t="s">
        <v>2060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136</v>
      </c>
      <c r="B36" s="841" t="str">
        <f>VLOOKUP(A36,EQUIPOS!A6:D154,3,FALSE)</f>
        <v>Camión de Slurry</v>
      </c>
      <c r="C36" s="842"/>
      <c r="D36" s="842"/>
      <c r="E36" s="842"/>
      <c r="F36" s="842"/>
      <c r="G36" s="842"/>
      <c r="H36" s="843"/>
      <c r="I36" s="267"/>
      <c r="J36" s="268"/>
      <c r="K36" s="269">
        <f>VLOOKUP(A36,EQUIPOS!A6:D163,4,FALSE)</f>
        <v>189211.86654135067</v>
      </c>
      <c r="L36" s="270"/>
      <c r="M36" s="271">
        <v>600</v>
      </c>
      <c r="N36" s="272">
        <f>K36/M36</f>
        <v>315.3531109022511</v>
      </c>
    </row>
    <row r="37" spans="1:14">
      <c r="A37" s="113" t="s">
        <v>176</v>
      </c>
      <c r="B37" s="841" t="str">
        <f>VLOOKUP(A37,EQUIPOS!A7:D154,3,FALSE)</f>
        <v xml:space="preserve">Compresor (barrido y soplado)
</v>
      </c>
      <c r="C37" s="842"/>
      <c r="D37" s="842"/>
      <c r="E37" s="842"/>
      <c r="F37" s="842"/>
      <c r="G37" s="842"/>
      <c r="H37" s="843"/>
      <c r="I37" s="267"/>
      <c r="J37" s="268"/>
      <c r="K37" s="269">
        <f>VLOOKUP(A37,EQUIPOS!A7:D164,4,FALSE)</f>
        <v>62782.315128529917</v>
      </c>
      <c r="L37" s="270"/>
      <c r="M37" s="271">
        <v>600</v>
      </c>
      <c r="N37" s="272">
        <f>K37/M37</f>
        <v>104.63719188088319</v>
      </c>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0.01</v>
      </c>
      <c r="N41" s="344">
        <f>N76*M41</f>
        <v>0.67335467419668338</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420.663657457331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768</v>
      </c>
      <c r="B48" s="43" t="str">
        <f>VLOOKUP(A48,MATERIALES!A5:D373,3,FALSE)</f>
        <v>Agregado tipo LA 10 (lechadas)</v>
      </c>
      <c r="C48" s="281"/>
      <c r="D48" s="281"/>
      <c r="E48" s="281"/>
      <c r="F48" s="281"/>
      <c r="G48" s="281"/>
      <c r="H48" s="281"/>
      <c r="I48" s="268"/>
      <c r="J48" s="224" t="str">
        <f>VLOOKUP(A48,MATERIALES!A4:D640,2,FALSE)</f>
        <v>m3</v>
      </c>
      <c r="K48" s="407">
        <v>9.4999999999999998E-3</v>
      </c>
      <c r="L48" s="267"/>
      <c r="M48" s="402">
        <f>VLOOKUP(A48,MATERIALES!A5:D396,4,FALSE)</f>
        <v>56110.633309724093</v>
      </c>
      <c r="N48" s="272">
        <f>K48*M48</f>
        <v>533.05101644237891</v>
      </c>
    </row>
    <row r="49" spans="1:14">
      <c r="A49" s="108" t="s">
        <v>850</v>
      </c>
      <c r="B49" s="43" t="str">
        <f>VLOOKUP(A49,MATERIALES!A6:D373,3,FALSE)</f>
        <v>Emulsión CRL-1h</v>
      </c>
      <c r="C49" s="281"/>
      <c r="D49" s="281"/>
      <c r="E49" s="281"/>
      <c r="F49" s="281"/>
      <c r="G49" s="281"/>
      <c r="H49" s="281"/>
      <c r="I49" s="268"/>
      <c r="J49" s="224" t="str">
        <f>VLOOKUP(A49,MATERIALES!A5:D641,2,FALSE)</f>
        <v>lt</v>
      </c>
      <c r="K49" s="409">
        <v>1.4107499999999999</v>
      </c>
      <c r="L49" s="267"/>
      <c r="M49" s="402">
        <f>VLOOKUP(A49,MATERIALES!A6:D397,4,FALSE)</f>
        <v>1663.441009389225</v>
      </c>
      <c r="N49" s="272">
        <f>K49*M49</f>
        <v>2346.699403995849</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3"/>
      <c r="C52" s="824"/>
      <c r="D52" s="824"/>
      <c r="E52" s="824"/>
      <c r="F52" s="824"/>
      <c r="G52" s="824"/>
      <c r="H52" s="824"/>
      <c r="I52" s="825"/>
      <c r="J52" s="42"/>
      <c r="K52" s="44"/>
      <c r="L52" s="826"/>
      <c r="M52" s="827"/>
      <c r="N52" s="45"/>
    </row>
    <row r="53" spans="1:14" ht="15.75" thickBot="1">
      <c r="B53" s="828" t="s">
        <v>953</v>
      </c>
      <c r="C53" s="829"/>
      <c r="D53" s="829"/>
      <c r="E53" s="829"/>
      <c r="F53" s="829"/>
      <c r="G53" s="829"/>
      <c r="H53" s="829"/>
      <c r="I53" s="829"/>
      <c r="J53" s="829"/>
      <c r="K53" s="829"/>
      <c r="L53" s="829"/>
      <c r="M53" s="830"/>
      <c r="N53" s="394">
        <f>SUM(N48:N52)</f>
        <v>2879.750420438228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1" t="s">
        <v>961</v>
      </c>
      <c r="M57" s="804"/>
      <c r="N57" s="76" t="s">
        <v>951</v>
      </c>
    </row>
    <row r="58" spans="1:14">
      <c r="A58" t="s">
        <v>1331</v>
      </c>
      <c r="B58" s="46" t="str">
        <f>VLOOKUP(A58,TRANSPORTE!A5:D117,3,FALSE)</f>
        <v>Transporte de agregado tipo LA-2</v>
      </c>
      <c r="C58" s="317"/>
      <c r="D58" s="317"/>
      <c r="E58" s="317"/>
      <c r="F58" s="317"/>
      <c r="G58" s="317"/>
      <c r="H58" s="311" t="s">
        <v>1468</v>
      </c>
      <c r="I58" s="408">
        <v>9.4999999999999998E-3</v>
      </c>
      <c r="J58" s="286">
        <v>1</v>
      </c>
      <c r="K58" s="408">
        <f>I58*J58</f>
        <v>9.4999999999999998E-3</v>
      </c>
      <c r="L58" s="832">
        <f>VLOOKUP(A58,TRANSPORTE!A5:D117,4,FALSE)</f>
        <v>1232.9363069637777</v>
      </c>
      <c r="M58" s="833"/>
      <c r="N58" s="287">
        <f>K58*L58</f>
        <v>11.712894916155888</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7"/>
      <c r="M63" s="818"/>
      <c r="N63" s="127"/>
    </row>
    <row r="64" spans="1:14" ht="15.75" thickBot="1">
      <c r="B64" s="834" t="s">
        <v>953</v>
      </c>
      <c r="C64" s="835"/>
      <c r="D64" s="835"/>
      <c r="E64" s="835"/>
      <c r="F64" s="835"/>
      <c r="G64" s="835"/>
      <c r="H64" s="835"/>
      <c r="I64" s="835"/>
      <c r="J64" s="835"/>
      <c r="K64" s="835"/>
      <c r="L64" s="835"/>
      <c r="M64" s="836"/>
      <c r="N64" s="104">
        <f>N58+N59+N60+N61+N62</f>
        <v>11.712894916155888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4" t="s">
        <v>963</v>
      </c>
      <c r="C68" s="855"/>
      <c r="D68" s="855"/>
      <c r="E68" s="855"/>
      <c r="F68" s="855"/>
      <c r="G68" s="855"/>
      <c r="H68" s="855"/>
      <c r="I68" s="73" t="s">
        <v>964</v>
      </c>
      <c r="J68" s="75" t="s">
        <v>1410</v>
      </c>
      <c r="K68" s="74" t="s">
        <v>966</v>
      </c>
      <c r="L68" s="856" t="s">
        <v>950</v>
      </c>
      <c r="M68" s="857"/>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34" t="s">
        <v>953</v>
      </c>
      <c r="C76" s="835"/>
      <c r="D76" s="835"/>
      <c r="E76" s="835"/>
      <c r="F76" s="835"/>
      <c r="G76" s="835"/>
      <c r="H76" s="835"/>
      <c r="I76" s="835"/>
      <c r="J76" s="835"/>
      <c r="K76" s="835"/>
      <c r="L76" s="835"/>
      <c r="M76" s="836"/>
      <c r="N76" s="301">
        <f>SUM(N69:N75)</f>
        <v>67.335467419668333</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N43+N53+N64+N76</f>
        <v>3379.4624402313834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675.89248804627675</v>
      </c>
      <c r="M83" s="863"/>
      <c r="N83" s="51"/>
    </row>
    <row r="84" spans="1:14">
      <c r="B84" s="89" t="s">
        <v>973</v>
      </c>
      <c r="C84" s="90"/>
      <c r="D84" s="90"/>
      <c r="E84" s="90"/>
      <c r="F84" s="90"/>
      <c r="G84" s="90"/>
      <c r="H84" s="90"/>
      <c r="I84" s="87"/>
      <c r="J84" s="88"/>
      <c r="K84" s="304">
        <v>0.05</v>
      </c>
      <c r="L84" s="862">
        <f>N78*K84</f>
        <v>168.97312201156919</v>
      </c>
      <c r="M84" s="863"/>
      <c r="N84" s="51"/>
    </row>
    <row r="85" spans="1:14" ht="15.75" thickBot="1">
      <c r="B85" s="91" t="s">
        <v>974</v>
      </c>
      <c r="C85" s="92"/>
      <c r="D85" s="92"/>
      <c r="E85" s="92"/>
      <c r="F85" s="92"/>
      <c r="G85" s="92"/>
      <c r="H85" s="92"/>
      <c r="I85" s="93"/>
      <c r="J85" s="94"/>
      <c r="K85" s="305">
        <v>0.05</v>
      </c>
      <c r="L85" s="864">
        <f>N78*K85</f>
        <v>168.97312201156919</v>
      </c>
      <c r="M85" s="865"/>
      <c r="N85" s="51"/>
    </row>
    <row r="86" spans="1:14" ht="15.75" thickBot="1">
      <c r="B86" s="828" t="s">
        <v>953</v>
      </c>
      <c r="C86" s="829"/>
      <c r="D86" s="829"/>
      <c r="E86" s="829"/>
      <c r="F86" s="829"/>
      <c r="G86" s="829"/>
      <c r="H86" s="829"/>
      <c r="I86" s="829"/>
      <c r="J86" s="829"/>
      <c r="K86" s="829"/>
      <c r="L86" s="829"/>
      <c r="M86" s="830"/>
      <c r="N86" s="52">
        <f>L83+L84+L85</f>
        <v>1013.8387320694152</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4393.3011723007985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1054</v>
      </c>
      <c r="C31" s="81" t="s">
        <v>2061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136</v>
      </c>
      <c r="B36" s="841" t="str">
        <f>VLOOKUP(A36,EQUIPOS!A6:D154,3,FALSE)</f>
        <v>Camión de Slurry</v>
      </c>
      <c r="C36" s="842"/>
      <c r="D36" s="842"/>
      <c r="E36" s="842"/>
      <c r="F36" s="842"/>
      <c r="G36" s="842"/>
      <c r="H36" s="843"/>
      <c r="I36" s="267"/>
      <c r="J36" s="268"/>
      <c r="K36" s="269">
        <f>VLOOKUP(A36,EQUIPOS!A6:D163,4,FALSE)</f>
        <v>189211.86654135067</v>
      </c>
      <c r="L36" s="270"/>
      <c r="M36" s="271">
        <v>600</v>
      </c>
      <c r="N36" s="272">
        <f>K36/M36</f>
        <v>315.3531109022511</v>
      </c>
    </row>
    <row r="37" spans="1:14">
      <c r="A37" s="113" t="s">
        <v>176</v>
      </c>
      <c r="B37" s="841" t="str">
        <f>VLOOKUP(A37,EQUIPOS!A7:D154,3,FALSE)</f>
        <v xml:space="preserve">Compresor (barrido y soplado)
</v>
      </c>
      <c r="C37" s="842"/>
      <c r="D37" s="842"/>
      <c r="E37" s="842"/>
      <c r="F37" s="842"/>
      <c r="G37" s="842"/>
      <c r="H37" s="843"/>
      <c r="I37" s="267"/>
      <c r="J37" s="268"/>
      <c r="K37" s="269">
        <f>VLOOKUP(A37,EQUIPOS!A7:D164,4,FALSE)</f>
        <v>62782.315128529917</v>
      </c>
      <c r="L37" s="270"/>
      <c r="M37" s="271">
        <v>600</v>
      </c>
      <c r="N37" s="272">
        <f>K37/M37</f>
        <v>104.63719188088319</v>
      </c>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0.01</v>
      </c>
      <c r="N41" s="344">
        <f>N76*M41</f>
        <v>0.67335467419668338</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420.663657457331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769</v>
      </c>
      <c r="B48" s="43" t="str">
        <f>VLOOKUP(A48,MATERIALES!A5:D373,3,FALSE)</f>
        <v>Agregado tipo LA 5 (lechadas)</v>
      </c>
      <c r="C48" s="281"/>
      <c r="D48" s="281"/>
      <c r="E48" s="281"/>
      <c r="F48" s="281"/>
      <c r="G48" s="281"/>
      <c r="H48" s="281"/>
      <c r="I48" s="268"/>
      <c r="J48" s="224" t="str">
        <f>VLOOKUP(A48,MATERIALES!A4:D640,2,FALSE)</f>
        <v>m3</v>
      </c>
      <c r="K48" s="407">
        <v>9.4999999999999998E-3</v>
      </c>
      <c r="L48" s="267"/>
      <c r="M48" s="402">
        <f>VLOOKUP(A48,MATERIALES!A5:D396,4,FALSE)</f>
        <v>62378.083347604377</v>
      </c>
      <c r="N48" s="272">
        <f>K48*M48</f>
        <v>592.59179180224157</v>
      </c>
    </row>
    <row r="49" spans="1:14">
      <c r="A49" s="108" t="s">
        <v>850</v>
      </c>
      <c r="B49" s="43" t="str">
        <f>VLOOKUP(A49,MATERIALES!A6:D373,3,FALSE)</f>
        <v>Emulsión CRL-1h</v>
      </c>
      <c r="C49" s="281"/>
      <c r="D49" s="281"/>
      <c r="E49" s="281"/>
      <c r="F49" s="281"/>
      <c r="G49" s="281"/>
      <c r="H49" s="281"/>
      <c r="I49" s="268"/>
      <c r="J49" s="224" t="str">
        <f>VLOOKUP(A49,MATERIALES!A5:D641,2,FALSE)</f>
        <v>lt</v>
      </c>
      <c r="K49" s="282">
        <v>1.71</v>
      </c>
      <c r="L49" s="267"/>
      <c r="M49" s="402">
        <f>VLOOKUP(A49,MATERIALES!A6:D397,4,FALSE)</f>
        <v>1663.441009389225</v>
      </c>
      <c r="N49" s="272">
        <f>K49*M49</f>
        <v>2844.4841260555745</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SUM(N48:N53)</f>
        <v>3437.075917857816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1333</v>
      </c>
      <c r="B59" s="46" t="str">
        <f>VLOOKUP(A59,TRANSPORTE!A5:D117,3,FALSE)</f>
        <v>Transporte de agregado tipo LA-3</v>
      </c>
      <c r="C59" s="317"/>
      <c r="D59" s="317"/>
      <c r="E59" s="317"/>
      <c r="F59" s="317"/>
      <c r="G59" s="317"/>
      <c r="H59" s="311" t="s">
        <v>1468</v>
      </c>
      <c r="I59" s="408">
        <v>9.4999999999999998E-3</v>
      </c>
      <c r="J59" s="286">
        <v>1</v>
      </c>
      <c r="K59" s="408">
        <f>I59*J59</f>
        <v>9.4999999999999998E-3</v>
      </c>
      <c r="L59" s="832">
        <f>VLOOKUP(A59,TRANSPORTE!A5:D117,4,FALSE)</f>
        <v>1232.9363069637777</v>
      </c>
      <c r="M59" s="833"/>
      <c r="N59" s="287">
        <f>K59*L59</f>
        <v>11.712894916155888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f>N59+N60+N61+N62+N63</f>
        <v>11.712894916155888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4800</v>
      </c>
      <c r="N70" s="395">
        <f>K70/M70</f>
        <v>45.109166666666667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4800</v>
      </c>
      <c r="N71" s="395">
        <f>K71/M71</f>
        <v>22.226300753001663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34" t="s">
        <v>953</v>
      </c>
      <c r="C76" s="835"/>
      <c r="D76" s="835"/>
      <c r="E76" s="835"/>
      <c r="F76" s="835"/>
      <c r="G76" s="835"/>
      <c r="H76" s="835"/>
      <c r="I76" s="835"/>
      <c r="J76" s="835"/>
      <c r="K76" s="835"/>
      <c r="L76" s="835"/>
      <c r="M76" s="836"/>
      <c r="N76" s="301">
        <f>SUM(N70:N75)</f>
        <v>67.335467419668333</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3936.7879376509713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787.35758753019434</v>
      </c>
      <c r="M83" s="863"/>
      <c r="N83" s="51"/>
    </row>
    <row r="84" spans="1:14">
      <c r="B84" s="89" t="s">
        <v>973</v>
      </c>
      <c r="C84" s="90"/>
      <c r="D84" s="90"/>
      <c r="E84" s="90"/>
      <c r="F84" s="90"/>
      <c r="G84" s="90"/>
      <c r="H84" s="90"/>
      <c r="I84" s="87"/>
      <c r="J84" s="88"/>
      <c r="K84" s="304">
        <v>0.05</v>
      </c>
      <c r="L84" s="862">
        <f>N78*K84</f>
        <v>196.83939688254858</v>
      </c>
      <c r="M84" s="863"/>
      <c r="N84" s="51"/>
    </row>
    <row r="85" spans="1:14" ht="15.75" thickBot="1">
      <c r="B85" s="91" t="s">
        <v>974</v>
      </c>
      <c r="C85" s="92"/>
      <c r="D85" s="92"/>
      <c r="E85" s="92"/>
      <c r="F85" s="92"/>
      <c r="G85" s="92"/>
      <c r="H85" s="92"/>
      <c r="I85" s="93"/>
      <c r="J85" s="94"/>
      <c r="K85" s="305">
        <v>0.05</v>
      </c>
      <c r="L85" s="864">
        <f>N78*K85</f>
        <v>196.83939688254858</v>
      </c>
      <c r="M85" s="865"/>
      <c r="N85" s="51"/>
    </row>
    <row r="86" spans="1:14" ht="15.75" thickBot="1">
      <c r="B86" s="828" t="s">
        <v>953</v>
      </c>
      <c r="C86" s="829"/>
      <c r="D86" s="829"/>
      <c r="E86" s="829"/>
      <c r="F86" s="829"/>
      <c r="G86" s="829"/>
      <c r="H86" s="829"/>
      <c r="I86" s="829"/>
      <c r="J86" s="829"/>
      <c r="K86" s="829"/>
      <c r="L86" s="829"/>
      <c r="M86" s="830"/>
      <c r="N86" s="52">
        <f>L83+L84+L85</f>
        <v>1181.0363812952914</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5117.8243189462628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1055</v>
      </c>
      <c r="C31" s="81" t="s">
        <v>2062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136</v>
      </c>
      <c r="B36" s="841" t="str">
        <f>VLOOKUP(A36,EQUIPOS!A6:D154,3,FALSE)</f>
        <v>Camión de Slurry</v>
      </c>
      <c r="C36" s="842"/>
      <c r="D36" s="842"/>
      <c r="E36" s="842"/>
      <c r="F36" s="842"/>
      <c r="G36" s="842"/>
      <c r="H36" s="843"/>
      <c r="I36" s="267"/>
      <c r="J36" s="268"/>
      <c r="K36" s="269">
        <f>VLOOKUP(A36,EQUIPOS!A6:D163,4,FALSE)</f>
        <v>189211.86654135067</v>
      </c>
      <c r="L36" s="270"/>
      <c r="M36" s="271">
        <v>600</v>
      </c>
      <c r="N36" s="272">
        <f>K36/M36</f>
        <v>315.3531109022511</v>
      </c>
    </row>
    <row r="37" spans="1:14">
      <c r="A37" s="113" t="s">
        <v>176</v>
      </c>
      <c r="B37" s="841" t="str">
        <f>VLOOKUP(A37,EQUIPOS!A7:D154,3,FALSE)</f>
        <v xml:space="preserve">Compresor (barrido y soplado)
</v>
      </c>
      <c r="C37" s="842"/>
      <c r="D37" s="842"/>
      <c r="E37" s="842"/>
      <c r="F37" s="842"/>
      <c r="G37" s="842"/>
      <c r="H37" s="843"/>
      <c r="I37" s="267"/>
      <c r="J37" s="268"/>
      <c r="K37" s="269">
        <f>VLOOKUP(A37,EQUIPOS!A7:D164,4,FALSE)</f>
        <v>62782.315128529917</v>
      </c>
      <c r="L37" s="270"/>
      <c r="M37" s="271">
        <v>600</v>
      </c>
      <c r="N37" s="272">
        <f>K37/M37</f>
        <v>104.63719188088319</v>
      </c>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0.01</v>
      </c>
      <c r="N41" s="344">
        <f>N76*M41</f>
        <v>0.67335467419668338</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420.663657457331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770</v>
      </c>
      <c r="B48" s="43" t="str">
        <f>VLOOKUP(A48,MATERIALES!A5:D373,3,FALSE)</f>
        <v>Agregado tipo LA 4 (lechadas)</v>
      </c>
      <c r="C48" s="281"/>
      <c r="D48" s="281"/>
      <c r="E48" s="281"/>
      <c r="F48" s="281"/>
      <c r="G48" s="281"/>
      <c r="H48" s="281"/>
      <c r="I48" s="268"/>
      <c r="J48" s="224" t="str">
        <f>VLOOKUP(A48,MATERIALES!A4:D640,2,FALSE)</f>
        <v>m3</v>
      </c>
      <c r="K48" s="409">
        <v>4.7499999999999999E-3</v>
      </c>
      <c r="L48" s="267"/>
      <c r="M48" s="402">
        <f>VLOOKUP(A48,MATERIALES!A5:D396,4,FALSE)</f>
        <v>64104.521653436816</v>
      </c>
      <c r="N48" s="272">
        <f>K48*M48</f>
        <v>304.49647785382484</v>
      </c>
    </row>
    <row r="49" spans="1:14">
      <c r="A49" s="108" t="s">
        <v>850</v>
      </c>
      <c r="B49" s="43" t="str">
        <f>VLOOKUP(A49,MATERIALES!A6:D373,3,FALSE)</f>
        <v>Emulsión CRL-1h</v>
      </c>
      <c r="C49" s="281"/>
      <c r="D49" s="281"/>
      <c r="E49" s="281"/>
      <c r="F49" s="281"/>
      <c r="G49" s="281"/>
      <c r="H49" s="281"/>
      <c r="I49" s="268"/>
      <c r="J49" s="224" t="str">
        <f>VLOOKUP(A49,MATERIALES!A5:D641,2,FALSE)</f>
        <v>lt</v>
      </c>
      <c r="K49" s="409">
        <v>1.0687499999999999</v>
      </c>
      <c r="L49" s="267"/>
      <c r="M49" s="402">
        <f>VLOOKUP(A49,MATERIALES!A6:D397,4,FALSE)</f>
        <v>1663.441009389225</v>
      </c>
      <c r="N49" s="272">
        <f>K49*M49</f>
        <v>1777.8025787847339</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3"/>
      <c r="C52" s="824"/>
      <c r="D52" s="824"/>
      <c r="E52" s="824"/>
      <c r="F52" s="824"/>
      <c r="G52" s="824"/>
      <c r="H52" s="824"/>
      <c r="I52" s="825"/>
      <c r="J52" s="42"/>
      <c r="K52" s="44"/>
      <c r="L52" s="826"/>
      <c r="M52" s="827"/>
      <c r="N52" s="45"/>
    </row>
    <row r="53" spans="1:14" ht="15.75" thickBot="1">
      <c r="B53" s="828" t="s">
        <v>953</v>
      </c>
      <c r="C53" s="829"/>
      <c r="D53" s="829"/>
      <c r="E53" s="829"/>
      <c r="F53" s="829"/>
      <c r="G53" s="829"/>
      <c r="H53" s="829"/>
      <c r="I53" s="829"/>
      <c r="J53" s="829"/>
      <c r="K53" s="829"/>
      <c r="L53" s="829"/>
      <c r="M53" s="830"/>
      <c r="N53" s="394">
        <f>SUM(N48:N52)</f>
        <v>2082.2990566385588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1" t="s">
        <v>961</v>
      </c>
      <c r="M57" s="804"/>
      <c r="N57" s="76" t="s">
        <v>951</v>
      </c>
    </row>
    <row r="58" spans="1:14">
      <c r="A58" t="s">
        <v>1335</v>
      </c>
      <c r="B58" s="46" t="str">
        <f>VLOOKUP(A58,TRANSPORTE!A5:D117,3,FALSE)</f>
        <v>Transporte de agregado tipo LA-4</v>
      </c>
      <c r="C58" s="317"/>
      <c r="D58" s="317"/>
      <c r="E58" s="317"/>
      <c r="F58" s="317"/>
      <c r="G58" s="317"/>
      <c r="H58" s="311" t="s">
        <v>1468</v>
      </c>
      <c r="I58" s="410">
        <v>4.7499999999999999E-3</v>
      </c>
      <c r="J58" s="286">
        <v>1</v>
      </c>
      <c r="K58" s="410">
        <f>I58*J58</f>
        <v>4.7499999999999999E-3</v>
      </c>
      <c r="L58" s="832">
        <f>VLOOKUP(A58,TRANSPORTE!A5:D117,4,FALSE)</f>
        <v>1232.9363069637777</v>
      </c>
      <c r="M58" s="833"/>
      <c r="N58" s="287">
        <f>K58*L58</f>
        <v>5.8564474580779438</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7"/>
      <c r="M63" s="818"/>
      <c r="N63" s="127"/>
    </row>
    <row r="64" spans="1:14" ht="15.75" thickBot="1">
      <c r="B64" s="834" t="s">
        <v>953</v>
      </c>
      <c r="C64" s="835"/>
      <c r="D64" s="835"/>
      <c r="E64" s="835"/>
      <c r="F64" s="835"/>
      <c r="G64" s="835"/>
      <c r="H64" s="835"/>
      <c r="I64" s="835"/>
      <c r="J64" s="835"/>
      <c r="K64" s="835"/>
      <c r="L64" s="835"/>
      <c r="M64" s="836"/>
      <c r="N64" s="104">
        <f>N58+N59+N60+N61+N62</f>
        <v>5.8564474580779438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4" t="s">
        <v>963</v>
      </c>
      <c r="C68" s="855"/>
      <c r="D68" s="855"/>
      <c r="E68" s="855"/>
      <c r="F68" s="855"/>
      <c r="G68" s="855"/>
      <c r="H68" s="855"/>
      <c r="I68" s="73" t="s">
        <v>964</v>
      </c>
      <c r="J68" s="75" t="s">
        <v>1410</v>
      </c>
      <c r="K68" s="74" t="s">
        <v>966</v>
      </c>
      <c r="L68" s="856" t="s">
        <v>950</v>
      </c>
      <c r="M68" s="857"/>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34" t="s">
        <v>953</v>
      </c>
      <c r="C76" s="835"/>
      <c r="D76" s="835"/>
      <c r="E76" s="835"/>
      <c r="F76" s="835"/>
      <c r="G76" s="835"/>
      <c r="H76" s="835"/>
      <c r="I76" s="835"/>
      <c r="J76" s="835"/>
      <c r="K76" s="835"/>
      <c r="L76" s="835"/>
      <c r="M76" s="836"/>
      <c r="N76" s="301">
        <f>SUM(N69:N75)</f>
        <v>67.335467419668333</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N43+N53+N64+N76</f>
        <v>2576.1546289736361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515.23092579472723</v>
      </c>
      <c r="M83" s="863"/>
      <c r="N83" s="51"/>
    </row>
    <row r="84" spans="1:14">
      <c r="B84" s="89" t="s">
        <v>973</v>
      </c>
      <c r="C84" s="90"/>
      <c r="D84" s="90"/>
      <c r="E84" s="90"/>
      <c r="F84" s="90"/>
      <c r="G84" s="90"/>
      <c r="H84" s="90"/>
      <c r="I84" s="87"/>
      <c r="J84" s="88"/>
      <c r="K84" s="304">
        <v>0.05</v>
      </c>
      <c r="L84" s="862">
        <f>N78*K84</f>
        <v>128.80773144868181</v>
      </c>
      <c r="M84" s="863"/>
      <c r="N84" s="51"/>
    </row>
    <row r="85" spans="1:14" ht="15.75" thickBot="1">
      <c r="B85" s="91" t="s">
        <v>974</v>
      </c>
      <c r="C85" s="92"/>
      <c r="D85" s="92"/>
      <c r="E85" s="92"/>
      <c r="F85" s="92"/>
      <c r="G85" s="92"/>
      <c r="H85" s="92"/>
      <c r="I85" s="93"/>
      <c r="J85" s="94"/>
      <c r="K85" s="305">
        <v>0.05</v>
      </c>
      <c r="L85" s="864">
        <f>N78*K85</f>
        <v>128.80773144868181</v>
      </c>
      <c r="M85" s="865"/>
      <c r="N85" s="51"/>
    </row>
    <row r="86" spans="1:14" ht="15.75" thickBot="1">
      <c r="B86" s="828" t="s">
        <v>953</v>
      </c>
      <c r="C86" s="829"/>
      <c r="D86" s="829"/>
      <c r="E86" s="829"/>
      <c r="F86" s="829"/>
      <c r="G86" s="829"/>
      <c r="H86" s="829"/>
      <c r="I86" s="829"/>
      <c r="J86" s="829"/>
      <c r="K86" s="829"/>
      <c r="L86" s="829"/>
      <c r="M86" s="830"/>
      <c r="N86" s="52">
        <f>L83+L84+L85</f>
        <v>772.84638869209084</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3349.001017665727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1056</v>
      </c>
      <c r="C31" s="81" t="s">
        <v>2063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136</v>
      </c>
      <c r="B36" s="841" t="str">
        <f>VLOOKUP(A36,EQUIPOS!A6:D154,3,FALSE)</f>
        <v>Camión de Slurry</v>
      </c>
      <c r="C36" s="842"/>
      <c r="D36" s="842"/>
      <c r="E36" s="842"/>
      <c r="F36" s="842"/>
      <c r="G36" s="842"/>
      <c r="H36" s="843"/>
      <c r="I36" s="267"/>
      <c r="J36" s="268"/>
      <c r="K36" s="269">
        <f>VLOOKUP(A36,EQUIPOS!A6:D163,4,FALSE)</f>
        <v>189211.86654135067</v>
      </c>
      <c r="L36" s="270"/>
      <c r="M36" s="271">
        <v>600</v>
      </c>
      <c r="N36" s="272">
        <f>K36/M36</f>
        <v>315.3531109022511</v>
      </c>
    </row>
    <row r="37" spans="1:14">
      <c r="A37" s="113" t="s">
        <v>176</v>
      </c>
      <c r="B37" s="841" t="str">
        <f>VLOOKUP(A37,EQUIPOS!A7:D154,3,FALSE)</f>
        <v xml:space="preserve">Compresor (barrido y soplado)
</v>
      </c>
      <c r="C37" s="842"/>
      <c r="D37" s="842"/>
      <c r="E37" s="842"/>
      <c r="F37" s="842"/>
      <c r="G37" s="842"/>
      <c r="H37" s="843"/>
      <c r="I37" s="267"/>
      <c r="J37" s="268"/>
      <c r="K37" s="269">
        <f>VLOOKUP(A37,EQUIPOS!A7:D164,4,FALSE)</f>
        <v>62782.315128529917</v>
      </c>
      <c r="L37" s="270"/>
      <c r="M37" s="271">
        <v>600</v>
      </c>
      <c r="N37" s="272">
        <f>K37/M37</f>
        <v>104.63719188088319</v>
      </c>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0.01</v>
      </c>
      <c r="N41" s="344">
        <f>N76*M41</f>
        <v>0.67335467419668338</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420.663657457331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767</v>
      </c>
      <c r="B48" s="43" t="str">
        <f>VLOOKUP(A48,MATERIALES!A5:D373,3,FALSE)</f>
        <v>Agregado tipo LA 13 (lechadas)</v>
      </c>
      <c r="C48" s="281"/>
      <c r="D48" s="281"/>
      <c r="E48" s="281"/>
      <c r="F48" s="281"/>
      <c r="G48" s="281"/>
      <c r="H48" s="281"/>
      <c r="I48" s="268"/>
      <c r="J48" s="224" t="str">
        <f>VLOOKUP(A48,MATERIALES!A4:D640,2,FALSE)</f>
        <v>m3</v>
      </c>
      <c r="K48" s="407">
        <v>1.2500000000000001E-2</v>
      </c>
      <c r="L48" s="267"/>
      <c r="M48" s="402">
        <f>VLOOKUP(A48,MATERIALES!A5:D396,4,FALSE)</f>
        <v>63030.964419834134</v>
      </c>
      <c r="N48" s="272">
        <f>K48*M48</f>
        <v>787.8870552479267</v>
      </c>
    </row>
    <row r="49" spans="1:14">
      <c r="A49" s="108" t="s">
        <v>852</v>
      </c>
      <c r="B49" s="43" t="str">
        <f>VLOOKUP(A49,MATERIALES!A6:D373,3,FALSE)</f>
        <v>Emulsión CRL-1hm</v>
      </c>
      <c r="C49" s="281"/>
      <c r="D49" s="281"/>
      <c r="E49" s="281"/>
      <c r="F49" s="281"/>
      <c r="G49" s="281"/>
      <c r="H49" s="281"/>
      <c r="I49" s="268"/>
      <c r="J49" s="224" t="str">
        <f>VLOOKUP(A49,MATERIALES!A5:D641,2,FALSE)</f>
        <v>lt</v>
      </c>
      <c r="K49" s="407">
        <v>1.4625000000000001</v>
      </c>
      <c r="L49" s="267"/>
      <c r="M49" s="402">
        <f>VLOOKUP(A49,MATERIALES!A6:D397,4,FALSE)</f>
        <v>3476.9995433607855</v>
      </c>
      <c r="N49" s="272">
        <f>K49*M49</f>
        <v>5085.1118321651493</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3"/>
      <c r="C52" s="824"/>
      <c r="D52" s="824"/>
      <c r="E52" s="824"/>
      <c r="F52" s="824"/>
      <c r="G52" s="824"/>
      <c r="H52" s="824"/>
      <c r="I52" s="825"/>
      <c r="J52" s="42"/>
      <c r="K52" s="44"/>
      <c r="L52" s="826"/>
      <c r="M52" s="827"/>
      <c r="N52" s="45"/>
    </row>
    <row r="53" spans="1:14" ht="15.75" thickBot="1">
      <c r="B53" s="828" t="s">
        <v>953</v>
      </c>
      <c r="C53" s="829"/>
      <c r="D53" s="829"/>
      <c r="E53" s="829"/>
      <c r="F53" s="829"/>
      <c r="G53" s="829"/>
      <c r="H53" s="829"/>
      <c r="I53" s="829"/>
      <c r="J53" s="829"/>
      <c r="K53" s="829"/>
      <c r="L53" s="829"/>
      <c r="M53" s="830"/>
      <c r="N53" s="394">
        <f>SUM(N48:N52)</f>
        <v>5872.9988874130759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1" t="s">
        <v>961</v>
      </c>
      <c r="M57" s="804"/>
      <c r="N57" s="76" t="s">
        <v>951</v>
      </c>
    </row>
    <row r="58" spans="1:14">
      <c r="A58" t="s">
        <v>1329</v>
      </c>
      <c r="B58" s="46" t="str">
        <f>VLOOKUP(A58,TRANSPORTE!A5:D117,3,FALSE)</f>
        <v>Transporte de agregado tipo LA-1</v>
      </c>
      <c r="C58" s="317"/>
      <c r="D58" s="317"/>
      <c r="E58" s="317"/>
      <c r="F58" s="317"/>
      <c r="G58" s="317"/>
      <c r="H58" s="311" t="s">
        <v>1468</v>
      </c>
      <c r="I58" s="408">
        <v>1.2500000000000001E-2</v>
      </c>
      <c r="J58" s="286">
        <v>1</v>
      </c>
      <c r="K58" s="408">
        <f>I58*J58</f>
        <v>1.2500000000000001E-2</v>
      </c>
      <c r="L58" s="832">
        <f>VLOOKUP(A58,TRANSPORTE!A5:D117,4,FALSE)</f>
        <v>1232.9363069637777</v>
      </c>
      <c r="M58" s="833"/>
      <c r="N58" s="287">
        <f>K58*L58</f>
        <v>15.411703837047222</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7"/>
      <c r="M63" s="818"/>
      <c r="N63" s="127"/>
    </row>
    <row r="64" spans="1:14" ht="15.75" thickBot="1">
      <c r="B64" s="834" t="s">
        <v>953</v>
      </c>
      <c r="C64" s="835"/>
      <c r="D64" s="835"/>
      <c r="E64" s="835"/>
      <c r="F64" s="835"/>
      <c r="G64" s="835"/>
      <c r="H64" s="835"/>
      <c r="I64" s="835"/>
      <c r="J64" s="835"/>
      <c r="K64" s="835"/>
      <c r="L64" s="835"/>
      <c r="M64" s="836"/>
      <c r="N64" s="104">
        <f>N58+N59+N60+N61+N62</f>
        <v>15.411703837047222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4" t="s">
        <v>963</v>
      </c>
      <c r="C68" s="855"/>
      <c r="D68" s="855"/>
      <c r="E68" s="855"/>
      <c r="F68" s="855"/>
      <c r="G68" s="855"/>
      <c r="H68" s="855"/>
      <c r="I68" s="73" t="s">
        <v>964</v>
      </c>
      <c r="J68" s="75" t="s">
        <v>1410</v>
      </c>
      <c r="K68" s="74" t="s">
        <v>966</v>
      </c>
      <c r="L68" s="856" t="s">
        <v>950</v>
      </c>
      <c r="M68" s="857"/>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127"/>
    </row>
    <row r="76" spans="1:15" ht="15.75" thickBot="1">
      <c r="B76" s="834" t="s">
        <v>953</v>
      </c>
      <c r="C76" s="835"/>
      <c r="D76" s="835"/>
      <c r="E76" s="835"/>
      <c r="F76" s="835"/>
      <c r="G76" s="835"/>
      <c r="H76" s="835"/>
      <c r="I76" s="835"/>
      <c r="J76" s="835"/>
      <c r="K76" s="835"/>
      <c r="L76" s="835"/>
      <c r="M76" s="836"/>
      <c r="N76" s="460">
        <f>SUM(N69:N75)</f>
        <v>67.335467419668333</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N43+N53+N64+N76</f>
        <v>6376.409716127122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1275.2819432254246</v>
      </c>
      <c r="M83" s="863"/>
      <c r="N83" s="51"/>
    </row>
    <row r="84" spans="1:14">
      <c r="B84" s="89" t="s">
        <v>973</v>
      </c>
      <c r="C84" s="90"/>
      <c r="D84" s="90"/>
      <c r="E84" s="90"/>
      <c r="F84" s="90"/>
      <c r="G84" s="90"/>
      <c r="H84" s="90"/>
      <c r="I84" s="87"/>
      <c r="J84" s="88"/>
      <c r="K84" s="304">
        <v>0.05</v>
      </c>
      <c r="L84" s="862">
        <f>N78*K84</f>
        <v>318.82048580635615</v>
      </c>
      <c r="M84" s="863"/>
      <c r="N84" s="51"/>
    </row>
    <row r="85" spans="1:14" ht="15.75" thickBot="1">
      <c r="B85" s="91" t="s">
        <v>974</v>
      </c>
      <c r="C85" s="92"/>
      <c r="D85" s="92"/>
      <c r="E85" s="92"/>
      <c r="F85" s="92"/>
      <c r="G85" s="92"/>
      <c r="H85" s="92"/>
      <c r="I85" s="93"/>
      <c r="J85" s="94"/>
      <c r="K85" s="305">
        <v>0.05</v>
      </c>
      <c r="L85" s="864">
        <f>N78*K85</f>
        <v>318.82048580635615</v>
      </c>
      <c r="M85" s="865"/>
      <c r="N85" s="51"/>
    </row>
    <row r="86" spans="1:14" ht="15.75" thickBot="1">
      <c r="B86" s="828" t="s">
        <v>953</v>
      </c>
      <c r="C86" s="829"/>
      <c r="D86" s="829"/>
      <c r="E86" s="829"/>
      <c r="F86" s="829"/>
      <c r="G86" s="829"/>
      <c r="H86" s="829"/>
      <c r="I86" s="829"/>
      <c r="J86" s="829"/>
      <c r="K86" s="829"/>
      <c r="L86" s="829"/>
      <c r="M86" s="830"/>
      <c r="N86" s="52">
        <f>L83+L84+L85</f>
        <v>1912.9229148381369</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8289.3326309652584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1057</v>
      </c>
      <c r="C31" s="81" t="s">
        <v>2064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136</v>
      </c>
      <c r="B36" s="841" t="str">
        <f>VLOOKUP(A36,EQUIPOS!A6:D154,3,FALSE)</f>
        <v>Camión de Slurry</v>
      </c>
      <c r="C36" s="842"/>
      <c r="D36" s="842"/>
      <c r="E36" s="842"/>
      <c r="F36" s="842"/>
      <c r="G36" s="842"/>
      <c r="H36" s="843"/>
      <c r="I36" s="267"/>
      <c r="J36" s="268"/>
      <c r="K36" s="269">
        <f>VLOOKUP(A36,EQUIPOS!A6:D163,4,FALSE)</f>
        <v>189211.86654135067</v>
      </c>
      <c r="L36" s="270"/>
      <c r="M36" s="271">
        <v>600</v>
      </c>
      <c r="N36" s="272">
        <f>K36/M36</f>
        <v>315.3531109022511</v>
      </c>
    </row>
    <row r="37" spans="1:14">
      <c r="A37" s="113" t="s">
        <v>176</v>
      </c>
      <c r="B37" s="841" t="str">
        <f>VLOOKUP(A37,EQUIPOS!A7:D154,3,FALSE)</f>
        <v xml:space="preserve">Compresor (barrido y soplado)
</v>
      </c>
      <c r="C37" s="842"/>
      <c r="D37" s="842"/>
      <c r="E37" s="842"/>
      <c r="F37" s="842"/>
      <c r="G37" s="842"/>
      <c r="H37" s="843"/>
      <c r="I37" s="267"/>
      <c r="J37" s="268"/>
      <c r="K37" s="269">
        <f>VLOOKUP(A37,EQUIPOS!A7:D164,4,FALSE)</f>
        <v>62782.315128529917</v>
      </c>
      <c r="L37" s="270"/>
      <c r="M37" s="271">
        <v>600</v>
      </c>
      <c r="N37" s="272">
        <f>K37/M37</f>
        <v>104.63719188088319</v>
      </c>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0.01</v>
      </c>
      <c r="N41" s="344">
        <f>N76*M41</f>
        <v>0.67335467419668338</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420.663657457331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768</v>
      </c>
      <c r="B48" s="43" t="str">
        <f>VLOOKUP(A48,MATERIALES!A5:D373,3,FALSE)</f>
        <v>Agregado tipo LA 10 (lechadas)</v>
      </c>
      <c r="C48" s="281"/>
      <c r="D48" s="281"/>
      <c r="E48" s="281"/>
      <c r="F48" s="281"/>
      <c r="G48" s="281"/>
      <c r="H48" s="281"/>
      <c r="I48" s="268"/>
      <c r="J48" s="224" t="str">
        <f>VLOOKUP(A48,MATERIALES!A4:D640,2,FALSE)</f>
        <v>m3</v>
      </c>
      <c r="K48" s="407">
        <v>9.4999999999999998E-3</v>
      </c>
      <c r="L48" s="267"/>
      <c r="M48" s="402">
        <f>VLOOKUP(A48,MATERIALES!A5:D396,4,FALSE)</f>
        <v>56110.633309724093</v>
      </c>
      <c r="N48" s="272">
        <f>K48*M48</f>
        <v>533.05101644237891</v>
      </c>
    </row>
    <row r="49" spans="1:14">
      <c r="A49" s="108" t="s">
        <v>852</v>
      </c>
      <c r="B49" s="43" t="str">
        <f>VLOOKUP(A49,MATERIALES!A6:D373,3,FALSE)</f>
        <v>Emulsión CRL-1hm</v>
      </c>
      <c r="C49" s="281"/>
      <c r="D49" s="281"/>
      <c r="E49" s="281"/>
      <c r="F49" s="281"/>
      <c r="G49" s="281"/>
      <c r="H49" s="281"/>
      <c r="I49" s="268"/>
      <c r="J49" s="224" t="str">
        <f>VLOOKUP(A49,MATERIALES!A5:D641,2,FALSE)</f>
        <v>lt</v>
      </c>
      <c r="K49" s="409">
        <v>1.4107499999999999</v>
      </c>
      <c r="L49" s="267"/>
      <c r="M49" s="402">
        <f>VLOOKUP(A49,MATERIALES!A6:D397,4,FALSE)</f>
        <v>3476.9995433607855</v>
      </c>
      <c r="N49" s="272">
        <f>K49*M49</f>
        <v>4905.1771057962278</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3"/>
      <c r="C52" s="824"/>
      <c r="D52" s="824"/>
      <c r="E52" s="824"/>
      <c r="F52" s="824"/>
      <c r="G52" s="824"/>
      <c r="H52" s="824"/>
      <c r="I52" s="825"/>
      <c r="J52" s="42"/>
      <c r="K52" s="44"/>
      <c r="L52" s="826"/>
      <c r="M52" s="827"/>
      <c r="N52" s="45"/>
    </row>
    <row r="53" spans="1:14" ht="15.75" thickBot="1">
      <c r="B53" s="828" t="s">
        <v>953</v>
      </c>
      <c r="C53" s="829"/>
      <c r="D53" s="829"/>
      <c r="E53" s="829"/>
      <c r="F53" s="829"/>
      <c r="G53" s="829"/>
      <c r="H53" s="829"/>
      <c r="I53" s="829"/>
      <c r="J53" s="829"/>
      <c r="K53" s="829"/>
      <c r="L53" s="829"/>
      <c r="M53" s="830"/>
      <c r="N53" s="394">
        <f>SUM(N48:N52)</f>
        <v>5438.2281222386064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1" t="s">
        <v>961</v>
      </c>
      <c r="M57" s="804"/>
      <c r="N57" s="76" t="s">
        <v>951</v>
      </c>
    </row>
    <row r="58" spans="1:14">
      <c r="A58" t="s">
        <v>1331</v>
      </c>
      <c r="B58" s="46" t="str">
        <f>VLOOKUP(A58,TRANSPORTE!A5:D117,3,FALSE)</f>
        <v>Transporte de agregado tipo LA-2</v>
      </c>
      <c r="C58" s="317"/>
      <c r="D58" s="317"/>
      <c r="E58" s="317"/>
      <c r="F58" s="317"/>
      <c r="G58" s="317"/>
      <c r="H58" s="311" t="s">
        <v>1468</v>
      </c>
      <c r="I58" s="408">
        <v>9.4999999999999998E-3</v>
      </c>
      <c r="J58" s="286">
        <v>1</v>
      </c>
      <c r="K58" s="408">
        <f>I58*J58</f>
        <v>9.4999999999999998E-3</v>
      </c>
      <c r="L58" s="832">
        <f>VLOOKUP(A58,TRANSPORTE!A5:D117,4,FALSE)</f>
        <v>1232.9363069637777</v>
      </c>
      <c r="M58" s="833"/>
      <c r="N58" s="287">
        <f>K58*L58</f>
        <v>11.712894916155888</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7"/>
      <c r="M63" s="818"/>
      <c r="N63" s="127"/>
    </row>
    <row r="64" spans="1:14" ht="15.75" thickBot="1">
      <c r="B64" s="834" t="s">
        <v>953</v>
      </c>
      <c r="C64" s="835"/>
      <c r="D64" s="835"/>
      <c r="E64" s="835"/>
      <c r="F64" s="835"/>
      <c r="G64" s="835"/>
      <c r="H64" s="835"/>
      <c r="I64" s="835"/>
      <c r="J64" s="835"/>
      <c r="K64" s="835"/>
      <c r="L64" s="835"/>
      <c r="M64" s="836"/>
      <c r="N64" s="104">
        <f>N58+N59+N60+N61+N62</f>
        <v>11.712894916155888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4" t="s">
        <v>963</v>
      </c>
      <c r="C68" s="855"/>
      <c r="D68" s="855"/>
      <c r="E68" s="855"/>
      <c r="F68" s="855"/>
      <c r="G68" s="855"/>
      <c r="H68" s="855"/>
      <c r="I68" s="73" t="s">
        <v>964</v>
      </c>
      <c r="J68" s="75" t="s">
        <v>1410</v>
      </c>
      <c r="K68" s="74" t="s">
        <v>966</v>
      </c>
      <c r="L68" s="856" t="s">
        <v>950</v>
      </c>
      <c r="M68" s="857"/>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34" t="s">
        <v>953</v>
      </c>
      <c r="C76" s="835"/>
      <c r="D76" s="835"/>
      <c r="E76" s="835"/>
      <c r="F76" s="835"/>
      <c r="G76" s="835"/>
      <c r="H76" s="835"/>
      <c r="I76" s="835"/>
      <c r="J76" s="835"/>
      <c r="K76" s="835"/>
      <c r="L76" s="835"/>
      <c r="M76" s="836"/>
      <c r="N76" s="301">
        <f>SUM(N69:N75)</f>
        <v>67.335467419668333</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N43+N53+N64+N76</f>
        <v>5937.9401420317618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1187.5880284063524</v>
      </c>
      <c r="M83" s="863"/>
      <c r="N83" s="51"/>
    </row>
    <row r="84" spans="1:14">
      <c r="B84" s="89" t="s">
        <v>973</v>
      </c>
      <c r="C84" s="90"/>
      <c r="D84" s="90"/>
      <c r="E84" s="90"/>
      <c r="F84" s="90"/>
      <c r="G84" s="90"/>
      <c r="H84" s="90"/>
      <c r="I84" s="87"/>
      <c r="J84" s="88"/>
      <c r="K84" s="304">
        <v>0.05</v>
      </c>
      <c r="L84" s="862">
        <f>N78*K84</f>
        <v>296.89700710158809</v>
      </c>
      <c r="M84" s="863"/>
      <c r="N84" s="51"/>
    </row>
    <row r="85" spans="1:14" ht="15.75" thickBot="1">
      <c r="B85" s="91" t="s">
        <v>974</v>
      </c>
      <c r="C85" s="92"/>
      <c r="D85" s="92"/>
      <c r="E85" s="92"/>
      <c r="F85" s="92"/>
      <c r="G85" s="92"/>
      <c r="H85" s="92"/>
      <c r="I85" s="93"/>
      <c r="J85" s="94"/>
      <c r="K85" s="305">
        <v>0.05</v>
      </c>
      <c r="L85" s="864">
        <f>N78*K85</f>
        <v>296.89700710158809</v>
      </c>
      <c r="M85" s="865"/>
      <c r="N85" s="51"/>
    </row>
    <row r="86" spans="1:14" ht="15.75" thickBot="1">
      <c r="B86" s="828" t="s">
        <v>953</v>
      </c>
      <c r="C86" s="829"/>
      <c r="D86" s="829"/>
      <c r="E86" s="829"/>
      <c r="F86" s="829"/>
      <c r="G86" s="829"/>
      <c r="H86" s="829"/>
      <c r="I86" s="829"/>
      <c r="J86" s="829"/>
      <c r="K86" s="829"/>
      <c r="L86" s="829"/>
      <c r="M86" s="830"/>
      <c r="N86" s="52">
        <f>L83+L84+L85</f>
        <v>1781.3820426095285</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7719.3221846412907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1058</v>
      </c>
      <c r="C31" s="81" t="s">
        <v>2065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136</v>
      </c>
      <c r="B36" s="841" t="str">
        <f>VLOOKUP(A36,EQUIPOS!A6:D154,3,FALSE)</f>
        <v>Camión de Slurry</v>
      </c>
      <c r="C36" s="842"/>
      <c r="D36" s="842"/>
      <c r="E36" s="842"/>
      <c r="F36" s="842"/>
      <c r="G36" s="842"/>
      <c r="H36" s="843"/>
      <c r="I36" s="267"/>
      <c r="J36" s="268"/>
      <c r="K36" s="269">
        <f>VLOOKUP(A36,EQUIPOS!A6:D163,4,FALSE)</f>
        <v>189211.86654135067</v>
      </c>
      <c r="L36" s="270"/>
      <c r="M36" s="271">
        <v>600</v>
      </c>
      <c r="N36" s="272">
        <f>K36/M36</f>
        <v>315.3531109022511</v>
      </c>
    </row>
    <row r="37" spans="1:14">
      <c r="A37" s="113" t="s">
        <v>176</v>
      </c>
      <c r="B37" s="841" t="str">
        <f>VLOOKUP(A37,EQUIPOS!A7:D154,3,FALSE)</f>
        <v xml:space="preserve">Compresor (barrido y soplado)
</v>
      </c>
      <c r="C37" s="842"/>
      <c r="D37" s="842"/>
      <c r="E37" s="842"/>
      <c r="F37" s="842"/>
      <c r="G37" s="842"/>
      <c r="H37" s="843"/>
      <c r="I37" s="267"/>
      <c r="J37" s="268"/>
      <c r="K37" s="269">
        <f>VLOOKUP(A37,EQUIPOS!A7:D164,4,FALSE)</f>
        <v>62782.315128529917</v>
      </c>
      <c r="L37" s="270"/>
      <c r="M37" s="271">
        <v>600</v>
      </c>
      <c r="N37" s="272">
        <f>K37/M37</f>
        <v>104.63719188088319</v>
      </c>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0.01</v>
      </c>
      <c r="N41" s="344">
        <f>N76*M41</f>
        <v>0.67335467419668338</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420.663657457331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769</v>
      </c>
      <c r="B48" s="43" t="str">
        <f>VLOOKUP(A48,MATERIALES!A5:D373,3,FALSE)</f>
        <v>Agregado tipo LA 5 (lechadas)</v>
      </c>
      <c r="C48" s="281"/>
      <c r="D48" s="281"/>
      <c r="E48" s="281"/>
      <c r="F48" s="281"/>
      <c r="G48" s="281"/>
      <c r="H48" s="281"/>
      <c r="I48" s="268"/>
      <c r="J48" s="224" t="str">
        <f>VLOOKUP(A48,MATERIALES!A4:D640,2,FALSE)</f>
        <v>m3</v>
      </c>
      <c r="K48" s="407">
        <v>9.4999999999999998E-3</v>
      </c>
      <c r="L48" s="267"/>
      <c r="M48" s="402">
        <f>VLOOKUP(A48,MATERIALES!A5:D396,4,FALSE)</f>
        <v>62378.083347604377</v>
      </c>
      <c r="N48" s="272">
        <f>K48*M48</f>
        <v>592.59179180224157</v>
      </c>
    </row>
    <row r="49" spans="1:14">
      <c r="A49" s="108" t="s">
        <v>852</v>
      </c>
      <c r="B49" s="43" t="str">
        <f>VLOOKUP(A49,MATERIALES!A6:D373,3,FALSE)</f>
        <v>Emulsión CRL-1hm</v>
      </c>
      <c r="C49" s="281"/>
      <c r="D49" s="281"/>
      <c r="E49" s="281"/>
      <c r="F49" s="281"/>
      <c r="G49" s="281"/>
      <c r="H49" s="281"/>
      <c r="I49" s="268"/>
      <c r="J49" s="224" t="str">
        <f>VLOOKUP(A49,MATERIALES!A5:D641,2,FALSE)</f>
        <v>lt</v>
      </c>
      <c r="K49" s="282">
        <v>1.71</v>
      </c>
      <c r="L49" s="267"/>
      <c r="M49" s="402">
        <f>VLOOKUP(A49,MATERIALES!A6:D397,4,FALSE)</f>
        <v>3476.9995433607855</v>
      </c>
      <c r="N49" s="272">
        <f>K49*M49</f>
        <v>5945.6692191469429</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3"/>
      <c r="C52" s="824"/>
      <c r="D52" s="824"/>
      <c r="E52" s="824"/>
      <c r="F52" s="824"/>
      <c r="G52" s="824"/>
      <c r="H52" s="824"/>
      <c r="I52" s="825"/>
      <c r="J52" s="42"/>
      <c r="K52" s="44"/>
      <c r="L52" s="826"/>
      <c r="M52" s="827"/>
      <c r="N52" s="45"/>
    </row>
    <row r="53" spans="1:14" ht="15.75" thickBot="1">
      <c r="B53" s="828" t="s">
        <v>953</v>
      </c>
      <c r="C53" s="829"/>
      <c r="D53" s="829"/>
      <c r="E53" s="829"/>
      <c r="F53" s="829"/>
      <c r="G53" s="829"/>
      <c r="H53" s="829"/>
      <c r="I53" s="829"/>
      <c r="J53" s="829"/>
      <c r="K53" s="829"/>
      <c r="L53" s="829"/>
      <c r="M53" s="830"/>
      <c r="N53" s="394">
        <f>SUM(N48:N52)</f>
        <v>6538.2610109491843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1" t="s">
        <v>961</v>
      </c>
      <c r="M57" s="804"/>
      <c r="N57" s="76" t="s">
        <v>951</v>
      </c>
    </row>
    <row r="58" spans="1:14">
      <c r="A58" t="s">
        <v>1333</v>
      </c>
      <c r="B58" s="46" t="str">
        <f>VLOOKUP(A58,TRANSPORTE!A5:D117,3,FALSE)</f>
        <v>Transporte de agregado tipo LA-3</v>
      </c>
      <c r="C58" s="317"/>
      <c r="D58" s="317"/>
      <c r="E58" s="317"/>
      <c r="F58" s="317"/>
      <c r="G58" s="317"/>
      <c r="H58" s="311" t="s">
        <v>1468</v>
      </c>
      <c r="I58" s="408">
        <v>9.4999999999999998E-3</v>
      </c>
      <c r="J58" s="286">
        <v>1</v>
      </c>
      <c r="K58" s="408">
        <f>I58*J58</f>
        <v>9.4999999999999998E-3</v>
      </c>
      <c r="L58" s="832">
        <f>VLOOKUP(A58,TRANSPORTE!A5:D117,4,FALSE)</f>
        <v>1232.9363069637777</v>
      </c>
      <c r="M58" s="833"/>
      <c r="N58" s="287">
        <f>K58*L58</f>
        <v>11.712894916155888</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7"/>
      <c r="M63" s="818"/>
      <c r="N63" s="127"/>
    </row>
    <row r="64" spans="1:14" ht="15.75" thickBot="1">
      <c r="B64" s="834" t="s">
        <v>953</v>
      </c>
      <c r="C64" s="835"/>
      <c r="D64" s="835"/>
      <c r="E64" s="835"/>
      <c r="F64" s="835"/>
      <c r="G64" s="835"/>
      <c r="H64" s="835"/>
      <c r="I64" s="835"/>
      <c r="J64" s="835"/>
      <c r="K64" s="835"/>
      <c r="L64" s="835"/>
      <c r="M64" s="836"/>
      <c r="N64" s="104">
        <f>N58+N59+N60+N61+N62</f>
        <v>11.712894916155888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4" t="s">
        <v>963</v>
      </c>
      <c r="C68" s="855"/>
      <c r="D68" s="855"/>
      <c r="E68" s="855"/>
      <c r="F68" s="855"/>
      <c r="G68" s="855"/>
      <c r="H68" s="855"/>
      <c r="I68" s="73" t="s">
        <v>964</v>
      </c>
      <c r="J68" s="75" t="s">
        <v>1410</v>
      </c>
      <c r="K68" s="74" t="s">
        <v>966</v>
      </c>
      <c r="L68" s="856" t="s">
        <v>950</v>
      </c>
      <c r="M68" s="857"/>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28" t="s">
        <v>953</v>
      </c>
      <c r="C76" s="829"/>
      <c r="D76" s="829"/>
      <c r="E76" s="829"/>
      <c r="F76" s="829"/>
      <c r="G76" s="829"/>
      <c r="H76" s="829"/>
      <c r="I76" s="835"/>
      <c r="J76" s="835"/>
      <c r="K76" s="835"/>
      <c r="L76" s="835"/>
      <c r="M76" s="836"/>
      <c r="N76" s="301">
        <f>SUM(N69:N75)</f>
        <v>67.335467419668333</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N43+N53+N64+N76</f>
        <v>7037.9730307423397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1407.5946061484681</v>
      </c>
      <c r="M83" s="863"/>
      <c r="N83" s="51"/>
    </row>
    <row r="84" spans="1:14">
      <c r="B84" s="89" t="s">
        <v>973</v>
      </c>
      <c r="C84" s="90"/>
      <c r="D84" s="90"/>
      <c r="E84" s="90"/>
      <c r="F84" s="90"/>
      <c r="G84" s="90"/>
      <c r="H84" s="90"/>
      <c r="I84" s="87"/>
      <c r="J84" s="88"/>
      <c r="K84" s="304">
        <v>0.05</v>
      </c>
      <c r="L84" s="862">
        <f>N78*K84</f>
        <v>351.89865153711702</v>
      </c>
      <c r="M84" s="863"/>
      <c r="N84" s="51"/>
    </row>
    <row r="85" spans="1:14" ht="15.75" thickBot="1">
      <c r="B85" s="91" t="s">
        <v>974</v>
      </c>
      <c r="C85" s="92"/>
      <c r="D85" s="92"/>
      <c r="E85" s="92"/>
      <c r="F85" s="92"/>
      <c r="G85" s="92"/>
      <c r="H85" s="92"/>
      <c r="I85" s="93"/>
      <c r="J85" s="94"/>
      <c r="K85" s="305">
        <v>0.05</v>
      </c>
      <c r="L85" s="864">
        <f>N78*K85</f>
        <v>351.89865153711702</v>
      </c>
      <c r="M85" s="865"/>
      <c r="N85" s="51"/>
    </row>
    <row r="86" spans="1:14" ht="15.75" thickBot="1">
      <c r="B86" s="828" t="s">
        <v>953</v>
      </c>
      <c r="C86" s="829"/>
      <c r="D86" s="829"/>
      <c r="E86" s="829"/>
      <c r="F86" s="829"/>
      <c r="G86" s="829"/>
      <c r="H86" s="829"/>
      <c r="I86" s="829"/>
      <c r="J86" s="829"/>
      <c r="K86" s="829"/>
      <c r="L86" s="829"/>
      <c r="M86" s="830"/>
      <c r="N86" s="52">
        <f>L83+L84+L85</f>
        <v>2111.391909222702</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9149.3649399650421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1059</v>
      </c>
      <c r="C31" s="81" t="s">
        <v>2066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136</v>
      </c>
      <c r="B36" s="841" t="str">
        <f>VLOOKUP(A36,EQUIPOS!A6:D154,3,FALSE)</f>
        <v>Camión de Slurry</v>
      </c>
      <c r="C36" s="842"/>
      <c r="D36" s="842"/>
      <c r="E36" s="842"/>
      <c r="F36" s="842"/>
      <c r="G36" s="842"/>
      <c r="H36" s="843"/>
      <c r="I36" s="267"/>
      <c r="J36" s="268"/>
      <c r="K36" s="269">
        <f>VLOOKUP(A36,EQUIPOS!A6:D163,4,FALSE)</f>
        <v>189211.86654135067</v>
      </c>
      <c r="L36" s="270"/>
      <c r="M36" s="271">
        <v>600</v>
      </c>
      <c r="N36" s="272">
        <f>K36/M36</f>
        <v>315.3531109022511</v>
      </c>
    </row>
    <row r="37" spans="1:14">
      <c r="A37" s="113" t="s">
        <v>176</v>
      </c>
      <c r="B37" s="841" t="str">
        <f>VLOOKUP(A37,EQUIPOS!A7:D154,3,FALSE)</f>
        <v xml:space="preserve">Compresor (barrido y soplado)
</v>
      </c>
      <c r="C37" s="842"/>
      <c r="D37" s="842"/>
      <c r="E37" s="842"/>
      <c r="F37" s="842"/>
      <c r="G37" s="842"/>
      <c r="H37" s="843"/>
      <c r="I37" s="267"/>
      <c r="J37" s="268"/>
      <c r="K37" s="269">
        <f>VLOOKUP(A37,EQUIPOS!A7:D164,4,FALSE)</f>
        <v>62782.315128529917</v>
      </c>
      <c r="L37" s="270"/>
      <c r="M37" s="271">
        <v>600</v>
      </c>
      <c r="N37" s="272">
        <f>K37/M37</f>
        <v>104.63719188088319</v>
      </c>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0.01</v>
      </c>
      <c r="N41" s="344">
        <f>N76*M41</f>
        <v>0.67335467419668338</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420.663657457331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770</v>
      </c>
      <c r="B48" s="43" t="str">
        <f>VLOOKUP(A48,MATERIALES!A5:D373,3,FALSE)</f>
        <v>Agregado tipo LA 4 (lechadas)</v>
      </c>
      <c r="C48" s="281"/>
      <c r="D48" s="281"/>
      <c r="E48" s="281"/>
      <c r="F48" s="281"/>
      <c r="G48" s="281"/>
      <c r="H48" s="281"/>
      <c r="I48" s="268"/>
      <c r="J48" s="224" t="str">
        <f>VLOOKUP(A48,MATERIALES!A4:D640,2,FALSE)</f>
        <v>m3</v>
      </c>
      <c r="K48" s="409">
        <v>4.7499999999999999E-3</v>
      </c>
      <c r="L48" s="267"/>
      <c r="M48" s="402">
        <f>VLOOKUP(A48,MATERIALES!A5:D396,4,FALSE)</f>
        <v>64104.521653436816</v>
      </c>
      <c r="N48" s="272">
        <f>K48*M48</f>
        <v>304.49647785382484</v>
      </c>
    </row>
    <row r="49" spans="1:14">
      <c r="A49" s="108" t="s">
        <v>852</v>
      </c>
      <c r="B49" s="43" t="str">
        <f>VLOOKUP(A49,MATERIALES!A6:D373,3,FALSE)</f>
        <v>Emulsión CRL-1hm</v>
      </c>
      <c r="C49" s="281"/>
      <c r="D49" s="281"/>
      <c r="E49" s="281"/>
      <c r="F49" s="281"/>
      <c r="G49" s="281"/>
      <c r="H49" s="281"/>
      <c r="I49" s="268"/>
      <c r="J49" s="224" t="str">
        <f>VLOOKUP(A49,MATERIALES!A5:D641,2,FALSE)</f>
        <v>lt</v>
      </c>
      <c r="K49" s="409">
        <v>1.0687499999999999</v>
      </c>
      <c r="L49" s="267"/>
      <c r="M49" s="402">
        <f>VLOOKUP(A49,MATERIALES!A6:D397,4,FALSE)</f>
        <v>3476.9995433607855</v>
      </c>
      <c r="N49" s="272">
        <f>K49*M49</f>
        <v>3716.0432619668391</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3"/>
      <c r="C52" s="824"/>
      <c r="D52" s="824"/>
      <c r="E52" s="824"/>
      <c r="F52" s="824"/>
      <c r="G52" s="824"/>
      <c r="H52" s="824"/>
      <c r="I52" s="825"/>
      <c r="J52" s="42"/>
      <c r="K52" s="44"/>
      <c r="L52" s="826"/>
      <c r="M52" s="827"/>
      <c r="N52" s="45"/>
    </row>
    <row r="53" spans="1:14" ht="15.75" thickBot="1">
      <c r="B53" s="828" t="s">
        <v>953</v>
      </c>
      <c r="C53" s="829"/>
      <c r="D53" s="829"/>
      <c r="E53" s="829"/>
      <c r="F53" s="829"/>
      <c r="G53" s="829"/>
      <c r="H53" s="829"/>
      <c r="I53" s="829"/>
      <c r="J53" s="829"/>
      <c r="K53" s="829"/>
      <c r="L53" s="829"/>
      <c r="M53" s="830"/>
      <c r="N53" s="394">
        <f>SUM(N48:N52)</f>
        <v>4020.5397398206637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1" t="s">
        <v>961</v>
      </c>
      <c r="M57" s="804"/>
      <c r="N57" s="76" t="s">
        <v>951</v>
      </c>
    </row>
    <row r="58" spans="1:14">
      <c r="A58" t="s">
        <v>1335</v>
      </c>
      <c r="B58" s="46" t="str">
        <f>VLOOKUP(A58,TRANSPORTE!A5:D117,3,FALSE)</f>
        <v>Transporte de agregado tipo LA-4</v>
      </c>
      <c r="C58" s="317"/>
      <c r="D58" s="317"/>
      <c r="E58" s="317"/>
      <c r="F58" s="317"/>
      <c r="G58" s="317"/>
      <c r="H58" s="311" t="s">
        <v>1468</v>
      </c>
      <c r="I58" s="410">
        <v>4.7499999999999999E-3</v>
      </c>
      <c r="J58" s="286">
        <v>1</v>
      </c>
      <c r="K58" s="410">
        <f>I58*J58</f>
        <v>4.7499999999999999E-3</v>
      </c>
      <c r="L58" s="832">
        <f>VLOOKUP(A58,TRANSPORTE!A5:D117,4,FALSE)</f>
        <v>1232.9363069637777</v>
      </c>
      <c r="M58" s="833"/>
      <c r="N58" s="287">
        <f>K58*L58</f>
        <v>5.8564474580779438</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7"/>
      <c r="M63" s="818"/>
      <c r="N63" s="127"/>
    </row>
    <row r="64" spans="1:14" ht="15.75" thickBot="1">
      <c r="B64" s="834" t="s">
        <v>953</v>
      </c>
      <c r="C64" s="835"/>
      <c r="D64" s="835"/>
      <c r="E64" s="835"/>
      <c r="F64" s="835"/>
      <c r="G64" s="835"/>
      <c r="H64" s="835"/>
      <c r="I64" s="835"/>
      <c r="J64" s="835"/>
      <c r="K64" s="835"/>
      <c r="L64" s="835"/>
      <c r="M64" s="836"/>
      <c r="N64" s="104">
        <f>N58+N59+N60+N61+N62</f>
        <v>5.8564474580779438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4" t="s">
        <v>963</v>
      </c>
      <c r="C68" s="855"/>
      <c r="D68" s="855"/>
      <c r="E68" s="855"/>
      <c r="F68" s="855"/>
      <c r="G68" s="855"/>
      <c r="H68" s="855"/>
      <c r="I68" s="73" t="s">
        <v>964</v>
      </c>
      <c r="J68" s="75" t="s">
        <v>1410</v>
      </c>
      <c r="K68" s="74" t="s">
        <v>966</v>
      </c>
      <c r="L68" s="856" t="s">
        <v>950</v>
      </c>
      <c r="M68" s="857"/>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34" t="s">
        <v>953</v>
      </c>
      <c r="C76" s="835"/>
      <c r="D76" s="835"/>
      <c r="E76" s="835"/>
      <c r="F76" s="835"/>
      <c r="G76" s="835"/>
      <c r="H76" s="835"/>
      <c r="I76" s="835"/>
      <c r="J76" s="835"/>
      <c r="K76" s="835"/>
      <c r="L76" s="835"/>
      <c r="M76" s="836"/>
      <c r="N76" s="301">
        <f>SUM(N69:N75)</f>
        <v>67.335467419668333</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N43+N53+N64+N76</f>
        <v>4514.3953121557406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902.87906243114821</v>
      </c>
      <c r="M83" s="863"/>
      <c r="N83" s="51"/>
    </row>
    <row r="84" spans="1:14">
      <c r="B84" s="89" t="s">
        <v>973</v>
      </c>
      <c r="C84" s="90"/>
      <c r="D84" s="90"/>
      <c r="E84" s="90"/>
      <c r="F84" s="90"/>
      <c r="G84" s="90"/>
      <c r="H84" s="90"/>
      <c r="I84" s="87"/>
      <c r="J84" s="88"/>
      <c r="K84" s="304">
        <v>0.05</v>
      </c>
      <c r="L84" s="862">
        <f>N78*K84</f>
        <v>225.71976560778705</v>
      </c>
      <c r="M84" s="863"/>
      <c r="N84" s="51"/>
    </row>
    <row r="85" spans="1:14" ht="15.75" thickBot="1">
      <c r="B85" s="91" t="s">
        <v>974</v>
      </c>
      <c r="C85" s="92"/>
      <c r="D85" s="92"/>
      <c r="E85" s="92"/>
      <c r="F85" s="92"/>
      <c r="G85" s="92"/>
      <c r="H85" s="92"/>
      <c r="I85" s="93"/>
      <c r="J85" s="94"/>
      <c r="K85" s="305">
        <v>0.05</v>
      </c>
      <c r="L85" s="864">
        <f>N78*K85</f>
        <v>225.71976560778705</v>
      </c>
      <c r="M85" s="865"/>
      <c r="N85" s="51"/>
    </row>
    <row r="86" spans="1:14" ht="15.75" thickBot="1">
      <c r="B86" s="828" t="s">
        <v>953</v>
      </c>
      <c r="C86" s="829"/>
      <c r="D86" s="829"/>
      <c r="E86" s="829"/>
      <c r="F86" s="829"/>
      <c r="G86" s="829"/>
      <c r="H86" s="829"/>
      <c r="I86" s="829"/>
      <c r="J86" s="829"/>
      <c r="K86" s="829"/>
      <c r="L86" s="829"/>
      <c r="M86" s="830"/>
      <c r="N86" s="52">
        <f>L83+L84+L85</f>
        <v>1354.3185936467221</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5868.7139058024622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5"/>
  <cols>
    <col min="1" max="1" width="10" bestFit="1" customWidth="1"/>
    <col min="2" max="2" width="16" customWidth="1"/>
    <col min="6" max="6" width="15.42578125" customWidth="1"/>
    <col min="9" max="9" width="13.28515625" bestFit="1" customWidth="1"/>
    <col min="10" max="10" width="15.5703125" customWidth="1"/>
    <col min="11" max="11" width="14.140625"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1060</v>
      </c>
      <c r="C31" s="81" t="s">
        <v>1573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150</v>
      </c>
      <c r="B36" s="841" t="str">
        <f>VLOOKUP(A36,EQUIPOS!A6:D154,3,FALSE)</f>
        <v>Cargador : Potencia en el volante 125 hp, Clasificación de RPM del motor 2300.</v>
      </c>
      <c r="C36" s="842"/>
      <c r="D36" s="842"/>
      <c r="E36" s="842"/>
      <c r="F36" s="842"/>
      <c r="G36" s="842"/>
      <c r="H36" s="843"/>
      <c r="I36" s="267"/>
      <c r="J36" s="268"/>
      <c r="K36" s="269">
        <f>VLOOKUP(A36,EQUIPOS!A6:D163,4,FALSE)</f>
        <v>187168.11709472007</v>
      </c>
      <c r="L36" s="270"/>
      <c r="M36" s="271">
        <v>30</v>
      </c>
      <c r="N36" s="272">
        <f>K36/M36</f>
        <v>6238.9372364906694</v>
      </c>
    </row>
    <row r="37" spans="1:14">
      <c r="A37" s="113" t="s">
        <v>290</v>
      </c>
      <c r="B37" s="841" t="str">
        <f>VLOOKUP(A37,EQUIPOS!A7:D154,3,FALSE)</f>
        <v>Planta trituradora</v>
      </c>
      <c r="C37" s="842"/>
      <c r="D37" s="842"/>
      <c r="E37" s="842"/>
      <c r="F37" s="842"/>
      <c r="G37" s="842"/>
      <c r="H37" s="843"/>
      <c r="I37" s="267"/>
      <c r="J37" s="268"/>
      <c r="K37" s="269">
        <f>VLOOKUP(A37,EQUIPOS!A7:D164,4,FALSE)</f>
        <v>516732.25173108414</v>
      </c>
      <c r="L37" s="270"/>
      <c r="M37" s="271">
        <v>30</v>
      </c>
      <c r="N37" s="272">
        <f t="shared" ref="N37:N43" si="0">K37/M37</f>
        <v>17224.408391036137</v>
      </c>
    </row>
    <row r="38" spans="1:14">
      <c r="A38" t="s">
        <v>168</v>
      </c>
      <c r="B38" s="841" t="str">
        <f>VLOOKUP(A38,EQUIPOS!A8:D154,3,FALSE)</f>
        <v>Compactador tipo  POTENCIA: 105 HP, PESO: 6 ton</v>
      </c>
      <c r="C38" s="842"/>
      <c r="D38" s="842"/>
      <c r="E38" s="842"/>
      <c r="F38" s="842"/>
      <c r="G38" s="842"/>
      <c r="H38" s="843"/>
      <c r="I38" s="267"/>
      <c r="J38" s="268"/>
      <c r="K38" s="269">
        <f>VLOOKUP(A38,EQUIPOS!A8:D165,4,FALSE)</f>
        <v>114184.3917812718</v>
      </c>
      <c r="L38" s="270"/>
      <c r="M38" s="271">
        <v>9</v>
      </c>
      <c r="N38" s="272">
        <f t="shared" si="0"/>
        <v>12687.154642363534</v>
      </c>
    </row>
    <row r="39" spans="1:14">
      <c r="A39" t="s">
        <v>173</v>
      </c>
      <c r="B39" s="841" t="str">
        <f>VLOOKUP(A39,EQUIPOS!A9:D154,3,FALSE)</f>
        <v>Compactador neumático de Potencia 70 HP, peso de 13 ton</v>
      </c>
      <c r="C39" s="842"/>
      <c r="D39" s="842"/>
      <c r="E39" s="842"/>
      <c r="F39" s="842"/>
      <c r="G39" s="842"/>
      <c r="H39" s="843"/>
      <c r="I39" s="267"/>
      <c r="J39" s="268"/>
      <c r="K39" s="269">
        <f>VLOOKUP(A39,EQUIPOS!A9:D166,4,FALSE)</f>
        <v>149863.88310569464</v>
      </c>
      <c r="L39" s="270"/>
      <c r="M39" s="271">
        <v>9</v>
      </c>
      <c r="N39" s="272">
        <f t="shared" si="0"/>
        <v>16651.542567299402</v>
      </c>
    </row>
    <row r="40" spans="1:14">
      <c r="A40" t="s">
        <v>286</v>
      </c>
      <c r="B40" s="841" t="str">
        <f>VLOOKUP(A40,EQUIPOS!A10:D154,3,FALSE)</f>
        <v>Planta de asfalto en frio</v>
      </c>
      <c r="C40" s="842"/>
      <c r="D40" s="842"/>
      <c r="E40" s="842"/>
      <c r="F40" s="842"/>
      <c r="G40" s="842"/>
      <c r="H40" s="843"/>
      <c r="I40" s="267"/>
      <c r="J40" s="268"/>
      <c r="K40" s="269">
        <f>VLOOKUP(A40,EQUIPOS!A10:D167,4,FALSE)</f>
        <v>398117.13660572545</v>
      </c>
      <c r="L40" s="270"/>
      <c r="M40" s="271">
        <v>9</v>
      </c>
      <c r="N40" s="272">
        <f t="shared" si="0"/>
        <v>44235.237400636164</v>
      </c>
    </row>
    <row r="41" spans="1:14">
      <c r="A41" t="s">
        <v>314</v>
      </c>
      <c r="B41" s="841" t="str">
        <f>VLOOKUP(A41,EQUIPOS!A11:D155,3,FALSE)</f>
        <v xml:space="preserve">Retroexcavadora E-200 sobre orugas
</v>
      </c>
      <c r="C41" s="842"/>
      <c r="D41" s="842"/>
      <c r="E41" s="842"/>
      <c r="F41" s="842"/>
      <c r="G41" s="842"/>
      <c r="H41" s="843"/>
      <c r="I41" s="267"/>
      <c r="J41" s="268"/>
      <c r="K41" s="269">
        <f>VLOOKUP(A41,EQUIPOS!A11:D168,4,FALSE)</f>
        <v>207536.27157565294</v>
      </c>
      <c r="L41" s="270"/>
      <c r="M41" s="271">
        <v>30</v>
      </c>
      <c r="N41" s="272">
        <f t="shared" si="0"/>
        <v>6917.8757191884315</v>
      </c>
    </row>
    <row r="42" spans="1:14">
      <c r="A42" t="s">
        <v>358</v>
      </c>
      <c r="B42" s="841" t="str">
        <f>VLOOKUP(A42,EQUIPOS!A12:D156,3,FALSE)</f>
        <v xml:space="preserve">Terminadora de asfalto (Finisher), potencia en el volante 174 HP, R=20M3/H, velocidad de desplazamiento 114 m/min
</v>
      </c>
      <c r="C42" s="842"/>
      <c r="D42" s="842"/>
      <c r="E42" s="842"/>
      <c r="F42" s="842"/>
      <c r="G42" s="842"/>
      <c r="H42" s="843"/>
      <c r="I42" s="267"/>
      <c r="J42" s="268"/>
      <c r="K42" s="269">
        <f>VLOOKUP(A42,EQUIPOS!A12:D169,4,FALSE)</f>
        <v>215737.97119028351</v>
      </c>
      <c r="L42" s="270"/>
      <c r="M42" s="271">
        <v>9</v>
      </c>
      <c r="N42" s="272">
        <f t="shared" si="0"/>
        <v>23970.885687809277</v>
      </c>
    </row>
    <row r="43" spans="1:14">
      <c r="A43" t="s">
        <v>373</v>
      </c>
      <c r="B43" s="841" t="str">
        <f>VLOOKUP(A43,EQUIPOS!A13:D157,3,FALSE)</f>
        <v>Volqueta 6 m3</v>
      </c>
      <c r="C43" s="842"/>
      <c r="D43" s="842"/>
      <c r="E43" s="842"/>
      <c r="F43" s="842"/>
      <c r="G43" s="842"/>
      <c r="H43" s="843"/>
      <c r="I43" s="267"/>
      <c r="J43" s="268"/>
      <c r="K43" s="269">
        <f>VLOOKUP(A43,EQUIPOS!A13:D170,4,FALSE)</f>
        <v>83873.663260762187</v>
      </c>
      <c r="L43" s="270"/>
      <c r="M43" s="271">
        <v>9</v>
      </c>
      <c r="N43" s="272">
        <f t="shared" si="0"/>
        <v>9319.295917862466</v>
      </c>
    </row>
    <row r="44" spans="1:14">
      <c r="B44" s="841"/>
      <c r="C44" s="842"/>
      <c r="D44" s="842"/>
      <c r="E44" s="842"/>
      <c r="F44" s="842"/>
      <c r="G44" s="842"/>
      <c r="H44" s="843"/>
      <c r="I44" s="844"/>
      <c r="J44" s="825"/>
      <c r="K44" s="269"/>
      <c r="L44" s="845"/>
      <c r="M44" s="846"/>
      <c r="N44" s="272"/>
    </row>
    <row r="45" spans="1:14">
      <c r="B45" s="841"/>
      <c r="C45" s="842"/>
      <c r="D45" s="842"/>
      <c r="E45" s="847"/>
      <c r="F45" s="842"/>
      <c r="G45" s="842"/>
      <c r="H45" s="843"/>
      <c r="I45" s="36"/>
      <c r="J45" s="37"/>
      <c r="K45" s="274"/>
      <c r="L45" s="276"/>
      <c r="M45" s="277"/>
      <c r="N45" s="278"/>
    </row>
    <row r="46" spans="1:14">
      <c r="B46" s="848" t="s">
        <v>952</v>
      </c>
      <c r="C46" s="849"/>
      <c r="D46" s="849"/>
      <c r="E46" s="38"/>
      <c r="F46" s="39"/>
      <c r="G46" s="39"/>
      <c r="H46" s="40"/>
      <c r="I46" s="36"/>
      <c r="J46" s="37"/>
      <c r="K46" s="279"/>
      <c r="L46" s="276"/>
      <c r="M46" s="401">
        <v>0.1</v>
      </c>
      <c r="N46" s="344">
        <f>N77*M46</f>
        <v>971.8939014389166</v>
      </c>
    </row>
    <row r="47" spans="1:14" ht="15.75" thickBot="1">
      <c r="B47" s="841"/>
      <c r="C47" s="842"/>
      <c r="D47" s="842"/>
      <c r="E47" s="842"/>
      <c r="F47" s="842"/>
      <c r="G47" s="842"/>
      <c r="H47" s="843"/>
      <c r="I47" s="850"/>
      <c r="J47" s="851"/>
      <c r="K47" s="41"/>
      <c r="L47" s="852"/>
      <c r="M47" s="853"/>
      <c r="N47" s="105"/>
    </row>
    <row r="48" spans="1:14" ht="15.75" thickBot="1">
      <c r="B48" s="828" t="s">
        <v>953</v>
      </c>
      <c r="C48" s="829"/>
      <c r="D48" s="829"/>
      <c r="E48" s="829"/>
      <c r="F48" s="829"/>
      <c r="G48" s="829"/>
      <c r="H48" s="829"/>
      <c r="I48" s="829"/>
      <c r="J48" s="829"/>
      <c r="K48" s="829"/>
      <c r="L48" s="829"/>
      <c r="M48" s="830"/>
      <c r="N48" s="394">
        <f>SUM(N36:N47)</f>
        <v>138217.23146412501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9" t="s">
        <v>944</v>
      </c>
      <c r="C52" s="820"/>
      <c r="D52" s="820"/>
      <c r="E52" s="820"/>
      <c r="F52" s="820"/>
      <c r="G52" s="820"/>
      <c r="H52" s="820"/>
      <c r="I52" s="821"/>
      <c r="J52" s="315" t="s">
        <v>945</v>
      </c>
      <c r="K52" s="85" t="s">
        <v>946</v>
      </c>
      <c r="L52" s="822" t="s">
        <v>955</v>
      </c>
      <c r="M52" s="821"/>
      <c r="N52" s="86" t="s">
        <v>951</v>
      </c>
    </row>
    <row r="53" spans="1:14">
      <c r="A53" t="s">
        <v>772</v>
      </c>
      <c r="B53" s="43" t="str">
        <f>VLOOKUP(A53,MATERIALES!A5:D373,3,FALSE)</f>
        <v>Agregado Petreo para Triturar (Crudo)</v>
      </c>
      <c r="C53" s="281"/>
      <c r="D53" s="281"/>
      <c r="E53" s="281"/>
      <c r="F53" s="281"/>
      <c r="G53" s="281"/>
      <c r="H53" s="281"/>
      <c r="I53" s="268"/>
      <c r="J53" s="224" t="str">
        <f>VLOOKUP(A53,MATERIALES!A4:D640,2,FALSE)</f>
        <v>m3</v>
      </c>
      <c r="K53" s="282">
        <v>1.4</v>
      </c>
      <c r="L53" s="267"/>
      <c r="M53" s="402">
        <f>VLOOKUP(A53,MATERIALES!A5:D396,4,FALSE)</f>
        <v>21941.802159530362</v>
      </c>
      <c r="N53" s="272">
        <f>K53*M53</f>
        <v>30718.523023342503</v>
      </c>
    </row>
    <row r="54" spans="1:14">
      <c r="A54" s="108" t="s">
        <v>774</v>
      </c>
      <c r="B54" s="43" t="str">
        <f>VLOOKUP(A54,MATERIALES!A6:D373,3,FALSE)</f>
        <v>Agua</v>
      </c>
      <c r="C54" s="281"/>
      <c r="D54" s="281"/>
      <c r="E54" s="281"/>
      <c r="F54" s="281"/>
      <c r="G54" s="281"/>
      <c r="H54" s="281"/>
      <c r="I54" s="268"/>
      <c r="J54" s="224" t="str">
        <f>VLOOKUP(A54,MATERIALES!A5:D641,2,FALSE)</f>
        <v>lt</v>
      </c>
      <c r="K54" s="282">
        <v>25</v>
      </c>
      <c r="L54" s="267"/>
      <c r="M54" s="402">
        <f>VLOOKUP(A54,MATERIALES!A6:D397,4,FALSE)</f>
        <v>53.625797798776269</v>
      </c>
      <c r="N54" s="272">
        <f>K54*M54</f>
        <v>1340.6449449694067</v>
      </c>
    </row>
    <row r="55" spans="1:14" ht="15.75" thickBot="1">
      <c r="B55" s="43"/>
      <c r="C55" s="281"/>
      <c r="D55" s="281"/>
      <c r="E55" s="281"/>
      <c r="F55" s="281"/>
      <c r="G55" s="281"/>
      <c r="H55" s="281"/>
      <c r="I55" s="268"/>
      <c r="J55" s="224"/>
      <c r="K55" s="282"/>
      <c r="L55" s="267"/>
      <c r="M55" s="283"/>
      <c r="N55" s="284"/>
    </row>
    <row r="56" spans="1:14" ht="15.75" thickBot="1">
      <c r="B56" s="828" t="s">
        <v>953</v>
      </c>
      <c r="C56" s="829"/>
      <c r="D56" s="829"/>
      <c r="E56" s="829"/>
      <c r="F56" s="829"/>
      <c r="G56" s="829"/>
      <c r="H56" s="829"/>
      <c r="I56" s="829"/>
      <c r="J56" s="829"/>
      <c r="K56" s="829"/>
      <c r="L56" s="829"/>
      <c r="M56" s="830"/>
      <c r="N56" s="394">
        <f>SUM(N53:N55)</f>
        <v>32059.167968311911</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31" t="s">
        <v>961</v>
      </c>
      <c r="M60" s="804"/>
      <c r="N60" s="76" t="s">
        <v>951</v>
      </c>
    </row>
    <row r="61" spans="1:14">
      <c r="A61" t="s">
        <v>1347</v>
      </c>
      <c r="B61" s="46" t="str">
        <f>VLOOKUP(A61,TRANSPORTE!A5:D117,3,FALSE)</f>
        <v>Transporte de Mezcla en Frio MDF-38</v>
      </c>
      <c r="C61" s="317"/>
      <c r="D61" s="317"/>
      <c r="E61" s="317"/>
      <c r="F61" s="317"/>
      <c r="G61" s="317"/>
      <c r="H61" s="311" t="s">
        <v>1468</v>
      </c>
      <c r="I61" s="279">
        <v>1.25</v>
      </c>
      <c r="J61" s="286">
        <v>1</v>
      </c>
      <c r="K61" s="279">
        <f>I61*J61</f>
        <v>1.25</v>
      </c>
      <c r="L61" s="832">
        <f>VLOOKUP(A61,TRANSPORTE!A5:D117,4,FALSE)</f>
        <v>1232.9363069637777</v>
      </c>
      <c r="M61" s="833"/>
      <c r="N61" s="287">
        <f>K61*L61</f>
        <v>1541.1703837047221</v>
      </c>
    </row>
    <row r="62" spans="1:14">
      <c r="A62" t="s">
        <v>1269</v>
      </c>
      <c r="B62" s="46" t="str">
        <f>VLOOKUP(A62,TRANSPORTE!A6:D117,3,FALSE)</f>
        <v>Transporte de Material Crudo de Rio</v>
      </c>
      <c r="C62" s="47"/>
      <c r="D62" s="47"/>
      <c r="E62" s="47"/>
      <c r="F62" s="47"/>
      <c r="G62" s="47"/>
      <c r="H62" s="311" t="s">
        <v>1468</v>
      </c>
      <c r="I62" s="279">
        <v>1.4</v>
      </c>
      <c r="J62" s="286">
        <v>1</v>
      </c>
      <c r="K62" s="279">
        <f>I62*J62</f>
        <v>1.4</v>
      </c>
      <c r="L62" s="832">
        <f>VLOOKUP(A62,TRANSPORTE!A6:D117,4,FALSE)</f>
        <v>1232.9363069637777</v>
      </c>
      <c r="M62" s="833"/>
      <c r="N62" s="287">
        <f>K62*L62</f>
        <v>1726.1108297492888</v>
      </c>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7"/>
      <c r="M66" s="818"/>
      <c r="N66" s="127"/>
    </row>
    <row r="67" spans="1:15" ht="15.75" thickBot="1">
      <c r="B67" s="834" t="s">
        <v>953</v>
      </c>
      <c r="C67" s="835"/>
      <c r="D67" s="835"/>
      <c r="E67" s="835"/>
      <c r="F67" s="835"/>
      <c r="G67" s="835"/>
      <c r="H67" s="835"/>
      <c r="I67" s="835"/>
      <c r="J67" s="835"/>
      <c r="K67" s="835"/>
      <c r="L67" s="835"/>
      <c r="M67" s="836"/>
      <c r="N67" s="104">
        <f>N61+N62+N63+N64+N65</f>
        <v>3267.2812134540109</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4" t="s">
        <v>963</v>
      </c>
      <c r="C71" s="855"/>
      <c r="D71" s="855"/>
      <c r="E71" s="855"/>
      <c r="F71" s="855"/>
      <c r="G71" s="855"/>
      <c r="H71" s="855"/>
      <c r="I71" s="73" t="s">
        <v>964</v>
      </c>
      <c r="J71" s="75" t="s">
        <v>1410</v>
      </c>
      <c r="K71" s="74" t="s">
        <v>966</v>
      </c>
      <c r="L71" s="856" t="s">
        <v>950</v>
      </c>
      <c r="M71" s="857"/>
      <c r="N71" s="98" t="s">
        <v>951</v>
      </c>
    </row>
    <row r="72" spans="1:15">
      <c r="A72" t="s">
        <v>19</v>
      </c>
      <c r="B72" s="49" t="str">
        <f>VLOOKUP(A72,'MANO DE OBRA'!A8:D68,3,FALSE)</f>
        <v>Obrero (8)</v>
      </c>
      <c r="C72" s="47"/>
      <c r="D72" s="47"/>
      <c r="E72" s="47"/>
      <c r="F72" s="47"/>
      <c r="G72" s="47"/>
      <c r="H72" s="47"/>
      <c r="I72" s="292">
        <f>K72/J72*100</f>
        <v>234080.00000000003</v>
      </c>
      <c r="J72" s="293">
        <v>185</v>
      </c>
      <c r="K72" s="294">
        <f>VLOOKUP(A72,'MANO DE OBRA'!A8:D99,4,FALSE)</f>
        <v>433048</v>
      </c>
      <c r="L72" s="50"/>
      <c r="M72" s="295">
        <f>M38*8</f>
        <v>72</v>
      </c>
      <c r="N72" s="395">
        <f>K72/M72</f>
        <v>6014.5555555555557</v>
      </c>
      <c r="O72" s="106"/>
    </row>
    <row r="73" spans="1:15">
      <c r="A73"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299">
        <f>M72</f>
        <v>72</v>
      </c>
      <c r="N73" s="395">
        <f>K73/M73</f>
        <v>1481.7533835334443</v>
      </c>
    </row>
    <row r="74" spans="1:15">
      <c r="A74" t="s">
        <v>54</v>
      </c>
      <c r="B74" s="49" t="str">
        <f>VLOOKUP(A74,'MANO DE OBRA'!A9:D70,3,FALSE)</f>
        <v>Rastrilleros (2)</v>
      </c>
      <c r="C74" s="47"/>
      <c r="D74" s="47"/>
      <c r="E74" s="47"/>
      <c r="F74" s="47"/>
      <c r="G74" s="47"/>
      <c r="H74" s="47"/>
      <c r="I74" s="292">
        <f>K74/J74*100</f>
        <v>86502.359687357821</v>
      </c>
      <c r="J74" s="293">
        <v>185</v>
      </c>
      <c r="K74" s="294">
        <f>VLOOKUP(A74,'MANO DE OBRA'!A9:D101,4,FALSE)</f>
        <v>160029.36542161196</v>
      </c>
      <c r="L74" s="50"/>
      <c r="M74" s="300">
        <f>M73</f>
        <v>72</v>
      </c>
      <c r="N74" s="395">
        <f>K74/M74</f>
        <v>2222.630075300166</v>
      </c>
    </row>
    <row r="75" spans="1:15">
      <c r="B75" s="49"/>
      <c r="C75" s="47"/>
      <c r="D75" s="47"/>
      <c r="E75" s="47"/>
      <c r="F75" s="47"/>
      <c r="G75" s="47"/>
      <c r="H75" s="47"/>
      <c r="I75" s="279"/>
      <c r="J75" s="297"/>
      <c r="K75" s="298"/>
      <c r="L75" s="318"/>
      <c r="M75" s="300"/>
      <c r="N75" s="296"/>
    </row>
    <row r="76" spans="1:15" ht="15.75" thickBot="1">
      <c r="B76" s="815"/>
      <c r="C76" s="816"/>
      <c r="D76" s="816"/>
      <c r="E76" s="816"/>
      <c r="F76" s="816"/>
      <c r="G76" s="816"/>
      <c r="H76" s="816"/>
      <c r="I76" s="126"/>
      <c r="J76" s="126"/>
      <c r="K76" s="126"/>
      <c r="L76" s="916"/>
      <c r="M76" s="916"/>
      <c r="N76" s="45"/>
    </row>
    <row r="77" spans="1:15" ht="15.75" thickBot="1">
      <c r="B77" s="834" t="s">
        <v>953</v>
      </c>
      <c r="C77" s="835"/>
      <c r="D77" s="835"/>
      <c r="E77" s="835"/>
      <c r="F77" s="835"/>
      <c r="G77" s="835"/>
      <c r="H77" s="835"/>
      <c r="I77" s="835"/>
      <c r="J77" s="835"/>
      <c r="K77" s="835"/>
      <c r="L77" s="835"/>
      <c r="M77" s="836"/>
      <c r="N77" s="301">
        <f>SUM(N72:N76)</f>
        <v>9718.9390143891651</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N48+N56+N67+N77</f>
        <v>183262.61966028006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36652.523932056014</v>
      </c>
      <c r="M84" s="863"/>
      <c r="N84" s="51"/>
    </row>
    <row r="85" spans="1:14">
      <c r="B85" s="89" t="s">
        <v>973</v>
      </c>
      <c r="C85" s="90"/>
      <c r="D85" s="90"/>
      <c r="E85" s="90"/>
      <c r="F85" s="90"/>
      <c r="G85" s="90"/>
      <c r="H85" s="90"/>
      <c r="I85" s="87"/>
      <c r="J85" s="88"/>
      <c r="K85" s="304">
        <v>0.05</v>
      </c>
      <c r="L85" s="862">
        <f>N79*K85</f>
        <v>9163.1309830140035</v>
      </c>
      <c r="M85" s="863"/>
      <c r="N85" s="51"/>
    </row>
    <row r="86" spans="1:14" ht="15.75" thickBot="1">
      <c r="B86" s="91" t="s">
        <v>974</v>
      </c>
      <c r="C86" s="92"/>
      <c r="D86" s="92"/>
      <c r="E86" s="92"/>
      <c r="F86" s="92"/>
      <c r="G86" s="92"/>
      <c r="H86" s="92"/>
      <c r="I86" s="93"/>
      <c r="J86" s="94"/>
      <c r="K86" s="305">
        <v>0.05</v>
      </c>
      <c r="L86" s="864">
        <f>N79*K86</f>
        <v>9163.1309830140035</v>
      </c>
      <c r="M86" s="865"/>
      <c r="N86" s="51"/>
    </row>
    <row r="87" spans="1:14" ht="15.75" thickBot="1">
      <c r="B87" s="828" t="s">
        <v>953</v>
      </c>
      <c r="C87" s="829"/>
      <c r="D87" s="829"/>
      <c r="E87" s="829"/>
      <c r="F87" s="829"/>
      <c r="G87" s="829"/>
      <c r="H87" s="829"/>
      <c r="I87" s="829"/>
      <c r="J87" s="829"/>
      <c r="K87" s="829"/>
      <c r="L87" s="829"/>
      <c r="M87" s="830"/>
      <c r="N87" s="52">
        <f>L84+L85+L86</f>
        <v>54978.785898084017</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238241.40555836409</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7" t="s">
        <v>2216</v>
      </c>
      <c r="C99" s="228"/>
      <c r="D99" s="228"/>
      <c r="E99" s="228"/>
      <c r="F99" s="228"/>
      <c r="G99" s="228"/>
      <c r="H99" s="228"/>
      <c r="I99" s="228"/>
      <c r="J99" s="228"/>
      <c r="K99" s="228"/>
      <c r="L99" s="228"/>
      <c r="M99" s="228"/>
      <c r="N99" s="229"/>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ht="15.75" thickBot="1">
      <c r="B103" s="233"/>
      <c r="C103" s="234"/>
      <c r="D103" s="234"/>
      <c r="E103" s="234"/>
      <c r="F103" s="234"/>
      <c r="G103" s="234"/>
      <c r="H103" s="234"/>
      <c r="I103" s="234"/>
      <c r="J103" s="234"/>
      <c r="K103" s="234"/>
      <c r="L103" s="234"/>
      <c r="M103" s="234"/>
      <c r="N103" s="235"/>
    </row>
    <row r="104" spans="2:14">
      <c r="B104" s="236"/>
      <c r="C104" s="237"/>
      <c r="D104" s="237"/>
      <c r="E104" s="237"/>
      <c r="F104" s="237"/>
      <c r="G104" s="237"/>
      <c r="H104" s="237"/>
      <c r="I104" s="237"/>
      <c r="J104" s="237"/>
      <c r="K104" s="237"/>
      <c r="L104" s="237"/>
      <c r="M104" s="237"/>
      <c r="N104" s="238"/>
    </row>
    <row r="105" spans="2:14">
      <c r="B105" s="222" t="s">
        <v>2217</v>
      </c>
      <c r="C105" s="31"/>
      <c r="D105" s="31"/>
      <c r="E105" s="31"/>
      <c r="F105" s="31"/>
      <c r="G105" s="31"/>
      <c r="H105" s="31"/>
      <c r="I105" s="31"/>
      <c r="J105" s="31"/>
      <c r="K105" s="31"/>
      <c r="L105" s="31"/>
      <c r="M105" s="31"/>
      <c r="N105" s="32"/>
    </row>
    <row r="106" spans="2:14" ht="15" customHeight="1">
      <c r="B106" s="866" t="s">
        <v>2218</v>
      </c>
      <c r="C106" s="867"/>
      <c r="D106" s="867"/>
      <c r="E106" s="867"/>
      <c r="F106" s="867"/>
      <c r="G106" s="867"/>
      <c r="H106" s="867"/>
      <c r="I106" s="867"/>
      <c r="J106" s="867"/>
      <c r="K106" s="867"/>
      <c r="L106" s="867"/>
      <c r="M106" s="867"/>
      <c r="N106" s="868"/>
    </row>
    <row r="107" spans="2:14" ht="15" customHeight="1">
      <c r="B107" s="866"/>
      <c r="C107" s="867"/>
      <c r="D107" s="867"/>
      <c r="E107" s="867"/>
      <c r="F107" s="867"/>
      <c r="G107" s="867"/>
      <c r="H107" s="867"/>
      <c r="I107" s="867"/>
      <c r="J107" s="867"/>
      <c r="K107" s="867"/>
      <c r="L107" s="867"/>
      <c r="M107" s="867"/>
      <c r="N107" s="868"/>
    </row>
    <row r="108" spans="2:14" ht="30" customHeight="1">
      <c r="B108" s="869" t="s">
        <v>2219</v>
      </c>
      <c r="C108" s="870"/>
      <c r="D108" s="870"/>
      <c r="E108" s="870"/>
      <c r="F108" s="870"/>
      <c r="G108" s="870"/>
      <c r="H108" s="870"/>
      <c r="I108" s="870"/>
      <c r="J108" s="870"/>
      <c r="K108" s="870"/>
      <c r="L108" s="870"/>
      <c r="M108" s="870"/>
      <c r="N108" s="871"/>
    </row>
    <row r="109" spans="2:14">
      <c r="B109" s="869"/>
      <c r="C109" s="870"/>
      <c r="D109" s="870"/>
      <c r="E109" s="870"/>
      <c r="F109" s="870"/>
      <c r="G109" s="870"/>
      <c r="H109" s="870"/>
      <c r="I109" s="870"/>
      <c r="J109" s="870"/>
      <c r="K109" s="870"/>
      <c r="L109" s="870"/>
      <c r="M109" s="870"/>
      <c r="N109" s="871"/>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222"/>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05"/>
      <c r="K119" s="805"/>
      <c r="L119" s="805"/>
      <c r="M119" s="805"/>
      <c r="N119" s="806"/>
    </row>
    <row r="120" spans="2:14" ht="15.75" thickBot="1">
      <c r="B120" s="261" t="s">
        <v>2221</v>
      </c>
      <c r="C120" s="393"/>
      <c r="D120" s="393"/>
      <c r="E120" s="57"/>
      <c r="F120" s="57"/>
      <c r="G120" s="57"/>
      <c r="H120" s="57"/>
      <c r="I120" s="57"/>
      <c r="J120" s="807"/>
      <c r="K120" s="807"/>
      <c r="L120" s="807"/>
      <c r="M120" s="807"/>
      <c r="N120" s="808"/>
    </row>
  </sheetData>
  <mergeCells count="70">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D46"/>
    <mergeCell ref="B47:H47"/>
    <mergeCell ref="I47:J47"/>
    <mergeCell ref="L47:M47"/>
    <mergeCell ref="B43:H43"/>
    <mergeCell ref="B36:H36"/>
    <mergeCell ref="B37:H37"/>
    <mergeCell ref="B38:H38"/>
    <mergeCell ref="B44:H44"/>
    <mergeCell ref="I44:J44"/>
    <mergeCell ref="B39:H39"/>
    <mergeCell ref="B40:H40"/>
    <mergeCell ref="B41:H41"/>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1061</v>
      </c>
      <c r="C31" s="81" t="s">
        <v>1574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150</v>
      </c>
      <c r="B36" s="841" t="str">
        <f>VLOOKUP(A36,EQUIPOS!A6:D154,3,FALSE)</f>
        <v>Cargador : Potencia en el volante 125 hp, Clasificación de RPM del motor 2300.</v>
      </c>
      <c r="C36" s="842"/>
      <c r="D36" s="842"/>
      <c r="E36" s="842"/>
      <c r="F36" s="842"/>
      <c r="G36" s="842"/>
      <c r="H36" s="843"/>
      <c r="I36" s="267"/>
      <c r="J36" s="268"/>
      <c r="K36" s="269">
        <f>VLOOKUP(A36,EQUIPOS!A6:D163,4,FALSE)</f>
        <v>187168.11709472007</v>
      </c>
      <c r="L36" s="270"/>
      <c r="M36" s="271">
        <v>30</v>
      </c>
      <c r="N36" s="272">
        <f>K36/M36</f>
        <v>6238.9372364906694</v>
      </c>
    </row>
    <row r="37" spans="1:14">
      <c r="A37" s="113" t="s">
        <v>168</v>
      </c>
      <c r="B37" s="841" t="str">
        <f>VLOOKUP(A37,EQUIPOS!A7:D154,3,FALSE)</f>
        <v>Compactador tipo  POTENCIA: 105 HP, PESO: 6 ton</v>
      </c>
      <c r="C37" s="842"/>
      <c r="D37" s="842"/>
      <c r="E37" s="842"/>
      <c r="F37" s="842"/>
      <c r="G37" s="842"/>
      <c r="H37" s="843"/>
      <c r="I37" s="267"/>
      <c r="J37" s="268"/>
      <c r="K37" s="269">
        <f>VLOOKUP(A37,EQUIPOS!A7:D164,4,FALSE)</f>
        <v>114184.3917812718</v>
      </c>
      <c r="L37" s="270"/>
      <c r="M37" s="271">
        <v>9</v>
      </c>
      <c r="N37" s="272">
        <f t="shared" ref="N37:N43" si="0">K37/M37</f>
        <v>12687.154642363534</v>
      </c>
    </row>
    <row r="38" spans="1:14">
      <c r="A38" t="s">
        <v>173</v>
      </c>
      <c r="B38" s="841" t="str">
        <f>VLOOKUP(A38,EQUIPOS!A8:D154,3,FALSE)</f>
        <v>Compactador neumático de Potencia 70 HP, peso de 13 ton</v>
      </c>
      <c r="C38" s="842"/>
      <c r="D38" s="842"/>
      <c r="E38" s="842"/>
      <c r="F38" s="842"/>
      <c r="G38" s="842"/>
      <c r="H38" s="843"/>
      <c r="I38" s="267"/>
      <c r="J38" s="268"/>
      <c r="K38" s="269">
        <f>VLOOKUP(A38,EQUIPOS!A8:D165,4,FALSE)</f>
        <v>149863.88310569464</v>
      </c>
      <c r="L38" s="270"/>
      <c r="M38" s="271">
        <v>9</v>
      </c>
      <c r="N38" s="272">
        <f t="shared" si="0"/>
        <v>16651.542567299402</v>
      </c>
    </row>
    <row r="39" spans="1:14">
      <c r="A39" t="s">
        <v>286</v>
      </c>
      <c r="B39" s="841" t="str">
        <f>VLOOKUP(A39,EQUIPOS!A9:D154,3,FALSE)</f>
        <v>Planta de asfalto en frio</v>
      </c>
      <c r="C39" s="842"/>
      <c r="D39" s="842"/>
      <c r="E39" s="842"/>
      <c r="F39" s="842"/>
      <c r="G39" s="842"/>
      <c r="H39" s="843"/>
      <c r="I39" s="267"/>
      <c r="J39" s="268"/>
      <c r="K39" s="269">
        <f>VLOOKUP(A39,EQUIPOS!A9:D166,4,FALSE)</f>
        <v>398117.13660572545</v>
      </c>
      <c r="L39" s="270"/>
      <c r="M39" s="271">
        <v>9</v>
      </c>
      <c r="N39" s="272">
        <f t="shared" si="0"/>
        <v>44235.237400636164</v>
      </c>
    </row>
    <row r="40" spans="1:14">
      <c r="A40" t="s">
        <v>290</v>
      </c>
      <c r="B40" s="841" t="str">
        <f>VLOOKUP(A40,EQUIPOS!A10:D154,3,FALSE)</f>
        <v>Planta trituradora</v>
      </c>
      <c r="C40" s="842"/>
      <c r="D40" s="842"/>
      <c r="E40" s="842"/>
      <c r="F40" s="842"/>
      <c r="G40" s="842"/>
      <c r="H40" s="843"/>
      <c r="I40" s="267"/>
      <c r="J40" s="268"/>
      <c r="K40" s="269">
        <f>VLOOKUP(A40,EQUIPOS!A10:D167,4,FALSE)</f>
        <v>516732.25173108414</v>
      </c>
      <c r="L40" s="270"/>
      <c r="M40" s="271">
        <v>30</v>
      </c>
      <c r="N40" s="272">
        <f t="shared" si="0"/>
        <v>17224.408391036137</v>
      </c>
    </row>
    <row r="41" spans="1:14">
      <c r="A41" t="s">
        <v>314</v>
      </c>
      <c r="B41" s="841" t="str">
        <f>VLOOKUP(A41,EQUIPOS!A11:D155,3,FALSE)</f>
        <v xml:space="preserve">Retroexcavadora E-200 sobre orugas
</v>
      </c>
      <c r="C41" s="842"/>
      <c r="D41" s="842"/>
      <c r="E41" s="842"/>
      <c r="F41" s="842"/>
      <c r="G41" s="842"/>
      <c r="H41" s="843"/>
      <c r="I41" s="267"/>
      <c r="J41" s="268"/>
      <c r="K41" s="269">
        <f>VLOOKUP(A41,EQUIPOS!A11:D168,4,FALSE)</f>
        <v>207536.27157565294</v>
      </c>
      <c r="L41" s="270"/>
      <c r="M41" s="271">
        <v>30</v>
      </c>
      <c r="N41" s="272">
        <f t="shared" si="0"/>
        <v>6917.8757191884315</v>
      </c>
    </row>
    <row r="42" spans="1:14">
      <c r="A42" t="s">
        <v>358</v>
      </c>
      <c r="B42" s="841" t="str">
        <f>VLOOKUP(A42,EQUIPOS!A12:D156,3,FALSE)</f>
        <v xml:space="preserve">Terminadora de asfalto (Finisher), potencia en el volante 174 HP, R=20M3/H, velocidad de desplazamiento 114 m/min
</v>
      </c>
      <c r="C42" s="842"/>
      <c r="D42" s="842"/>
      <c r="E42" s="842"/>
      <c r="F42" s="842"/>
      <c r="G42" s="842"/>
      <c r="H42" s="843"/>
      <c r="I42" s="267"/>
      <c r="J42" s="268"/>
      <c r="K42" s="269">
        <f>VLOOKUP(A42,EQUIPOS!A12:D169,4,FALSE)</f>
        <v>215737.97119028351</v>
      </c>
      <c r="L42" s="270"/>
      <c r="M42" s="271">
        <v>9</v>
      </c>
      <c r="N42" s="272">
        <f t="shared" si="0"/>
        <v>23970.885687809277</v>
      </c>
    </row>
    <row r="43" spans="1:14">
      <c r="A43" t="s">
        <v>373</v>
      </c>
      <c r="B43" s="841" t="str">
        <f>VLOOKUP(A43,EQUIPOS!A13:D157,3,FALSE)</f>
        <v>Volqueta 6 m3</v>
      </c>
      <c r="C43" s="842"/>
      <c r="D43" s="842"/>
      <c r="E43" s="842"/>
      <c r="F43" s="842"/>
      <c r="G43" s="842"/>
      <c r="H43" s="843"/>
      <c r="I43" s="267"/>
      <c r="J43" s="268"/>
      <c r="K43" s="269">
        <f>VLOOKUP(A43,EQUIPOS!A13:D170,4,FALSE)</f>
        <v>83873.663260762187</v>
      </c>
      <c r="L43" s="270"/>
      <c r="M43" s="271">
        <v>9</v>
      </c>
      <c r="N43" s="272">
        <f t="shared" si="0"/>
        <v>9319.295917862466</v>
      </c>
    </row>
    <row r="44" spans="1:14">
      <c r="B44" s="320"/>
      <c r="C44" s="321"/>
      <c r="D44" s="321"/>
      <c r="E44" s="321"/>
      <c r="F44" s="321"/>
      <c r="G44" s="321"/>
      <c r="H44" s="322"/>
      <c r="I44" s="267"/>
      <c r="J44" s="268"/>
      <c r="K44" s="269"/>
      <c r="L44" s="270"/>
      <c r="M44" s="271"/>
      <c r="N44" s="272"/>
    </row>
    <row r="45" spans="1:14">
      <c r="B45" s="841"/>
      <c r="C45" s="842"/>
      <c r="D45" s="842"/>
      <c r="E45" s="842"/>
      <c r="F45" s="842"/>
      <c r="G45" s="842"/>
      <c r="H45" s="843"/>
      <c r="I45" s="844"/>
      <c r="J45" s="825"/>
      <c r="K45" s="269"/>
      <c r="L45" s="845"/>
      <c r="M45" s="846"/>
      <c r="N45" s="272"/>
    </row>
    <row r="46" spans="1:14">
      <c r="B46" s="841"/>
      <c r="C46" s="842"/>
      <c r="D46" s="842"/>
      <c r="E46" s="847"/>
      <c r="F46" s="842"/>
      <c r="G46" s="842"/>
      <c r="H46" s="843"/>
      <c r="I46" s="36"/>
      <c r="J46" s="37"/>
      <c r="K46" s="274"/>
      <c r="L46" s="276"/>
      <c r="M46" s="277"/>
      <c r="N46" s="278"/>
    </row>
    <row r="47" spans="1:14">
      <c r="B47" s="848" t="s">
        <v>952</v>
      </c>
      <c r="C47" s="849"/>
      <c r="D47" s="849"/>
      <c r="E47" s="38"/>
      <c r="F47" s="39"/>
      <c r="G47" s="39"/>
      <c r="H47" s="40"/>
      <c r="I47" s="36"/>
      <c r="J47" s="37"/>
      <c r="K47" s="279"/>
      <c r="L47" s="276"/>
      <c r="M47" s="401">
        <v>0.1</v>
      </c>
      <c r="N47" s="344">
        <f>N81*M47</f>
        <v>971.8939014389166</v>
      </c>
    </row>
    <row r="48" spans="1:14" ht="15.75" thickBot="1">
      <c r="B48" s="841"/>
      <c r="C48" s="842"/>
      <c r="D48" s="842"/>
      <c r="E48" s="842"/>
      <c r="F48" s="842"/>
      <c r="G48" s="842"/>
      <c r="H48" s="843"/>
      <c r="I48" s="850"/>
      <c r="J48" s="851"/>
      <c r="K48" s="41"/>
      <c r="L48" s="852"/>
      <c r="M48" s="853"/>
      <c r="N48" s="105"/>
    </row>
    <row r="49" spans="1:14" ht="15.75" thickBot="1">
      <c r="B49" s="828" t="s">
        <v>953</v>
      </c>
      <c r="C49" s="829"/>
      <c r="D49" s="829"/>
      <c r="E49" s="829"/>
      <c r="F49" s="829"/>
      <c r="G49" s="829"/>
      <c r="H49" s="829"/>
      <c r="I49" s="829"/>
      <c r="J49" s="829"/>
      <c r="K49" s="829"/>
      <c r="L49" s="829"/>
      <c r="M49" s="830"/>
      <c r="N49" s="394">
        <f>SUM(N36:N48)</f>
        <v>138217.23146412501</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9" t="s">
        <v>944</v>
      </c>
      <c r="C53" s="820"/>
      <c r="D53" s="820"/>
      <c r="E53" s="820"/>
      <c r="F53" s="820"/>
      <c r="G53" s="820"/>
      <c r="H53" s="820"/>
      <c r="I53" s="821"/>
      <c r="J53" s="315" t="s">
        <v>945</v>
      </c>
      <c r="K53" s="85" t="s">
        <v>946</v>
      </c>
      <c r="L53" s="822" t="s">
        <v>955</v>
      </c>
      <c r="M53" s="821"/>
      <c r="N53" s="86" t="s">
        <v>951</v>
      </c>
    </row>
    <row r="54" spans="1:14">
      <c r="A54" t="s">
        <v>772</v>
      </c>
      <c r="B54" s="43" t="str">
        <f>VLOOKUP(A54,MATERIALES!A5:D373,3,FALSE)</f>
        <v>Agregado Petreo para Triturar (Crudo)</v>
      </c>
      <c r="C54" s="281"/>
      <c r="D54" s="281"/>
      <c r="E54" s="281"/>
      <c r="F54" s="281"/>
      <c r="G54" s="281"/>
      <c r="H54" s="281"/>
      <c r="I54" s="268"/>
      <c r="J54" s="224" t="str">
        <f>VLOOKUP(A54,MATERIALES!A4:D640,2,FALSE)</f>
        <v>m3</v>
      </c>
      <c r="K54" s="282">
        <v>1.4</v>
      </c>
      <c r="L54" s="267"/>
      <c r="M54" s="402">
        <f>VLOOKUP(A54,MATERIALES!A5:D396,4,FALSE)</f>
        <v>21941.802159530362</v>
      </c>
      <c r="N54" s="272">
        <f>K54*M54</f>
        <v>30718.523023342503</v>
      </c>
    </row>
    <row r="55" spans="1:14">
      <c r="A55" s="108" t="s">
        <v>774</v>
      </c>
      <c r="B55" s="43" t="str">
        <f>VLOOKUP(A55,MATERIALES!A6:D373,3,FALSE)</f>
        <v>Agua</v>
      </c>
      <c r="C55" s="281"/>
      <c r="D55" s="281"/>
      <c r="E55" s="281"/>
      <c r="F55" s="281"/>
      <c r="G55" s="281"/>
      <c r="H55" s="281"/>
      <c r="I55" s="268"/>
      <c r="J55" s="224" t="str">
        <f>VLOOKUP(A55,MATERIALES!A5:D641,2,FALSE)</f>
        <v>lt</v>
      </c>
      <c r="K55" s="282">
        <v>25</v>
      </c>
      <c r="L55" s="267"/>
      <c r="M55" s="402">
        <f>VLOOKUP(A55,MATERIALES!A6:D397,4,FALSE)</f>
        <v>53.625797798776269</v>
      </c>
      <c r="N55" s="272">
        <f>K55*M55</f>
        <v>1340.6449449694067</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3"/>
      <c r="C58" s="824"/>
      <c r="D58" s="824"/>
      <c r="E58" s="824"/>
      <c r="F58" s="824"/>
      <c r="G58" s="824"/>
      <c r="H58" s="824"/>
      <c r="I58" s="825"/>
      <c r="J58" s="42"/>
      <c r="K58" s="44"/>
      <c r="L58" s="826"/>
      <c r="M58" s="827"/>
      <c r="N58" s="45"/>
    </row>
    <row r="59" spans="1:14" ht="15.75" thickBot="1">
      <c r="B59" s="828" t="s">
        <v>953</v>
      </c>
      <c r="C59" s="829"/>
      <c r="D59" s="829"/>
      <c r="E59" s="829"/>
      <c r="F59" s="829"/>
      <c r="G59" s="829"/>
      <c r="H59" s="829"/>
      <c r="I59" s="829"/>
      <c r="J59" s="829"/>
      <c r="K59" s="829"/>
      <c r="L59" s="829"/>
      <c r="M59" s="830"/>
      <c r="N59" s="394">
        <f>SUM(N54:N58)</f>
        <v>32059.167968311911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1" t="s">
        <v>961</v>
      </c>
      <c r="M63" s="804"/>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32">
        <f>VLOOKUP(A64,TRANSPORTE!A5:D117,4,FALSE)</f>
        <v>1232.9363069637777</v>
      </c>
      <c r="M64" s="833"/>
      <c r="N64" s="287">
        <f>K64*L64</f>
        <v>1726.1108297492888</v>
      </c>
    </row>
    <row r="65" spans="1:15">
      <c r="A65" t="s">
        <v>1369</v>
      </c>
      <c r="B65" s="46" t="str">
        <f>VLOOKUP(A65,TRANSPORTE!A6:D117,3,FALSE)</f>
        <v>Transporte de Mezcla densa En Frio MDF-25</v>
      </c>
      <c r="C65" s="47"/>
      <c r="D65" s="47"/>
      <c r="E65" s="47"/>
      <c r="F65" s="47"/>
      <c r="G65" s="47"/>
      <c r="H65" s="311" t="s">
        <v>1468</v>
      </c>
      <c r="I65" s="279">
        <v>1.25</v>
      </c>
      <c r="J65" s="286">
        <v>1</v>
      </c>
      <c r="K65" s="279">
        <f>I65*J65</f>
        <v>1.25</v>
      </c>
      <c r="L65" s="832">
        <f>VLOOKUP(A65,TRANSPORTE!A6:D117,4,FALSE)</f>
        <v>1232.9363069637777</v>
      </c>
      <c r="M65" s="833"/>
      <c r="N65" s="287">
        <f>K65*L65</f>
        <v>1541.1703837047221</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7"/>
      <c r="M69" s="818"/>
      <c r="N69" s="127"/>
    </row>
    <row r="70" spans="1:15" ht="15.75" thickBot="1">
      <c r="B70" s="834" t="s">
        <v>953</v>
      </c>
      <c r="C70" s="835"/>
      <c r="D70" s="835"/>
      <c r="E70" s="835"/>
      <c r="F70" s="835"/>
      <c r="G70" s="835"/>
      <c r="H70" s="835"/>
      <c r="I70" s="835"/>
      <c r="J70" s="835"/>
      <c r="K70" s="835"/>
      <c r="L70" s="835"/>
      <c r="M70" s="836"/>
      <c r="N70" s="104">
        <f>N64+N65+N66+N67+N68</f>
        <v>3267.2812134540109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4" t="s">
        <v>963</v>
      </c>
      <c r="C74" s="855"/>
      <c r="D74" s="855"/>
      <c r="E74" s="855"/>
      <c r="F74" s="855"/>
      <c r="G74" s="855"/>
      <c r="H74" s="855"/>
      <c r="I74" s="73" t="s">
        <v>964</v>
      </c>
      <c r="J74" s="75" t="s">
        <v>1410</v>
      </c>
      <c r="K74" s="74" t="s">
        <v>966</v>
      </c>
      <c r="L74" s="856" t="s">
        <v>950</v>
      </c>
      <c r="M74" s="857"/>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5"/>
      <c r="C80" s="816"/>
      <c r="D80" s="816"/>
      <c r="E80" s="816"/>
      <c r="F80" s="816"/>
      <c r="G80" s="816"/>
      <c r="H80" s="816"/>
      <c r="I80" s="126"/>
      <c r="J80" s="126"/>
      <c r="K80" s="126"/>
      <c r="L80" s="916"/>
      <c r="M80" s="916"/>
      <c r="N80" s="45"/>
    </row>
    <row r="81" spans="1:14" ht="15.75" thickBot="1">
      <c r="B81" s="834" t="s">
        <v>953</v>
      </c>
      <c r="C81" s="835"/>
      <c r="D81" s="835"/>
      <c r="E81" s="835"/>
      <c r="F81" s="835"/>
      <c r="G81" s="835"/>
      <c r="H81" s="835"/>
      <c r="I81" s="835"/>
      <c r="J81" s="835"/>
      <c r="K81" s="835"/>
      <c r="L81" s="835"/>
      <c r="M81" s="836"/>
      <c r="N81" s="301">
        <f>SUM(N75:N80)</f>
        <v>9718.9390143891651</v>
      </c>
    </row>
    <row r="82" spans="1:14" ht="15.75" thickBot="1">
      <c r="B82" s="33"/>
      <c r="C82" s="34"/>
      <c r="D82" s="34"/>
      <c r="E82" s="34"/>
      <c r="F82" s="34"/>
      <c r="G82" s="34"/>
      <c r="H82" s="34"/>
      <c r="I82" s="34"/>
      <c r="J82" s="34"/>
      <c r="K82" s="34"/>
      <c r="L82" s="34"/>
      <c r="M82" s="34"/>
      <c r="N82" s="35"/>
    </row>
    <row r="83" spans="1:14" ht="15.75" thickBot="1">
      <c r="B83" s="828" t="s">
        <v>967</v>
      </c>
      <c r="C83" s="829"/>
      <c r="D83" s="829"/>
      <c r="E83" s="829"/>
      <c r="F83" s="829"/>
      <c r="G83" s="829"/>
      <c r="H83" s="829"/>
      <c r="I83" s="829"/>
      <c r="J83" s="829"/>
      <c r="K83" s="829"/>
      <c r="L83" s="829"/>
      <c r="M83" s="830"/>
      <c r="N83" s="99">
        <f>N49+N59+N70+N81</f>
        <v>183262.61966028006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9" t="s">
        <v>969</v>
      </c>
      <c r="C87" s="820"/>
      <c r="D87" s="820"/>
      <c r="E87" s="820"/>
      <c r="F87" s="820"/>
      <c r="G87" s="820"/>
      <c r="H87" s="820"/>
      <c r="I87" s="314"/>
      <c r="J87" s="334"/>
      <c r="K87" s="302" t="s">
        <v>970</v>
      </c>
      <c r="L87" s="858" t="s">
        <v>971</v>
      </c>
      <c r="M87" s="859"/>
      <c r="N87" s="303"/>
    </row>
    <row r="88" spans="1:14">
      <c r="B88" s="860" t="s">
        <v>972</v>
      </c>
      <c r="C88" s="861"/>
      <c r="D88" s="861"/>
      <c r="E88" s="861"/>
      <c r="F88" s="861"/>
      <c r="G88" s="861"/>
      <c r="H88" s="861"/>
      <c r="I88" s="87"/>
      <c r="J88" s="88"/>
      <c r="K88" s="304">
        <v>0.2</v>
      </c>
      <c r="L88" s="862">
        <f>N83*K88</f>
        <v>36652.523932056014</v>
      </c>
      <c r="M88" s="863"/>
      <c r="N88" s="51"/>
    </row>
    <row r="89" spans="1:14">
      <c r="B89" s="89" t="s">
        <v>973</v>
      </c>
      <c r="C89" s="90"/>
      <c r="D89" s="90"/>
      <c r="E89" s="90"/>
      <c r="F89" s="90"/>
      <c r="G89" s="90"/>
      <c r="H89" s="90"/>
      <c r="I89" s="87"/>
      <c r="J89" s="88"/>
      <c r="K89" s="304">
        <v>0.05</v>
      </c>
      <c r="L89" s="862">
        <f>N83*K89</f>
        <v>9163.1309830140035</v>
      </c>
      <c r="M89" s="863"/>
      <c r="N89" s="51"/>
    </row>
    <row r="90" spans="1:14" ht="15.75" thickBot="1">
      <c r="B90" s="91" t="s">
        <v>974</v>
      </c>
      <c r="C90" s="92"/>
      <c r="D90" s="92"/>
      <c r="E90" s="92"/>
      <c r="F90" s="92"/>
      <c r="G90" s="92"/>
      <c r="H90" s="92"/>
      <c r="I90" s="93"/>
      <c r="J90" s="94"/>
      <c r="K90" s="305">
        <v>0.05</v>
      </c>
      <c r="L90" s="864">
        <f>N83*K90</f>
        <v>9163.1309830140035</v>
      </c>
      <c r="M90" s="865"/>
      <c r="N90" s="51"/>
    </row>
    <row r="91" spans="1:14" ht="15.75" thickBot="1">
      <c r="B91" s="828" t="s">
        <v>953</v>
      </c>
      <c r="C91" s="829"/>
      <c r="D91" s="829"/>
      <c r="E91" s="829"/>
      <c r="F91" s="829"/>
      <c r="G91" s="829"/>
      <c r="H91" s="829"/>
      <c r="I91" s="829"/>
      <c r="J91" s="829"/>
      <c r="K91" s="829"/>
      <c r="L91" s="829"/>
      <c r="M91" s="830"/>
      <c r="N91" s="52">
        <f>L88+L89+L90</f>
        <v>54978.785898084017</v>
      </c>
    </row>
    <row r="92" spans="1:14" ht="15.75" thickBot="1">
      <c r="B92" s="33"/>
      <c r="C92" s="34"/>
      <c r="D92" s="34"/>
      <c r="E92" s="34"/>
      <c r="F92" s="34"/>
      <c r="G92" s="34"/>
      <c r="H92" s="34"/>
      <c r="I92" s="34"/>
      <c r="J92" s="34"/>
      <c r="K92" s="34"/>
      <c r="L92" s="34"/>
      <c r="M92" s="34"/>
      <c r="N92" s="35"/>
    </row>
    <row r="93" spans="1:14" ht="15.75" thickBot="1">
      <c r="A93" t="s">
        <v>2016</v>
      </c>
      <c r="B93" s="828" t="s">
        <v>975</v>
      </c>
      <c r="C93" s="829"/>
      <c r="D93" s="829"/>
      <c r="E93" s="829"/>
      <c r="F93" s="829"/>
      <c r="G93" s="829"/>
      <c r="H93" s="829"/>
      <c r="I93" s="829"/>
      <c r="J93" s="829"/>
      <c r="K93" s="829"/>
      <c r="L93" s="829"/>
      <c r="M93" s="830"/>
      <c r="N93" s="188">
        <f>N83+N91</f>
        <v>238241.40555836409</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6" t="s">
        <v>2218</v>
      </c>
      <c r="C110" s="867"/>
      <c r="D110" s="867"/>
      <c r="E110" s="867"/>
      <c r="F110" s="867"/>
      <c r="G110" s="867"/>
      <c r="H110" s="867"/>
      <c r="I110" s="867"/>
      <c r="J110" s="867"/>
      <c r="K110" s="867"/>
      <c r="L110" s="867"/>
      <c r="M110" s="867"/>
      <c r="N110" s="868"/>
    </row>
    <row r="111" spans="2:14" ht="15" customHeight="1">
      <c r="B111" s="866"/>
      <c r="C111" s="867"/>
      <c r="D111" s="867"/>
      <c r="E111" s="867"/>
      <c r="F111" s="867"/>
      <c r="G111" s="867"/>
      <c r="H111" s="867"/>
      <c r="I111" s="867"/>
      <c r="J111" s="867"/>
      <c r="K111" s="867"/>
      <c r="L111" s="867"/>
      <c r="M111" s="867"/>
      <c r="N111" s="868"/>
    </row>
    <row r="112" spans="2:14" ht="30" customHeight="1">
      <c r="B112" s="869" t="s">
        <v>2219</v>
      </c>
      <c r="C112" s="870"/>
      <c r="D112" s="870"/>
      <c r="E112" s="870"/>
      <c r="F112" s="870"/>
      <c r="G112" s="870"/>
      <c r="H112" s="870"/>
      <c r="I112" s="870"/>
      <c r="J112" s="870"/>
      <c r="K112" s="870"/>
      <c r="L112" s="870"/>
      <c r="M112" s="870"/>
      <c r="N112" s="871"/>
    </row>
    <row r="113" spans="2:14">
      <c r="B113" s="869"/>
      <c r="C113" s="870"/>
      <c r="D113" s="870"/>
      <c r="E113" s="870"/>
      <c r="F113" s="870"/>
      <c r="G113" s="870"/>
      <c r="H113" s="870"/>
      <c r="I113" s="870"/>
      <c r="J113" s="870"/>
      <c r="K113" s="870"/>
      <c r="L113" s="870"/>
      <c r="M113" s="870"/>
      <c r="N113" s="871"/>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5"/>
      <c r="K123" s="805"/>
      <c r="L123" s="805"/>
      <c r="M123" s="805"/>
      <c r="N123" s="806"/>
    </row>
    <row r="124" spans="2:14" ht="15.75" thickBot="1">
      <c r="B124" s="261" t="s">
        <v>2221</v>
      </c>
      <c r="C124" s="393"/>
      <c r="D124" s="393"/>
      <c r="E124" s="57"/>
      <c r="F124" s="57"/>
      <c r="G124" s="57"/>
      <c r="H124" s="57"/>
      <c r="I124" s="57"/>
      <c r="J124" s="807"/>
      <c r="K124" s="807"/>
      <c r="L124" s="807"/>
      <c r="M124" s="807"/>
      <c r="N124" s="808"/>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1062</v>
      </c>
      <c r="C31" s="81" t="s">
        <v>1575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150</v>
      </c>
      <c r="B36" s="841" t="str">
        <f>VLOOKUP(A36,EQUIPOS!A6:D154,3,FALSE)</f>
        <v>Cargador : Potencia en el volante 125 hp, Clasificación de RPM del motor 2300.</v>
      </c>
      <c r="C36" s="842"/>
      <c r="D36" s="842"/>
      <c r="E36" s="842"/>
      <c r="F36" s="842"/>
      <c r="G36" s="842"/>
      <c r="H36" s="843"/>
      <c r="I36" s="267"/>
      <c r="J36" s="268"/>
      <c r="K36" s="269">
        <f>VLOOKUP(A36,EQUIPOS!A6:D163,4,FALSE)</f>
        <v>187168.11709472007</v>
      </c>
      <c r="L36" s="270"/>
      <c r="M36" s="271">
        <v>30</v>
      </c>
      <c r="N36" s="272">
        <f>K36/M36</f>
        <v>6238.9372364906694</v>
      </c>
    </row>
    <row r="37" spans="1:14">
      <c r="A37" s="113" t="s">
        <v>168</v>
      </c>
      <c r="B37" s="841" t="str">
        <f>VLOOKUP(A37,EQUIPOS!A7:D154,3,FALSE)</f>
        <v>Compactador tipo  POTENCIA: 105 HP, PESO: 6 ton</v>
      </c>
      <c r="C37" s="842"/>
      <c r="D37" s="842"/>
      <c r="E37" s="842"/>
      <c r="F37" s="842"/>
      <c r="G37" s="842"/>
      <c r="H37" s="843"/>
      <c r="I37" s="267"/>
      <c r="J37" s="268"/>
      <c r="K37" s="269">
        <f>VLOOKUP(A37,EQUIPOS!A7:D164,4,FALSE)</f>
        <v>114184.3917812718</v>
      </c>
      <c r="L37" s="270"/>
      <c r="M37" s="271">
        <v>9</v>
      </c>
      <c r="N37" s="272">
        <f t="shared" ref="N37:N43" si="0">K37/M37</f>
        <v>12687.154642363534</v>
      </c>
    </row>
    <row r="38" spans="1:14">
      <c r="A38" t="s">
        <v>173</v>
      </c>
      <c r="B38" s="841" t="str">
        <f>VLOOKUP(A38,EQUIPOS!A8:D154,3,FALSE)</f>
        <v>Compactador neumático de Potencia 70 HP, peso de 13 ton</v>
      </c>
      <c r="C38" s="842"/>
      <c r="D38" s="842"/>
      <c r="E38" s="842"/>
      <c r="F38" s="842"/>
      <c r="G38" s="842"/>
      <c r="H38" s="843"/>
      <c r="I38" s="267"/>
      <c r="J38" s="268"/>
      <c r="K38" s="269">
        <f>VLOOKUP(A38,EQUIPOS!A8:D165,4,FALSE)</f>
        <v>149863.88310569464</v>
      </c>
      <c r="L38" s="270"/>
      <c r="M38" s="271">
        <v>9</v>
      </c>
      <c r="N38" s="272">
        <f t="shared" si="0"/>
        <v>16651.542567299402</v>
      </c>
    </row>
    <row r="39" spans="1:14">
      <c r="A39" t="s">
        <v>286</v>
      </c>
      <c r="B39" s="841" t="str">
        <f>VLOOKUP(A39,EQUIPOS!A9:D154,3,FALSE)</f>
        <v>Planta de asfalto en frio</v>
      </c>
      <c r="C39" s="842"/>
      <c r="D39" s="842"/>
      <c r="E39" s="842"/>
      <c r="F39" s="842"/>
      <c r="G39" s="842"/>
      <c r="H39" s="843"/>
      <c r="I39" s="267"/>
      <c r="J39" s="268"/>
      <c r="K39" s="269">
        <f>VLOOKUP(A39,EQUIPOS!A9:D166,4,FALSE)</f>
        <v>398117.13660572545</v>
      </c>
      <c r="L39" s="270"/>
      <c r="M39" s="271">
        <v>9</v>
      </c>
      <c r="N39" s="272">
        <f t="shared" si="0"/>
        <v>44235.237400636164</v>
      </c>
    </row>
    <row r="40" spans="1:14">
      <c r="A40" t="s">
        <v>290</v>
      </c>
      <c r="B40" s="841" t="str">
        <f>VLOOKUP(A40,EQUIPOS!A10:D154,3,FALSE)</f>
        <v>Planta trituradora</v>
      </c>
      <c r="C40" s="842"/>
      <c r="D40" s="842"/>
      <c r="E40" s="842"/>
      <c r="F40" s="842"/>
      <c r="G40" s="842"/>
      <c r="H40" s="843"/>
      <c r="I40" s="267"/>
      <c r="J40" s="268"/>
      <c r="K40" s="269">
        <f>VLOOKUP(A40,EQUIPOS!A10:D167,4,FALSE)</f>
        <v>516732.25173108414</v>
      </c>
      <c r="L40" s="270"/>
      <c r="M40" s="271">
        <v>30</v>
      </c>
      <c r="N40" s="272">
        <f t="shared" si="0"/>
        <v>17224.408391036137</v>
      </c>
    </row>
    <row r="41" spans="1:14">
      <c r="A41" t="s">
        <v>314</v>
      </c>
      <c r="B41" s="841" t="str">
        <f>VLOOKUP(A41,EQUIPOS!A11:D155,3,FALSE)</f>
        <v xml:space="preserve">Retroexcavadora E-200 sobre orugas
</v>
      </c>
      <c r="C41" s="842"/>
      <c r="D41" s="842"/>
      <c r="E41" s="842"/>
      <c r="F41" s="842"/>
      <c r="G41" s="842"/>
      <c r="H41" s="843"/>
      <c r="I41" s="267"/>
      <c r="J41" s="268"/>
      <c r="K41" s="269">
        <f>VLOOKUP(A41,EQUIPOS!A11:D168,4,FALSE)</f>
        <v>207536.27157565294</v>
      </c>
      <c r="L41" s="270"/>
      <c r="M41" s="271">
        <v>30</v>
      </c>
      <c r="N41" s="272">
        <f t="shared" si="0"/>
        <v>6917.8757191884315</v>
      </c>
    </row>
    <row r="42" spans="1:14">
      <c r="A42" t="s">
        <v>358</v>
      </c>
      <c r="B42" s="841" t="str">
        <f>VLOOKUP(A42,EQUIPOS!A12:D156,3,FALSE)</f>
        <v xml:space="preserve">Terminadora de asfalto (Finisher), potencia en el volante 174 HP, R=20M3/H, velocidad de desplazamiento 114 m/min
</v>
      </c>
      <c r="C42" s="842"/>
      <c r="D42" s="842"/>
      <c r="E42" s="842"/>
      <c r="F42" s="842"/>
      <c r="G42" s="842"/>
      <c r="H42" s="843"/>
      <c r="I42" s="267"/>
      <c r="J42" s="268"/>
      <c r="K42" s="269">
        <f>VLOOKUP(A42,EQUIPOS!A12:D169,4,FALSE)</f>
        <v>215737.97119028351</v>
      </c>
      <c r="L42" s="270"/>
      <c r="M42" s="271">
        <v>9</v>
      </c>
      <c r="N42" s="272">
        <f t="shared" si="0"/>
        <v>23970.885687809277</v>
      </c>
    </row>
    <row r="43" spans="1:14">
      <c r="A43" t="s">
        <v>373</v>
      </c>
      <c r="B43" s="841" t="str">
        <f>VLOOKUP(A43,EQUIPOS!A13:D157,3,FALSE)</f>
        <v>Volqueta 6 m3</v>
      </c>
      <c r="C43" s="842"/>
      <c r="D43" s="842"/>
      <c r="E43" s="842"/>
      <c r="F43" s="842"/>
      <c r="G43" s="842"/>
      <c r="H43" s="843"/>
      <c r="I43" s="267"/>
      <c r="J43" s="268"/>
      <c r="K43" s="269">
        <f>VLOOKUP(A43,EQUIPOS!A13:D170,4,FALSE)</f>
        <v>83873.663260762187</v>
      </c>
      <c r="L43" s="270"/>
      <c r="M43" s="271">
        <v>9</v>
      </c>
      <c r="N43" s="272">
        <f t="shared" si="0"/>
        <v>9319.295917862466</v>
      </c>
    </row>
    <row r="44" spans="1:14">
      <c r="B44" s="320"/>
      <c r="C44" s="321"/>
      <c r="D44" s="321"/>
      <c r="E44" s="321"/>
      <c r="F44" s="321"/>
      <c r="G44" s="321"/>
      <c r="H44" s="322"/>
      <c r="I44" s="267"/>
      <c r="J44" s="268"/>
      <c r="K44" s="269"/>
      <c r="L44" s="270"/>
      <c r="M44" s="271"/>
      <c r="N44" s="272"/>
    </row>
    <row r="45" spans="1:14">
      <c r="B45" s="841"/>
      <c r="C45" s="842"/>
      <c r="D45" s="842"/>
      <c r="E45" s="842"/>
      <c r="F45" s="842"/>
      <c r="G45" s="842"/>
      <c r="H45" s="843"/>
      <c r="I45" s="844"/>
      <c r="J45" s="825"/>
      <c r="K45" s="269"/>
      <c r="L45" s="845"/>
      <c r="M45" s="846"/>
      <c r="N45" s="272"/>
    </row>
    <row r="46" spans="1:14">
      <c r="B46" s="841"/>
      <c r="C46" s="842"/>
      <c r="D46" s="842"/>
      <c r="E46" s="847"/>
      <c r="F46" s="842"/>
      <c r="G46" s="842"/>
      <c r="H46" s="843"/>
      <c r="I46" s="36"/>
      <c r="J46" s="37"/>
      <c r="K46" s="274"/>
      <c r="L46" s="276"/>
      <c r="M46" s="277"/>
      <c r="N46" s="278"/>
    </row>
    <row r="47" spans="1:14">
      <c r="B47" s="848" t="s">
        <v>952</v>
      </c>
      <c r="C47" s="849"/>
      <c r="D47" s="849"/>
      <c r="E47" s="38"/>
      <c r="F47" s="39"/>
      <c r="G47" s="39"/>
      <c r="H47" s="40"/>
      <c r="I47" s="36"/>
      <c r="J47" s="37"/>
      <c r="K47" s="279"/>
      <c r="L47" s="276"/>
      <c r="M47" s="401">
        <v>0.1</v>
      </c>
      <c r="N47" s="344">
        <f>N81*M47</f>
        <v>971.8939014389166</v>
      </c>
    </row>
    <row r="48" spans="1:14" ht="15.75" thickBot="1">
      <c r="B48" s="841"/>
      <c r="C48" s="842"/>
      <c r="D48" s="842"/>
      <c r="E48" s="842"/>
      <c r="F48" s="842"/>
      <c r="G48" s="842"/>
      <c r="H48" s="843"/>
      <c r="I48" s="850"/>
      <c r="J48" s="851"/>
      <c r="K48" s="41"/>
      <c r="L48" s="852"/>
      <c r="M48" s="853"/>
      <c r="N48" s="105"/>
    </row>
    <row r="49" spans="1:14" ht="15.75" thickBot="1">
      <c r="B49" s="828" t="s">
        <v>953</v>
      </c>
      <c r="C49" s="829"/>
      <c r="D49" s="829"/>
      <c r="E49" s="829"/>
      <c r="F49" s="829"/>
      <c r="G49" s="829"/>
      <c r="H49" s="829"/>
      <c r="I49" s="829"/>
      <c r="J49" s="829"/>
      <c r="K49" s="829"/>
      <c r="L49" s="829"/>
      <c r="M49" s="830"/>
      <c r="N49" s="394">
        <f>SUM(N36:N48)</f>
        <v>138217.23146412501</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9" t="s">
        <v>944</v>
      </c>
      <c r="C53" s="820"/>
      <c r="D53" s="820"/>
      <c r="E53" s="820"/>
      <c r="F53" s="820"/>
      <c r="G53" s="820"/>
      <c r="H53" s="820"/>
      <c r="I53" s="821"/>
      <c r="J53" s="315" t="s">
        <v>945</v>
      </c>
      <c r="K53" s="85" t="s">
        <v>946</v>
      </c>
      <c r="L53" s="822" t="s">
        <v>955</v>
      </c>
      <c r="M53" s="821"/>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21941.802159530362</v>
      </c>
      <c r="N54" s="272">
        <f>K54*M54</f>
        <v>30718.523023342503</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53.625797798776269</v>
      </c>
      <c r="N55" s="272">
        <f>K55*M55</f>
        <v>1340.6449449694067</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3"/>
      <c r="C58" s="824"/>
      <c r="D58" s="824"/>
      <c r="E58" s="824"/>
      <c r="F58" s="824"/>
      <c r="G58" s="824"/>
      <c r="H58" s="824"/>
      <c r="I58" s="825"/>
      <c r="J58" s="42"/>
      <c r="K58" s="44"/>
      <c r="L58" s="826"/>
      <c r="M58" s="827"/>
      <c r="N58" s="45"/>
    </row>
    <row r="59" spans="1:14" ht="15.75" thickBot="1">
      <c r="B59" s="828" t="s">
        <v>953</v>
      </c>
      <c r="C59" s="829"/>
      <c r="D59" s="829"/>
      <c r="E59" s="829"/>
      <c r="F59" s="829"/>
      <c r="G59" s="829"/>
      <c r="H59" s="829"/>
      <c r="I59" s="829"/>
      <c r="J59" s="829"/>
      <c r="K59" s="829"/>
      <c r="L59" s="829"/>
      <c r="M59" s="830"/>
      <c r="N59" s="411">
        <f>SUM(N54:N58)</f>
        <v>32059.167968311911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1" t="s">
        <v>961</v>
      </c>
      <c r="M63" s="804"/>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v>1.4</v>
      </c>
      <c r="L64" s="832">
        <f>VLOOKUP(A64,TRANSPORTE!A5:D117,4,FALSE)</f>
        <v>1232.9363069637777</v>
      </c>
      <c r="M64" s="833"/>
      <c r="N64" s="287">
        <f>K64*L64</f>
        <v>1726.1108297492888</v>
      </c>
    </row>
    <row r="65" spans="1:15">
      <c r="A65" t="s">
        <v>1349</v>
      </c>
      <c r="B65" s="46" t="str">
        <f>VLOOKUP(A65,TRANSPORTE!A6:D117,3,FALSE)</f>
        <v>Transporte de Mezcla en Frio DMF-19</v>
      </c>
      <c r="C65" s="47"/>
      <c r="D65" s="47"/>
      <c r="E65" s="47"/>
      <c r="F65" s="47"/>
      <c r="G65" s="47"/>
      <c r="H65" s="311" t="s">
        <v>1468</v>
      </c>
      <c r="I65" s="279">
        <v>1.25</v>
      </c>
      <c r="J65" s="286">
        <v>1</v>
      </c>
      <c r="K65" s="279">
        <v>1.25</v>
      </c>
      <c r="L65" s="832">
        <f>VLOOKUP(A65,TRANSPORTE!A6:D117,4,FALSE)</f>
        <v>1232.9363069637777</v>
      </c>
      <c r="M65" s="833"/>
      <c r="N65" s="287">
        <f>K65*L65</f>
        <v>1541.1703837047221</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7"/>
      <c r="M69" s="818"/>
      <c r="N69" s="127"/>
    </row>
    <row r="70" spans="1:15" ht="15.75" thickBot="1">
      <c r="B70" s="834" t="s">
        <v>953</v>
      </c>
      <c r="C70" s="835"/>
      <c r="D70" s="835"/>
      <c r="E70" s="835"/>
      <c r="F70" s="835"/>
      <c r="G70" s="835"/>
      <c r="H70" s="835"/>
      <c r="I70" s="835"/>
      <c r="J70" s="835"/>
      <c r="K70" s="835"/>
      <c r="L70" s="835"/>
      <c r="M70" s="836"/>
      <c r="N70" s="104">
        <f>N64+N65+N66+N67+N68</f>
        <v>3267.2812134540109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4" t="s">
        <v>963</v>
      </c>
      <c r="C74" s="855"/>
      <c r="D74" s="855"/>
      <c r="E74" s="855"/>
      <c r="F74" s="855"/>
      <c r="G74" s="855"/>
      <c r="H74" s="855"/>
      <c r="I74" s="73" t="s">
        <v>964</v>
      </c>
      <c r="J74" s="75" t="s">
        <v>1410</v>
      </c>
      <c r="K74" s="74" t="s">
        <v>966</v>
      </c>
      <c r="L74" s="856" t="s">
        <v>950</v>
      </c>
      <c r="M74" s="857"/>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5"/>
      <c r="C80" s="816"/>
      <c r="D80" s="816"/>
      <c r="E80" s="816"/>
      <c r="F80" s="816"/>
      <c r="G80" s="816"/>
      <c r="H80" s="816"/>
      <c r="I80" s="126"/>
      <c r="J80" s="126"/>
      <c r="K80" s="126"/>
      <c r="L80" s="916"/>
      <c r="M80" s="916"/>
      <c r="N80" s="45"/>
    </row>
    <row r="81" spans="1:14" ht="15.75" thickBot="1">
      <c r="B81" s="834" t="s">
        <v>953</v>
      </c>
      <c r="C81" s="835"/>
      <c r="D81" s="835"/>
      <c r="E81" s="835"/>
      <c r="F81" s="835"/>
      <c r="G81" s="835"/>
      <c r="H81" s="835"/>
      <c r="I81" s="835"/>
      <c r="J81" s="835"/>
      <c r="K81" s="835"/>
      <c r="L81" s="835"/>
      <c r="M81" s="836"/>
      <c r="N81" s="301">
        <f>SUM(N75:N80)</f>
        <v>9718.9390143891651</v>
      </c>
    </row>
    <row r="82" spans="1:14" ht="15.75" thickBot="1">
      <c r="B82" s="33"/>
      <c r="C82" s="34"/>
      <c r="D82" s="34"/>
      <c r="E82" s="34"/>
      <c r="F82" s="34"/>
      <c r="G82" s="34"/>
      <c r="H82" s="34"/>
      <c r="I82" s="34"/>
      <c r="J82" s="34"/>
      <c r="K82" s="34"/>
      <c r="L82" s="34"/>
      <c r="M82" s="34"/>
      <c r="N82" s="35"/>
    </row>
    <row r="83" spans="1:14" ht="15.75" thickBot="1">
      <c r="B83" s="828" t="s">
        <v>967</v>
      </c>
      <c r="C83" s="829"/>
      <c r="D83" s="829"/>
      <c r="E83" s="829"/>
      <c r="F83" s="829"/>
      <c r="G83" s="829"/>
      <c r="H83" s="829"/>
      <c r="I83" s="829"/>
      <c r="J83" s="829"/>
      <c r="K83" s="829"/>
      <c r="L83" s="829"/>
      <c r="M83" s="830"/>
      <c r="N83" s="99">
        <f>N49+N59+N70+N81</f>
        <v>183262.61966028006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9" t="s">
        <v>969</v>
      </c>
      <c r="C87" s="820"/>
      <c r="D87" s="820"/>
      <c r="E87" s="820"/>
      <c r="F87" s="820"/>
      <c r="G87" s="820"/>
      <c r="H87" s="820"/>
      <c r="I87" s="314"/>
      <c r="J87" s="334"/>
      <c r="K87" s="302" t="s">
        <v>970</v>
      </c>
      <c r="L87" s="858" t="s">
        <v>971</v>
      </c>
      <c r="M87" s="859"/>
      <c r="N87" s="303"/>
    </row>
    <row r="88" spans="1:14">
      <c r="B88" s="860" t="s">
        <v>972</v>
      </c>
      <c r="C88" s="861"/>
      <c r="D88" s="861"/>
      <c r="E88" s="861"/>
      <c r="F88" s="861"/>
      <c r="G88" s="861"/>
      <c r="H88" s="861"/>
      <c r="I88" s="87"/>
      <c r="J88" s="88"/>
      <c r="K88" s="304">
        <v>0.2</v>
      </c>
      <c r="L88" s="862">
        <f>N83*K88</f>
        <v>36652.523932056014</v>
      </c>
      <c r="M88" s="863"/>
      <c r="N88" s="51"/>
    </row>
    <row r="89" spans="1:14">
      <c r="B89" s="89" t="s">
        <v>973</v>
      </c>
      <c r="C89" s="90"/>
      <c r="D89" s="90"/>
      <c r="E89" s="90"/>
      <c r="F89" s="90"/>
      <c r="G89" s="90"/>
      <c r="H89" s="90"/>
      <c r="I89" s="87"/>
      <c r="J89" s="88"/>
      <c r="K89" s="304">
        <v>0.05</v>
      </c>
      <c r="L89" s="862">
        <f>N83*K89</f>
        <v>9163.1309830140035</v>
      </c>
      <c r="M89" s="863"/>
      <c r="N89" s="51"/>
    </row>
    <row r="90" spans="1:14" ht="15.75" thickBot="1">
      <c r="B90" s="91" t="s">
        <v>974</v>
      </c>
      <c r="C90" s="92"/>
      <c r="D90" s="92"/>
      <c r="E90" s="92"/>
      <c r="F90" s="92"/>
      <c r="G90" s="92"/>
      <c r="H90" s="92"/>
      <c r="I90" s="93"/>
      <c r="J90" s="94"/>
      <c r="K90" s="305">
        <v>0.05</v>
      </c>
      <c r="L90" s="864">
        <f>N83*K90</f>
        <v>9163.1309830140035</v>
      </c>
      <c r="M90" s="865"/>
      <c r="N90" s="51"/>
    </row>
    <row r="91" spans="1:14" ht="15.75" thickBot="1">
      <c r="B91" s="828" t="s">
        <v>953</v>
      </c>
      <c r="C91" s="829"/>
      <c r="D91" s="829"/>
      <c r="E91" s="829"/>
      <c r="F91" s="829"/>
      <c r="G91" s="829"/>
      <c r="H91" s="829"/>
      <c r="I91" s="829"/>
      <c r="J91" s="829"/>
      <c r="K91" s="829"/>
      <c r="L91" s="829"/>
      <c r="M91" s="830"/>
      <c r="N91" s="52">
        <f>L88+L89+L90</f>
        <v>54978.785898084017</v>
      </c>
    </row>
    <row r="92" spans="1:14" ht="15.75" thickBot="1">
      <c r="B92" s="33"/>
      <c r="C92" s="34"/>
      <c r="D92" s="34"/>
      <c r="E92" s="34"/>
      <c r="F92" s="34"/>
      <c r="G92" s="34"/>
      <c r="H92" s="34"/>
      <c r="I92" s="34"/>
      <c r="J92" s="34"/>
      <c r="K92" s="34"/>
      <c r="L92" s="34"/>
      <c r="M92" s="34"/>
      <c r="N92" s="35"/>
    </row>
    <row r="93" spans="1:14" ht="15.75" thickBot="1">
      <c r="A93" t="s">
        <v>2016</v>
      </c>
      <c r="B93" s="828" t="s">
        <v>975</v>
      </c>
      <c r="C93" s="829"/>
      <c r="D93" s="829"/>
      <c r="E93" s="829"/>
      <c r="F93" s="829"/>
      <c r="G93" s="829"/>
      <c r="H93" s="829"/>
      <c r="I93" s="829"/>
      <c r="J93" s="829"/>
      <c r="K93" s="829"/>
      <c r="L93" s="829"/>
      <c r="M93" s="830"/>
      <c r="N93" s="52">
        <f>N83+N91</f>
        <v>238241.40555836409</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6" t="s">
        <v>2218</v>
      </c>
      <c r="C110" s="867"/>
      <c r="D110" s="867"/>
      <c r="E110" s="867"/>
      <c r="F110" s="867"/>
      <c r="G110" s="867"/>
      <c r="H110" s="867"/>
      <c r="I110" s="867"/>
      <c r="J110" s="867"/>
      <c r="K110" s="867"/>
      <c r="L110" s="867"/>
      <c r="M110" s="867"/>
      <c r="N110" s="868"/>
    </row>
    <row r="111" spans="2:14" ht="15" customHeight="1">
      <c r="B111" s="866"/>
      <c r="C111" s="867"/>
      <c r="D111" s="867"/>
      <c r="E111" s="867"/>
      <c r="F111" s="867"/>
      <c r="G111" s="867"/>
      <c r="H111" s="867"/>
      <c r="I111" s="867"/>
      <c r="J111" s="867"/>
      <c r="K111" s="867"/>
      <c r="L111" s="867"/>
      <c r="M111" s="867"/>
      <c r="N111" s="868"/>
    </row>
    <row r="112" spans="2:14" ht="30" customHeight="1">
      <c r="B112" s="869" t="s">
        <v>2219</v>
      </c>
      <c r="C112" s="870"/>
      <c r="D112" s="870"/>
      <c r="E112" s="870"/>
      <c r="F112" s="870"/>
      <c r="G112" s="870"/>
      <c r="H112" s="870"/>
      <c r="I112" s="870"/>
      <c r="J112" s="870"/>
      <c r="K112" s="870"/>
      <c r="L112" s="870"/>
      <c r="M112" s="870"/>
      <c r="N112" s="871"/>
    </row>
    <row r="113" spans="2:14">
      <c r="B113" s="869"/>
      <c r="C113" s="870"/>
      <c r="D113" s="870"/>
      <c r="E113" s="870"/>
      <c r="F113" s="870"/>
      <c r="G113" s="870"/>
      <c r="H113" s="870"/>
      <c r="I113" s="870"/>
      <c r="J113" s="870"/>
      <c r="K113" s="870"/>
      <c r="L113" s="870"/>
      <c r="M113" s="870"/>
      <c r="N113" s="871"/>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5"/>
      <c r="K123" s="805"/>
      <c r="L123" s="805"/>
      <c r="M123" s="805"/>
      <c r="N123" s="806"/>
    </row>
    <row r="124" spans="2:14" ht="15.75" thickBot="1">
      <c r="B124" s="261" t="s">
        <v>2221</v>
      </c>
      <c r="C124" s="393"/>
      <c r="D124" s="393"/>
      <c r="E124" s="57"/>
      <c r="F124" s="57"/>
      <c r="G124" s="57"/>
      <c r="H124" s="57"/>
      <c r="I124" s="57"/>
      <c r="J124" s="807"/>
      <c r="K124" s="807"/>
      <c r="L124" s="807"/>
      <c r="M124" s="807"/>
      <c r="N124" s="808"/>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1063</v>
      </c>
      <c r="C31" s="81" t="s">
        <v>1576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150</v>
      </c>
      <c r="B36" s="841" t="str">
        <f>VLOOKUP(A36,EQUIPOS!A6:D154,3,FALSE)</f>
        <v>Cargador : Potencia en el volante 125 hp, Clasificación de RPM del motor 2300.</v>
      </c>
      <c r="C36" s="842"/>
      <c r="D36" s="842"/>
      <c r="E36" s="842"/>
      <c r="F36" s="842"/>
      <c r="G36" s="842"/>
      <c r="H36" s="843"/>
      <c r="I36" s="267"/>
      <c r="J36" s="268"/>
      <c r="K36" s="269">
        <f>VLOOKUP(A36,EQUIPOS!A6:D163,4,FALSE)</f>
        <v>187168.11709472007</v>
      </c>
      <c r="L36" s="270"/>
      <c r="M36" s="271">
        <v>30</v>
      </c>
      <c r="N36" s="272">
        <f>K36/M36</f>
        <v>6238.9372364906694</v>
      </c>
    </row>
    <row r="37" spans="1:14">
      <c r="A37" s="113" t="s">
        <v>168</v>
      </c>
      <c r="B37" s="841" t="str">
        <f>VLOOKUP(A37,EQUIPOS!A7:D154,3,FALSE)</f>
        <v>Compactador tipo  POTENCIA: 105 HP, PESO: 6 ton</v>
      </c>
      <c r="C37" s="842"/>
      <c r="D37" s="842"/>
      <c r="E37" s="842"/>
      <c r="F37" s="842"/>
      <c r="G37" s="842"/>
      <c r="H37" s="843"/>
      <c r="I37" s="267"/>
      <c r="J37" s="268"/>
      <c r="K37" s="269">
        <f>VLOOKUP(A37,EQUIPOS!A7:D164,4,FALSE)</f>
        <v>114184.3917812718</v>
      </c>
      <c r="L37" s="270"/>
      <c r="M37" s="271">
        <v>7</v>
      </c>
      <c r="N37" s="272">
        <f t="shared" ref="N37:N43" si="0">K37/M37</f>
        <v>16312.055968753115</v>
      </c>
    </row>
    <row r="38" spans="1:14">
      <c r="A38" t="s">
        <v>173</v>
      </c>
      <c r="B38" s="841" t="str">
        <f>VLOOKUP(A38,EQUIPOS!A8:D154,3,FALSE)</f>
        <v>Compactador neumático de Potencia 70 HP, peso de 13 ton</v>
      </c>
      <c r="C38" s="842"/>
      <c r="D38" s="842"/>
      <c r="E38" s="842"/>
      <c r="F38" s="842"/>
      <c r="G38" s="842"/>
      <c r="H38" s="843"/>
      <c r="I38" s="267"/>
      <c r="J38" s="268"/>
      <c r="K38" s="269">
        <f>VLOOKUP(A38,EQUIPOS!A8:D165,4,FALSE)</f>
        <v>149863.88310569464</v>
      </c>
      <c r="L38" s="270"/>
      <c r="M38" s="271">
        <v>7</v>
      </c>
      <c r="N38" s="272">
        <f t="shared" si="0"/>
        <v>21409.126157956376</v>
      </c>
    </row>
    <row r="39" spans="1:14">
      <c r="A39" t="s">
        <v>286</v>
      </c>
      <c r="B39" s="841" t="str">
        <f>VLOOKUP(A39,EQUIPOS!A9:D154,3,FALSE)</f>
        <v>Planta de asfalto en frio</v>
      </c>
      <c r="C39" s="842"/>
      <c r="D39" s="842"/>
      <c r="E39" s="842"/>
      <c r="F39" s="842"/>
      <c r="G39" s="842"/>
      <c r="H39" s="843"/>
      <c r="I39" s="267"/>
      <c r="J39" s="268"/>
      <c r="K39" s="269">
        <f>VLOOKUP(A39,EQUIPOS!A9:D166,4,FALSE)</f>
        <v>398117.13660572545</v>
      </c>
      <c r="L39" s="270"/>
      <c r="M39" s="271">
        <v>9</v>
      </c>
      <c r="N39" s="272">
        <f t="shared" si="0"/>
        <v>44235.237400636164</v>
      </c>
    </row>
    <row r="40" spans="1:14">
      <c r="A40" t="s">
        <v>290</v>
      </c>
      <c r="B40" s="841" t="str">
        <f>VLOOKUP(A40,EQUIPOS!A10:D154,3,FALSE)</f>
        <v>Planta trituradora</v>
      </c>
      <c r="C40" s="842"/>
      <c r="D40" s="842"/>
      <c r="E40" s="842"/>
      <c r="F40" s="842"/>
      <c r="G40" s="842"/>
      <c r="H40" s="843"/>
      <c r="I40" s="267"/>
      <c r="J40" s="268"/>
      <c r="K40" s="269">
        <f>VLOOKUP(A40,EQUIPOS!A10:D167,4,FALSE)</f>
        <v>516732.25173108414</v>
      </c>
      <c r="L40" s="270"/>
      <c r="M40" s="271">
        <v>30</v>
      </c>
      <c r="N40" s="272">
        <f t="shared" si="0"/>
        <v>17224.408391036137</v>
      </c>
    </row>
    <row r="41" spans="1:14">
      <c r="A41" t="s">
        <v>314</v>
      </c>
      <c r="B41" s="841" t="str">
        <f>VLOOKUP(A41,EQUIPOS!A11:D155,3,FALSE)</f>
        <v xml:space="preserve">Retroexcavadora E-200 sobre orugas
</v>
      </c>
      <c r="C41" s="842"/>
      <c r="D41" s="842"/>
      <c r="E41" s="842"/>
      <c r="F41" s="842"/>
      <c r="G41" s="842"/>
      <c r="H41" s="843"/>
      <c r="I41" s="267"/>
      <c r="J41" s="268"/>
      <c r="K41" s="269">
        <f>VLOOKUP(A41,EQUIPOS!A11:D168,4,FALSE)</f>
        <v>207536.27157565294</v>
      </c>
      <c r="L41" s="270"/>
      <c r="M41" s="271">
        <v>30</v>
      </c>
      <c r="N41" s="272">
        <f t="shared" si="0"/>
        <v>6917.8757191884315</v>
      </c>
    </row>
    <row r="42" spans="1:14">
      <c r="A42" t="s">
        <v>358</v>
      </c>
      <c r="B42" s="841" t="str">
        <f>VLOOKUP(A42,EQUIPOS!A12:D156,3,FALSE)</f>
        <v xml:space="preserve">Terminadora de asfalto (Finisher), potencia en el volante 174 HP, R=20M3/H, velocidad de desplazamiento 114 m/min
</v>
      </c>
      <c r="C42" s="842"/>
      <c r="D42" s="842"/>
      <c r="E42" s="842"/>
      <c r="F42" s="842"/>
      <c r="G42" s="842"/>
      <c r="H42" s="843"/>
      <c r="I42" s="267"/>
      <c r="J42" s="268"/>
      <c r="K42" s="269">
        <f>VLOOKUP(A42,EQUIPOS!A12:D169,4,FALSE)</f>
        <v>215737.97119028351</v>
      </c>
      <c r="L42" s="270"/>
      <c r="M42" s="271">
        <v>7</v>
      </c>
      <c r="N42" s="272">
        <f t="shared" si="0"/>
        <v>30819.7101700405</v>
      </c>
    </row>
    <row r="43" spans="1:14">
      <c r="A43" t="s">
        <v>373</v>
      </c>
      <c r="B43" s="841" t="str">
        <f>VLOOKUP(A43,EQUIPOS!A13:D157,3,FALSE)</f>
        <v>Volqueta 6 m3</v>
      </c>
      <c r="C43" s="842"/>
      <c r="D43" s="842"/>
      <c r="E43" s="842"/>
      <c r="F43" s="842"/>
      <c r="G43" s="842"/>
      <c r="H43" s="843"/>
      <c r="I43" s="267"/>
      <c r="J43" s="268"/>
      <c r="K43" s="269">
        <f>VLOOKUP(A43,EQUIPOS!A13:D170,4,FALSE)</f>
        <v>83873.663260762187</v>
      </c>
      <c r="L43" s="270"/>
      <c r="M43" s="271">
        <v>9</v>
      </c>
      <c r="N43" s="272">
        <f t="shared" si="0"/>
        <v>9319.295917862466</v>
      </c>
    </row>
    <row r="44" spans="1:14">
      <c r="B44" s="320"/>
      <c r="C44" s="321"/>
      <c r="D44" s="321"/>
      <c r="E44" s="321"/>
      <c r="F44" s="321"/>
      <c r="G44" s="321"/>
      <c r="H44" s="322"/>
      <c r="I44" s="267"/>
      <c r="J44" s="268"/>
      <c r="K44" s="269"/>
      <c r="L44" s="270"/>
      <c r="M44" s="271"/>
      <c r="N44" s="272"/>
    </row>
    <row r="45" spans="1:14">
      <c r="B45" s="841"/>
      <c r="C45" s="842"/>
      <c r="D45" s="842"/>
      <c r="E45" s="842"/>
      <c r="F45" s="842"/>
      <c r="G45" s="842"/>
      <c r="H45" s="843"/>
      <c r="I45" s="844"/>
      <c r="J45" s="825"/>
      <c r="K45" s="269"/>
      <c r="L45" s="845"/>
      <c r="M45" s="846"/>
      <c r="N45" s="272"/>
    </row>
    <row r="46" spans="1:14">
      <c r="B46" s="841"/>
      <c r="C46" s="842"/>
      <c r="D46" s="842"/>
      <c r="E46" s="847"/>
      <c r="F46" s="842"/>
      <c r="G46" s="842"/>
      <c r="H46" s="843"/>
      <c r="I46" s="36"/>
      <c r="J46" s="37"/>
      <c r="K46" s="274"/>
      <c r="L46" s="276"/>
      <c r="M46" s="277"/>
      <c r="N46" s="278"/>
    </row>
    <row r="47" spans="1:14">
      <c r="B47" s="848" t="s">
        <v>952</v>
      </c>
      <c r="C47" s="849"/>
      <c r="D47" s="849"/>
      <c r="E47" s="38"/>
      <c r="F47" s="39"/>
      <c r="G47" s="39"/>
      <c r="H47" s="40"/>
      <c r="I47" s="36"/>
      <c r="J47" s="37"/>
      <c r="K47" s="279"/>
      <c r="L47" s="276"/>
      <c r="M47" s="401">
        <v>0.1</v>
      </c>
      <c r="N47" s="344">
        <f>N81*M47</f>
        <v>1110.7358873587618</v>
      </c>
    </row>
    <row r="48" spans="1:14" ht="15.75" thickBot="1">
      <c r="B48" s="841"/>
      <c r="C48" s="842"/>
      <c r="D48" s="842"/>
      <c r="E48" s="842"/>
      <c r="F48" s="842"/>
      <c r="G48" s="842"/>
      <c r="H48" s="843"/>
      <c r="I48" s="850"/>
      <c r="J48" s="851"/>
      <c r="K48" s="41"/>
      <c r="L48" s="852"/>
      <c r="M48" s="853"/>
      <c r="N48" s="105"/>
    </row>
    <row r="49" spans="1:14" ht="15.75" thickBot="1">
      <c r="B49" s="828" t="s">
        <v>953</v>
      </c>
      <c r="C49" s="829"/>
      <c r="D49" s="829"/>
      <c r="E49" s="829"/>
      <c r="F49" s="829"/>
      <c r="G49" s="829"/>
      <c r="H49" s="829"/>
      <c r="I49" s="829"/>
      <c r="J49" s="829"/>
      <c r="K49" s="829"/>
      <c r="L49" s="829"/>
      <c r="M49" s="830"/>
      <c r="N49" s="394">
        <f>SUM(N36:N48)</f>
        <v>153587.3828493226</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9" t="s">
        <v>944</v>
      </c>
      <c r="C53" s="820"/>
      <c r="D53" s="820"/>
      <c r="E53" s="820"/>
      <c r="F53" s="820"/>
      <c r="G53" s="820"/>
      <c r="H53" s="820"/>
      <c r="I53" s="821"/>
      <c r="J53" s="315" t="s">
        <v>945</v>
      </c>
      <c r="K53" s="85" t="s">
        <v>946</v>
      </c>
      <c r="L53" s="822" t="s">
        <v>955</v>
      </c>
      <c r="M53" s="821"/>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21941.802159530362</v>
      </c>
      <c r="N54" s="272">
        <f>K54*M54</f>
        <v>30718.523023342503</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53.625797798776269</v>
      </c>
      <c r="N55" s="272">
        <f>K55*M55</f>
        <v>1340.6449449694067</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3"/>
      <c r="C58" s="824"/>
      <c r="D58" s="824"/>
      <c r="E58" s="824"/>
      <c r="F58" s="824"/>
      <c r="G58" s="824"/>
      <c r="H58" s="824"/>
      <c r="I58" s="825"/>
      <c r="J58" s="42"/>
      <c r="K58" s="44"/>
      <c r="L58" s="826"/>
      <c r="M58" s="827"/>
      <c r="N58" s="45"/>
    </row>
    <row r="59" spans="1:14" ht="15.75" thickBot="1">
      <c r="B59" s="828" t="s">
        <v>953</v>
      </c>
      <c r="C59" s="829"/>
      <c r="D59" s="829"/>
      <c r="E59" s="829"/>
      <c r="F59" s="829"/>
      <c r="G59" s="829"/>
      <c r="H59" s="829"/>
      <c r="I59" s="829"/>
      <c r="J59" s="829"/>
      <c r="K59" s="829"/>
      <c r="L59" s="829"/>
      <c r="M59" s="830"/>
      <c r="N59" s="394">
        <f>SUM(N54:N58)</f>
        <v>32059.167968311911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1" t="s">
        <v>961</v>
      </c>
      <c r="M63" s="804"/>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32">
        <f>VLOOKUP(A64,TRANSPORTE!A5:D117,4,FALSE)</f>
        <v>1232.9363069637777</v>
      </c>
      <c r="M64" s="833"/>
      <c r="N64" s="287">
        <f>K64*L64</f>
        <v>1726.1108297492888</v>
      </c>
    </row>
    <row r="65" spans="1:15">
      <c r="A65" t="s">
        <v>1343</v>
      </c>
      <c r="B65" s="46" t="str">
        <f>VLOOKUP(A65,TRANSPORTE!A5:D117,3,FALSE)</f>
        <v>Transporte de Mezcla Densa para Bacheo</v>
      </c>
      <c r="C65" s="47"/>
      <c r="D65" s="47"/>
      <c r="E65" s="47"/>
      <c r="F65" s="47"/>
      <c r="G65" s="47"/>
      <c r="H65" s="311" t="s">
        <v>1468</v>
      </c>
      <c r="I65" s="279">
        <v>1.25</v>
      </c>
      <c r="J65" s="279">
        <v>1</v>
      </c>
      <c r="K65" s="279">
        <f>I65*J65</f>
        <v>1.25</v>
      </c>
      <c r="L65" s="289"/>
      <c r="M65" s="290">
        <f>VLOOKUP(A64,TRANSPORTE!A5:D117,4,FALSE)</f>
        <v>1232.9363069637777</v>
      </c>
      <c r="N65" s="412">
        <f>K65*M65</f>
        <v>1541.1703837047221</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7"/>
      <c r="M69" s="818"/>
      <c r="N69" s="127"/>
    </row>
    <row r="70" spans="1:15" ht="15.75" thickBot="1">
      <c r="B70" s="834" t="s">
        <v>953</v>
      </c>
      <c r="C70" s="835"/>
      <c r="D70" s="835"/>
      <c r="E70" s="835"/>
      <c r="F70" s="835"/>
      <c r="G70" s="835"/>
      <c r="H70" s="835"/>
      <c r="I70" s="835"/>
      <c r="J70" s="835"/>
      <c r="K70" s="835"/>
      <c r="L70" s="835"/>
      <c r="M70" s="836"/>
      <c r="N70" s="104">
        <f>N64+N65+N66+N67+N68</f>
        <v>3267.2812134540109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4" t="s">
        <v>963</v>
      </c>
      <c r="C74" s="855"/>
      <c r="D74" s="855"/>
      <c r="E74" s="855"/>
      <c r="F74" s="855"/>
      <c r="G74" s="855"/>
      <c r="H74" s="855"/>
      <c r="I74" s="73" t="s">
        <v>964</v>
      </c>
      <c r="J74" s="75" t="s">
        <v>1410</v>
      </c>
      <c r="K74" s="74" t="s">
        <v>966</v>
      </c>
      <c r="L74" s="856" t="s">
        <v>950</v>
      </c>
      <c r="M74" s="857"/>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63</v>
      </c>
      <c r="N75" s="395">
        <f>K75/M75</f>
        <v>6873.7777777777774</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63</v>
      </c>
      <c r="N76" s="395">
        <f>K76/M76</f>
        <v>1693.4324383239361</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63</v>
      </c>
      <c r="N77" s="395">
        <f>K77/M77</f>
        <v>2540.1486574859041</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5"/>
      <c r="C80" s="816"/>
      <c r="D80" s="816"/>
      <c r="E80" s="816"/>
      <c r="F80" s="816"/>
      <c r="G80" s="816"/>
      <c r="H80" s="816"/>
      <c r="I80" s="126"/>
      <c r="J80" s="126"/>
      <c r="K80" s="126"/>
      <c r="L80" s="916"/>
      <c r="M80" s="916"/>
      <c r="N80" s="45"/>
    </row>
    <row r="81" spans="1:14" ht="15.75" thickBot="1">
      <c r="B81" s="834" t="s">
        <v>953</v>
      </c>
      <c r="C81" s="835"/>
      <c r="D81" s="835"/>
      <c r="E81" s="835"/>
      <c r="F81" s="835"/>
      <c r="G81" s="835"/>
      <c r="H81" s="835"/>
      <c r="I81" s="835"/>
      <c r="J81" s="835"/>
      <c r="K81" s="835"/>
      <c r="L81" s="835"/>
      <c r="M81" s="836"/>
      <c r="N81" s="301">
        <f>SUM(N75:N80)</f>
        <v>11107.358873587618</v>
      </c>
    </row>
    <row r="82" spans="1:14" ht="15.75" thickBot="1">
      <c r="B82" s="33"/>
      <c r="C82" s="34"/>
      <c r="D82" s="34"/>
      <c r="E82" s="34"/>
      <c r="F82" s="34"/>
      <c r="G82" s="34"/>
      <c r="H82" s="34"/>
      <c r="I82" s="34"/>
      <c r="J82" s="34"/>
      <c r="K82" s="34"/>
      <c r="L82" s="34"/>
      <c r="M82" s="34"/>
      <c r="N82" s="35"/>
    </row>
    <row r="83" spans="1:14" ht="15.75" thickBot="1">
      <c r="B83" s="828" t="s">
        <v>967</v>
      </c>
      <c r="C83" s="829"/>
      <c r="D83" s="829"/>
      <c r="E83" s="829"/>
      <c r="F83" s="829"/>
      <c r="G83" s="829"/>
      <c r="H83" s="829"/>
      <c r="I83" s="829"/>
      <c r="J83" s="829"/>
      <c r="K83" s="829"/>
      <c r="L83" s="829"/>
      <c r="M83" s="830"/>
      <c r="N83" s="99">
        <f>N49+N59+N70+N81</f>
        <v>200021.19090467613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9" t="s">
        <v>969</v>
      </c>
      <c r="C87" s="820"/>
      <c r="D87" s="820"/>
      <c r="E87" s="820"/>
      <c r="F87" s="820"/>
      <c r="G87" s="820"/>
      <c r="H87" s="820"/>
      <c r="I87" s="314"/>
      <c r="J87" s="334"/>
      <c r="K87" s="302" t="s">
        <v>970</v>
      </c>
      <c r="L87" s="858" t="s">
        <v>971</v>
      </c>
      <c r="M87" s="859"/>
      <c r="N87" s="303"/>
    </row>
    <row r="88" spans="1:14">
      <c r="B88" s="860" t="s">
        <v>972</v>
      </c>
      <c r="C88" s="861"/>
      <c r="D88" s="861"/>
      <c r="E88" s="861"/>
      <c r="F88" s="861"/>
      <c r="G88" s="861"/>
      <c r="H88" s="861"/>
      <c r="I88" s="87"/>
      <c r="J88" s="88"/>
      <c r="K88" s="304">
        <v>0.2</v>
      </c>
      <c r="L88" s="862">
        <f>N83*K88</f>
        <v>40004.23818093523</v>
      </c>
      <c r="M88" s="863"/>
      <c r="N88" s="51"/>
    </row>
    <row r="89" spans="1:14">
      <c r="B89" s="89" t="s">
        <v>973</v>
      </c>
      <c r="C89" s="90"/>
      <c r="D89" s="90"/>
      <c r="E89" s="90"/>
      <c r="F89" s="90"/>
      <c r="G89" s="90"/>
      <c r="H89" s="90"/>
      <c r="I89" s="87"/>
      <c r="J89" s="88"/>
      <c r="K89" s="304">
        <v>0.05</v>
      </c>
      <c r="L89" s="862">
        <f>N83*K89</f>
        <v>10001.059545233808</v>
      </c>
      <c r="M89" s="863"/>
      <c r="N89" s="51"/>
    </row>
    <row r="90" spans="1:14" ht="15.75" thickBot="1">
      <c r="B90" s="91" t="s">
        <v>974</v>
      </c>
      <c r="C90" s="92"/>
      <c r="D90" s="92"/>
      <c r="E90" s="92"/>
      <c r="F90" s="92"/>
      <c r="G90" s="92"/>
      <c r="H90" s="92"/>
      <c r="I90" s="93"/>
      <c r="J90" s="94"/>
      <c r="K90" s="305">
        <v>0.05</v>
      </c>
      <c r="L90" s="864">
        <f>N83*K90</f>
        <v>10001.059545233808</v>
      </c>
      <c r="M90" s="865"/>
      <c r="N90" s="51"/>
    </row>
    <row r="91" spans="1:14" ht="15.75" thickBot="1">
      <c r="B91" s="828" t="s">
        <v>953</v>
      </c>
      <c r="C91" s="829"/>
      <c r="D91" s="829"/>
      <c r="E91" s="829"/>
      <c r="F91" s="829"/>
      <c r="G91" s="829"/>
      <c r="H91" s="829"/>
      <c r="I91" s="829"/>
      <c r="J91" s="829"/>
      <c r="K91" s="829"/>
      <c r="L91" s="829"/>
      <c r="M91" s="830"/>
      <c r="N91" s="52">
        <f>L88+L89+L90</f>
        <v>60006.357271402849</v>
      </c>
    </row>
    <row r="92" spans="1:14" ht="15.75" thickBot="1">
      <c r="B92" s="33"/>
      <c r="C92" s="34"/>
      <c r="D92" s="34"/>
      <c r="E92" s="34"/>
      <c r="F92" s="34"/>
      <c r="G92" s="34"/>
      <c r="H92" s="34"/>
      <c r="I92" s="34"/>
      <c r="J92" s="34"/>
      <c r="K92" s="34"/>
      <c r="L92" s="34"/>
      <c r="M92" s="34"/>
      <c r="N92" s="35"/>
    </row>
    <row r="93" spans="1:14" ht="15.75" thickBot="1">
      <c r="A93" t="s">
        <v>2016</v>
      </c>
      <c r="B93" s="828" t="s">
        <v>975</v>
      </c>
      <c r="C93" s="829"/>
      <c r="D93" s="829"/>
      <c r="E93" s="829"/>
      <c r="F93" s="829"/>
      <c r="G93" s="829"/>
      <c r="H93" s="829"/>
      <c r="I93" s="829"/>
      <c r="J93" s="829"/>
      <c r="K93" s="829"/>
      <c r="L93" s="829"/>
      <c r="M93" s="830"/>
      <c r="N93" s="188">
        <f>N83+N91</f>
        <v>260027.54817607897</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6" t="s">
        <v>2218</v>
      </c>
      <c r="C110" s="867"/>
      <c r="D110" s="867"/>
      <c r="E110" s="867"/>
      <c r="F110" s="867"/>
      <c r="G110" s="867"/>
      <c r="H110" s="867"/>
      <c r="I110" s="867"/>
      <c r="J110" s="867"/>
      <c r="K110" s="867"/>
      <c r="L110" s="867"/>
      <c r="M110" s="867"/>
      <c r="N110" s="868"/>
    </row>
    <row r="111" spans="2:14" ht="15" customHeight="1">
      <c r="B111" s="866"/>
      <c r="C111" s="867"/>
      <c r="D111" s="867"/>
      <c r="E111" s="867"/>
      <c r="F111" s="867"/>
      <c r="G111" s="867"/>
      <c r="H111" s="867"/>
      <c r="I111" s="867"/>
      <c r="J111" s="867"/>
      <c r="K111" s="867"/>
      <c r="L111" s="867"/>
      <c r="M111" s="867"/>
      <c r="N111" s="868"/>
    </row>
    <row r="112" spans="2:14" ht="30" customHeight="1">
      <c r="B112" s="869" t="s">
        <v>2219</v>
      </c>
      <c r="C112" s="870"/>
      <c r="D112" s="870"/>
      <c r="E112" s="870"/>
      <c r="F112" s="870"/>
      <c r="G112" s="870"/>
      <c r="H112" s="870"/>
      <c r="I112" s="870"/>
      <c r="J112" s="870"/>
      <c r="K112" s="870"/>
      <c r="L112" s="870"/>
      <c r="M112" s="870"/>
      <c r="N112" s="871"/>
    </row>
    <row r="113" spans="2:14">
      <c r="B113" s="869"/>
      <c r="C113" s="870"/>
      <c r="D113" s="870"/>
      <c r="E113" s="870"/>
      <c r="F113" s="870"/>
      <c r="G113" s="870"/>
      <c r="H113" s="870"/>
      <c r="I113" s="870"/>
      <c r="J113" s="870"/>
      <c r="K113" s="870"/>
      <c r="L113" s="870"/>
      <c r="M113" s="870"/>
      <c r="N113" s="871"/>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5"/>
      <c r="K123" s="805"/>
      <c r="L123" s="805"/>
      <c r="M123" s="805"/>
      <c r="N123" s="806"/>
    </row>
    <row r="124" spans="2:14" ht="15.75" thickBot="1">
      <c r="B124" s="261" t="s">
        <v>2221</v>
      </c>
      <c r="C124" s="393"/>
      <c r="D124" s="393"/>
      <c r="E124" s="57"/>
      <c r="F124" s="57"/>
      <c r="G124" s="57"/>
      <c r="H124" s="57"/>
      <c r="I124" s="57"/>
      <c r="J124" s="807"/>
      <c r="K124" s="807"/>
      <c r="L124" s="807"/>
      <c r="M124" s="807"/>
      <c r="N124" s="808"/>
    </row>
  </sheetData>
  <mergeCells count="71">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1064</v>
      </c>
      <c r="C31" s="81" t="s">
        <v>1577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150</v>
      </c>
      <c r="B36" s="841" t="str">
        <f>VLOOKUP(A36,EQUIPOS!A6:D154,3,FALSE)</f>
        <v>Cargador : Potencia en el volante 125 hp, Clasificación de RPM del motor 2300.</v>
      </c>
      <c r="C36" s="842"/>
      <c r="D36" s="842"/>
      <c r="E36" s="842"/>
      <c r="F36" s="842"/>
      <c r="G36" s="842"/>
      <c r="H36" s="843"/>
      <c r="I36" s="267"/>
      <c r="J36" s="268"/>
      <c r="K36" s="269">
        <f>VLOOKUP(A36,EQUIPOS!A6:D163,4,FALSE)</f>
        <v>187168.11709472007</v>
      </c>
      <c r="L36" s="270"/>
      <c r="M36" s="271">
        <v>30</v>
      </c>
      <c r="N36" s="272">
        <f>K36/M36</f>
        <v>6238.9372364906694</v>
      </c>
    </row>
    <row r="37" spans="1:14">
      <c r="A37" s="113" t="s">
        <v>173</v>
      </c>
      <c r="B37" s="841" t="str">
        <f>VLOOKUP(A37,EQUIPOS!A7:D154,3,FALSE)</f>
        <v>Compactador neumático de Potencia 70 HP, peso de 13 ton</v>
      </c>
      <c r="C37" s="842"/>
      <c r="D37" s="842"/>
      <c r="E37" s="842"/>
      <c r="F37" s="842"/>
      <c r="G37" s="842"/>
      <c r="H37" s="843"/>
      <c r="I37" s="267"/>
      <c r="J37" s="268"/>
      <c r="K37" s="269">
        <f>VLOOKUP(A37,EQUIPOS!A7:D164,4,FALSE)</f>
        <v>149863.88310569464</v>
      </c>
      <c r="L37" s="270"/>
      <c r="M37" s="271">
        <v>9</v>
      </c>
      <c r="N37" s="272">
        <f t="shared" ref="N37:N43" si="0">K37/M37</f>
        <v>16651.542567299402</v>
      </c>
    </row>
    <row r="38" spans="1:14">
      <c r="A38" t="s">
        <v>168</v>
      </c>
      <c r="B38" s="841" t="str">
        <f>VLOOKUP(A38,EQUIPOS!A8:D154,3,FALSE)</f>
        <v>Compactador tipo  POTENCIA: 105 HP, PESO: 6 ton</v>
      </c>
      <c r="C38" s="842"/>
      <c r="D38" s="842"/>
      <c r="E38" s="842"/>
      <c r="F38" s="842"/>
      <c r="G38" s="842"/>
      <c r="H38" s="843"/>
      <c r="I38" s="267"/>
      <c r="J38" s="268"/>
      <c r="K38" s="269">
        <f>VLOOKUP(A38,EQUIPOS!A8:D165,4,FALSE)</f>
        <v>114184.3917812718</v>
      </c>
      <c r="L38" s="270"/>
      <c r="M38" s="271">
        <v>9</v>
      </c>
      <c r="N38" s="272">
        <f t="shared" si="0"/>
        <v>12687.154642363534</v>
      </c>
    </row>
    <row r="39" spans="1:14">
      <c r="A39" t="s">
        <v>286</v>
      </c>
      <c r="B39" s="841" t="str">
        <f>VLOOKUP(A39,EQUIPOS!A9:D154,3,FALSE)</f>
        <v>Planta de asfalto en frio</v>
      </c>
      <c r="C39" s="842"/>
      <c r="D39" s="842"/>
      <c r="E39" s="842"/>
      <c r="F39" s="842"/>
      <c r="G39" s="842"/>
      <c r="H39" s="843"/>
      <c r="I39" s="267"/>
      <c r="J39" s="268"/>
      <c r="K39" s="269">
        <f>VLOOKUP(A39,EQUIPOS!A9:D166,4,FALSE)</f>
        <v>398117.13660572545</v>
      </c>
      <c r="L39" s="270"/>
      <c r="M39" s="271">
        <v>9</v>
      </c>
      <c r="N39" s="272">
        <f t="shared" si="0"/>
        <v>44235.237400636164</v>
      </c>
    </row>
    <row r="40" spans="1:14">
      <c r="A40" t="s">
        <v>290</v>
      </c>
      <c r="B40" s="841" t="str">
        <f>VLOOKUP(A40,EQUIPOS!A10:D154,3,FALSE)</f>
        <v>Planta trituradora</v>
      </c>
      <c r="C40" s="842"/>
      <c r="D40" s="842"/>
      <c r="E40" s="842"/>
      <c r="F40" s="842"/>
      <c r="G40" s="842"/>
      <c r="H40" s="843"/>
      <c r="I40" s="267"/>
      <c r="J40" s="268"/>
      <c r="K40" s="269">
        <f>VLOOKUP(A40,EQUIPOS!A10:D167,4,FALSE)</f>
        <v>516732.25173108414</v>
      </c>
      <c r="L40" s="270"/>
      <c r="M40" s="271">
        <v>30</v>
      </c>
      <c r="N40" s="272">
        <f t="shared" si="0"/>
        <v>17224.408391036137</v>
      </c>
    </row>
    <row r="41" spans="1:14">
      <c r="A41" t="s">
        <v>314</v>
      </c>
      <c r="B41" s="841" t="str">
        <f>VLOOKUP(A41,EQUIPOS!A11:D155,3,FALSE)</f>
        <v xml:space="preserve">Retroexcavadora E-200 sobre orugas
</v>
      </c>
      <c r="C41" s="842"/>
      <c r="D41" s="842"/>
      <c r="E41" s="842"/>
      <c r="F41" s="842"/>
      <c r="G41" s="842"/>
      <c r="H41" s="843"/>
      <c r="I41" s="267"/>
      <c r="J41" s="268"/>
      <c r="K41" s="269">
        <f>VLOOKUP(A41,EQUIPOS!A11:D168,4,FALSE)</f>
        <v>207536.27157565294</v>
      </c>
      <c r="L41" s="270"/>
      <c r="M41" s="271">
        <v>30</v>
      </c>
      <c r="N41" s="272">
        <f t="shared" si="0"/>
        <v>6917.8757191884315</v>
      </c>
    </row>
    <row r="42" spans="1:14">
      <c r="A42" t="s">
        <v>358</v>
      </c>
      <c r="B42" s="841" t="str">
        <f>VLOOKUP(A42,EQUIPOS!A12:D156,3,FALSE)</f>
        <v xml:space="preserve">Terminadora de asfalto (Finisher), potencia en el volante 174 HP, R=20M3/H, velocidad de desplazamiento 114 m/min
</v>
      </c>
      <c r="C42" s="842"/>
      <c r="D42" s="842"/>
      <c r="E42" s="842"/>
      <c r="F42" s="842"/>
      <c r="G42" s="842"/>
      <c r="H42" s="843"/>
      <c r="I42" s="267"/>
      <c r="J42" s="268"/>
      <c r="K42" s="269">
        <f>VLOOKUP(A42,EQUIPOS!A12:D169,4,FALSE)</f>
        <v>215737.97119028351</v>
      </c>
      <c r="L42" s="270"/>
      <c r="M42" s="271">
        <v>9</v>
      </c>
      <c r="N42" s="272">
        <f t="shared" si="0"/>
        <v>23970.885687809277</v>
      </c>
    </row>
    <row r="43" spans="1:14">
      <c r="A43" t="s">
        <v>373</v>
      </c>
      <c r="B43" s="841" t="str">
        <f>VLOOKUP(A43,EQUIPOS!A13:D157,3,FALSE)</f>
        <v>Volqueta 6 m3</v>
      </c>
      <c r="C43" s="842"/>
      <c r="D43" s="842"/>
      <c r="E43" s="842"/>
      <c r="F43" s="842"/>
      <c r="G43" s="842"/>
      <c r="H43" s="843"/>
      <c r="I43" s="267"/>
      <c r="J43" s="268"/>
      <c r="K43" s="269">
        <f>VLOOKUP(A43,EQUIPOS!A13:D170,4,FALSE)</f>
        <v>83873.663260762187</v>
      </c>
      <c r="L43" s="270"/>
      <c r="M43" s="271">
        <v>9</v>
      </c>
      <c r="N43" s="272">
        <f t="shared" si="0"/>
        <v>9319.295917862466</v>
      </c>
    </row>
    <row r="44" spans="1:14">
      <c r="B44" s="320"/>
      <c r="C44" s="321"/>
      <c r="D44" s="321"/>
      <c r="E44" s="321"/>
      <c r="F44" s="321"/>
      <c r="G44" s="321"/>
      <c r="H44" s="322"/>
      <c r="I44" s="267"/>
      <c r="J44" s="268"/>
      <c r="K44" s="269"/>
      <c r="L44" s="270"/>
      <c r="M44" s="271"/>
      <c r="N44" s="272"/>
    </row>
    <row r="45" spans="1:14">
      <c r="B45" s="841"/>
      <c r="C45" s="842"/>
      <c r="D45" s="842"/>
      <c r="E45" s="842"/>
      <c r="F45" s="842"/>
      <c r="G45" s="842"/>
      <c r="H45" s="843"/>
      <c r="I45" s="844"/>
      <c r="J45" s="825"/>
      <c r="K45" s="269"/>
      <c r="L45" s="845"/>
      <c r="M45" s="846"/>
      <c r="N45" s="272"/>
    </row>
    <row r="46" spans="1:14">
      <c r="B46" s="841"/>
      <c r="C46" s="842"/>
      <c r="D46" s="842"/>
      <c r="E46" s="842"/>
      <c r="F46" s="842"/>
      <c r="G46" s="842"/>
      <c r="H46" s="843"/>
      <c r="I46" s="36"/>
      <c r="J46" s="37"/>
      <c r="K46" s="274"/>
      <c r="L46" s="276"/>
      <c r="M46" s="277"/>
      <c r="N46" s="278"/>
    </row>
    <row r="47" spans="1:14">
      <c r="B47" s="848" t="s">
        <v>952</v>
      </c>
      <c r="C47" s="961"/>
      <c r="D47" s="961"/>
      <c r="E47" s="38"/>
      <c r="F47" s="39"/>
      <c r="G47" s="39"/>
      <c r="H47" s="40"/>
      <c r="I47" s="36"/>
      <c r="J47" s="37"/>
      <c r="K47" s="279"/>
      <c r="L47" s="276"/>
      <c r="M47" s="401">
        <v>0.1</v>
      </c>
      <c r="N47" s="344">
        <f>N81*M47</f>
        <v>971.8939014389166</v>
      </c>
    </row>
    <row r="48" spans="1:14" ht="15.75" thickBot="1">
      <c r="B48" s="962"/>
      <c r="C48" s="963"/>
      <c r="D48" s="963"/>
      <c r="E48" s="963"/>
      <c r="F48" s="963"/>
      <c r="G48" s="963"/>
      <c r="H48" s="964"/>
      <c r="I48" s="850"/>
      <c r="J48" s="851"/>
      <c r="K48" s="41"/>
      <c r="L48" s="852"/>
      <c r="M48" s="965"/>
      <c r="N48" s="105"/>
    </row>
    <row r="49" spans="1:14" ht="15.75" thickBot="1">
      <c r="B49" s="828" t="s">
        <v>953</v>
      </c>
      <c r="C49" s="829"/>
      <c r="D49" s="829"/>
      <c r="E49" s="829"/>
      <c r="F49" s="829"/>
      <c r="G49" s="829"/>
      <c r="H49" s="829"/>
      <c r="I49" s="829"/>
      <c r="J49" s="829"/>
      <c r="K49" s="829"/>
      <c r="L49" s="829"/>
      <c r="M49" s="830"/>
      <c r="N49" s="394">
        <f>SUM(N36:N48)</f>
        <v>138217.23146412501</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9" t="s">
        <v>944</v>
      </c>
      <c r="C53" s="820"/>
      <c r="D53" s="820"/>
      <c r="E53" s="820"/>
      <c r="F53" s="820"/>
      <c r="G53" s="820"/>
      <c r="H53" s="820"/>
      <c r="I53" s="821"/>
      <c r="J53" s="315" t="s">
        <v>945</v>
      </c>
      <c r="K53" s="85" t="s">
        <v>946</v>
      </c>
      <c r="L53" s="822" t="s">
        <v>955</v>
      </c>
      <c r="M53" s="821"/>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21941.802159530362</v>
      </c>
      <c r="N54" s="272">
        <f>K54*M54</f>
        <v>30718.523023342503</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53.625797798776269</v>
      </c>
      <c r="N55" s="272">
        <f>K55*M55</f>
        <v>1340.6449449694067</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3"/>
      <c r="C58" s="824"/>
      <c r="D58" s="824"/>
      <c r="E58" s="824"/>
      <c r="F58" s="824"/>
      <c r="G58" s="824"/>
      <c r="H58" s="824"/>
      <c r="I58" s="825"/>
      <c r="J58" s="42"/>
      <c r="K58" s="44"/>
      <c r="L58" s="826"/>
      <c r="M58" s="827"/>
      <c r="N58" s="45"/>
    </row>
    <row r="59" spans="1:14" ht="15.75" thickBot="1">
      <c r="B59" s="828" t="s">
        <v>953</v>
      </c>
      <c r="C59" s="829"/>
      <c r="D59" s="829"/>
      <c r="E59" s="829"/>
      <c r="F59" s="829"/>
      <c r="G59" s="829"/>
      <c r="H59" s="829"/>
      <c r="I59" s="829"/>
      <c r="J59" s="829"/>
      <c r="K59" s="829"/>
      <c r="L59" s="829"/>
      <c r="M59" s="830"/>
      <c r="N59" s="394">
        <f>SUM(N54:N58)</f>
        <v>32059.167968311911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1" t="s">
        <v>961</v>
      </c>
      <c r="M63" s="804"/>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32">
        <f>VLOOKUP(A64,TRANSPORTE!A5:D117,4,FALSE)</f>
        <v>1232.9363069637777</v>
      </c>
      <c r="M64" s="833"/>
      <c r="N64" s="287">
        <f>K64*L64</f>
        <v>1726.1108297492888</v>
      </c>
    </row>
    <row r="65" spans="1:15">
      <c r="A65" t="s">
        <v>1350</v>
      </c>
      <c r="B65" s="46" t="str">
        <f>VLOOKUP(A65,TRANSPORTE!A6:D117,3,FALSE)</f>
        <v>Transporte de Mezcla en Frio  MAF-19</v>
      </c>
      <c r="C65" s="47"/>
      <c r="D65" s="47"/>
      <c r="E65" s="47"/>
      <c r="F65" s="47"/>
      <c r="G65" s="47"/>
      <c r="H65" s="311" t="s">
        <v>1468</v>
      </c>
      <c r="I65" s="279">
        <v>1.25</v>
      </c>
      <c r="J65" s="286">
        <v>1</v>
      </c>
      <c r="K65" s="279">
        <f>I65*J65</f>
        <v>1.25</v>
      </c>
      <c r="L65" s="832">
        <f>VLOOKUP(A65,TRANSPORTE!A6:D117,4,FALSE)</f>
        <v>1232.9363069637777</v>
      </c>
      <c r="M65" s="833"/>
      <c r="N65" s="287">
        <f>K65*L65</f>
        <v>1541.1703837047221</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7"/>
      <c r="M69" s="818"/>
      <c r="N69" s="127"/>
    </row>
    <row r="70" spans="1:15" ht="15.75" thickBot="1">
      <c r="B70" s="834" t="s">
        <v>953</v>
      </c>
      <c r="C70" s="835"/>
      <c r="D70" s="835"/>
      <c r="E70" s="835"/>
      <c r="F70" s="835"/>
      <c r="G70" s="835"/>
      <c r="H70" s="835"/>
      <c r="I70" s="835"/>
      <c r="J70" s="835"/>
      <c r="K70" s="835"/>
      <c r="L70" s="835"/>
      <c r="M70" s="836"/>
      <c r="N70" s="104">
        <f>N64+N65+N66+N67+N68</f>
        <v>3267.2812134540109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4" t="s">
        <v>963</v>
      </c>
      <c r="C74" s="855"/>
      <c r="D74" s="855"/>
      <c r="E74" s="855"/>
      <c r="F74" s="855"/>
      <c r="G74" s="855"/>
      <c r="H74" s="855"/>
      <c r="I74" s="73" t="s">
        <v>964</v>
      </c>
      <c r="J74" s="75" t="s">
        <v>1410</v>
      </c>
      <c r="K74" s="74" t="s">
        <v>966</v>
      </c>
      <c r="L74" s="856" t="s">
        <v>950</v>
      </c>
      <c r="M74" s="857"/>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5"/>
      <c r="C80" s="816"/>
      <c r="D80" s="816"/>
      <c r="E80" s="816"/>
      <c r="F80" s="816"/>
      <c r="G80" s="816"/>
      <c r="H80" s="816"/>
      <c r="I80" s="126"/>
      <c r="J80" s="126"/>
      <c r="K80" s="126"/>
      <c r="L80" s="916"/>
      <c r="M80" s="916"/>
      <c r="N80" s="45"/>
    </row>
    <row r="81" spans="1:14" ht="15.75" thickBot="1">
      <c r="B81" s="834" t="s">
        <v>953</v>
      </c>
      <c r="C81" s="835"/>
      <c r="D81" s="835"/>
      <c r="E81" s="835"/>
      <c r="F81" s="835"/>
      <c r="G81" s="835"/>
      <c r="H81" s="835"/>
      <c r="I81" s="835"/>
      <c r="J81" s="835"/>
      <c r="K81" s="835"/>
      <c r="L81" s="835"/>
      <c r="M81" s="836"/>
      <c r="N81" s="301">
        <f>SUM(N75:N80)</f>
        <v>9718.9390143891651</v>
      </c>
    </row>
    <row r="82" spans="1:14" ht="15.75" thickBot="1">
      <c r="B82" s="33"/>
      <c r="C82" s="34"/>
      <c r="D82" s="34"/>
      <c r="E82" s="34"/>
      <c r="F82" s="34"/>
      <c r="G82" s="34"/>
      <c r="H82" s="34"/>
      <c r="I82" s="34"/>
      <c r="J82" s="34"/>
      <c r="K82" s="34"/>
      <c r="L82" s="34"/>
      <c r="M82" s="34"/>
      <c r="N82" s="35"/>
    </row>
    <row r="83" spans="1:14" ht="15.75" thickBot="1">
      <c r="B83" s="828" t="s">
        <v>967</v>
      </c>
      <c r="C83" s="829"/>
      <c r="D83" s="829"/>
      <c r="E83" s="829"/>
      <c r="F83" s="829"/>
      <c r="G83" s="829"/>
      <c r="H83" s="829"/>
      <c r="I83" s="829"/>
      <c r="J83" s="829"/>
      <c r="K83" s="829"/>
      <c r="L83" s="829"/>
      <c r="M83" s="830"/>
      <c r="N83" s="99">
        <f>N49+N59+N70+N81</f>
        <v>183262.61966028006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9" t="s">
        <v>969</v>
      </c>
      <c r="C87" s="820"/>
      <c r="D87" s="820"/>
      <c r="E87" s="820"/>
      <c r="F87" s="820"/>
      <c r="G87" s="820"/>
      <c r="H87" s="820"/>
      <c r="I87" s="314"/>
      <c r="J87" s="334"/>
      <c r="K87" s="302" t="s">
        <v>970</v>
      </c>
      <c r="L87" s="858" t="s">
        <v>971</v>
      </c>
      <c r="M87" s="859"/>
      <c r="N87" s="303"/>
    </row>
    <row r="88" spans="1:14">
      <c r="B88" s="860" t="s">
        <v>972</v>
      </c>
      <c r="C88" s="861"/>
      <c r="D88" s="861"/>
      <c r="E88" s="861"/>
      <c r="F88" s="861"/>
      <c r="G88" s="861"/>
      <c r="H88" s="861"/>
      <c r="I88" s="87"/>
      <c r="J88" s="88"/>
      <c r="K88" s="304">
        <v>0.2</v>
      </c>
      <c r="L88" s="862">
        <f>N83*K88</f>
        <v>36652.523932056014</v>
      </c>
      <c r="M88" s="863"/>
      <c r="N88" s="51"/>
    </row>
    <row r="89" spans="1:14">
      <c r="B89" s="89" t="s">
        <v>973</v>
      </c>
      <c r="C89" s="90"/>
      <c r="D89" s="90"/>
      <c r="E89" s="90"/>
      <c r="F89" s="90"/>
      <c r="G89" s="90"/>
      <c r="H89" s="90"/>
      <c r="I89" s="87"/>
      <c r="J89" s="88"/>
      <c r="K89" s="304">
        <v>0.05</v>
      </c>
      <c r="L89" s="862">
        <f>N83*K89</f>
        <v>9163.1309830140035</v>
      </c>
      <c r="M89" s="863"/>
      <c r="N89" s="51"/>
    </row>
    <row r="90" spans="1:14" ht="15.75" thickBot="1">
      <c r="B90" s="91" t="s">
        <v>974</v>
      </c>
      <c r="C90" s="92"/>
      <c r="D90" s="92"/>
      <c r="E90" s="92"/>
      <c r="F90" s="92"/>
      <c r="G90" s="92"/>
      <c r="H90" s="92"/>
      <c r="I90" s="93"/>
      <c r="J90" s="94"/>
      <c r="K90" s="305">
        <v>0.05</v>
      </c>
      <c r="L90" s="864">
        <f>N83*K90</f>
        <v>9163.1309830140035</v>
      </c>
      <c r="M90" s="865"/>
      <c r="N90" s="51"/>
    </row>
    <row r="91" spans="1:14" ht="15.75" thickBot="1">
      <c r="B91" s="828" t="s">
        <v>953</v>
      </c>
      <c r="C91" s="829"/>
      <c r="D91" s="829"/>
      <c r="E91" s="829"/>
      <c r="F91" s="829"/>
      <c r="G91" s="829"/>
      <c r="H91" s="829"/>
      <c r="I91" s="829"/>
      <c r="J91" s="829"/>
      <c r="K91" s="829"/>
      <c r="L91" s="829"/>
      <c r="M91" s="830"/>
      <c r="N91" s="52">
        <f>L88+L89+L90</f>
        <v>54978.785898084017</v>
      </c>
    </row>
    <row r="92" spans="1:14" ht="15.75" thickBot="1">
      <c r="B92" s="33"/>
      <c r="C92" s="34"/>
      <c r="D92" s="34"/>
      <c r="E92" s="34"/>
      <c r="F92" s="34"/>
      <c r="G92" s="34"/>
      <c r="H92" s="34"/>
      <c r="I92" s="34"/>
      <c r="J92" s="34"/>
      <c r="K92" s="34"/>
      <c r="L92" s="34"/>
      <c r="M92" s="34"/>
      <c r="N92" s="35"/>
    </row>
    <row r="93" spans="1:14" ht="15.75" thickBot="1">
      <c r="A93" t="s">
        <v>2016</v>
      </c>
      <c r="B93" s="828" t="s">
        <v>975</v>
      </c>
      <c r="C93" s="829"/>
      <c r="D93" s="829"/>
      <c r="E93" s="829"/>
      <c r="F93" s="829"/>
      <c r="G93" s="829"/>
      <c r="H93" s="829"/>
      <c r="I93" s="829"/>
      <c r="J93" s="829"/>
      <c r="K93" s="829"/>
      <c r="L93" s="829"/>
      <c r="M93" s="830"/>
      <c r="N93" s="188">
        <f>N83+N91</f>
        <v>238241.40555836409</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6" t="s">
        <v>2218</v>
      </c>
      <c r="C110" s="867"/>
      <c r="D110" s="867"/>
      <c r="E110" s="867"/>
      <c r="F110" s="867"/>
      <c r="G110" s="867"/>
      <c r="H110" s="867"/>
      <c r="I110" s="867"/>
      <c r="J110" s="867"/>
      <c r="K110" s="867"/>
      <c r="L110" s="867"/>
      <c r="M110" s="867"/>
      <c r="N110" s="868"/>
    </row>
    <row r="111" spans="2:14" ht="15" customHeight="1">
      <c r="B111" s="866"/>
      <c r="C111" s="867"/>
      <c r="D111" s="867"/>
      <c r="E111" s="867"/>
      <c r="F111" s="867"/>
      <c r="G111" s="867"/>
      <c r="H111" s="867"/>
      <c r="I111" s="867"/>
      <c r="J111" s="867"/>
      <c r="K111" s="867"/>
      <c r="L111" s="867"/>
      <c r="M111" s="867"/>
      <c r="N111" s="868"/>
    </row>
    <row r="112" spans="2:14" ht="30" customHeight="1">
      <c r="B112" s="869" t="s">
        <v>2219</v>
      </c>
      <c r="C112" s="870"/>
      <c r="D112" s="870"/>
      <c r="E112" s="870"/>
      <c r="F112" s="870"/>
      <c r="G112" s="870"/>
      <c r="H112" s="870"/>
      <c r="I112" s="870"/>
      <c r="J112" s="870"/>
      <c r="K112" s="870"/>
      <c r="L112" s="870"/>
      <c r="M112" s="870"/>
      <c r="N112" s="871"/>
    </row>
    <row r="113" spans="2:14">
      <c r="B113" s="869"/>
      <c r="C113" s="870"/>
      <c r="D113" s="870"/>
      <c r="E113" s="870"/>
      <c r="F113" s="870"/>
      <c r="G113" s="870"/>
      <c r="H113" s="870"/>
      <c r="I113" s="870"/>
      <c r="J113" s="870"/>
      <c r="K113" s="870"/>
      <c r="L113" s="870"/>
      <c r="M113" s="870"/>
      <c r="N113" s="871"/>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5"/>
      <c r="K123" s="805"/>
      <c r="L123" s="805"/>
      <c r="M123" s="805"/>
      <c r="N123" s="806"/>
    </row>
    <row r="124" spans="2:14" ht="15.75" thickBot="1">
      <c r="B124" s="261" t="s">
        <v>2221</v>
      </c>
      <c r="C124" s="393"/>
      <c r="D124" s="393"/>
      <c r="E124" s="57"/>
      <c r="F124" s="57"/>
      <c r="G124" s="57"/>
      <c r="H124" s="57"/>
      <c r="I124" s="57"/>
      <c r="J124" s="807"/>
      <c r="K124" s="807"/>
      <c r="L124" s="807"/>
      <c r="M124" s="807"/>
      <c r="N124" s="808"/>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1065</v>
      </c>
      <c r="C31" s="81" t="s">
        <v>1578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150</v>
      </c>
      <c r="B36" s="841" t="str">
        <f>VLOOKUP(A36,EQUIPOS!A6:D154,3,FALSE)</f>
        <v>Cargador : Potencia en el volante 125 hp, Clasificación de RPM del motor 2300.</v>
      </c>
      <c r="C36" s="842"/>
      <c r="D36" s="842"/>
      <c r="E36" s="842"/>
      <c r="F36" s="842"/>
      <c r="G36" s="842"/>
      <c r="H36" s="843"/>
      <c r="I36" s="267"/>
      <c r="J36" s="268"/>
      <c r="K36" s="269">
        <f>VLOOKUP(A36,EQUIPOS!A6:D163,4,FALSE)</f>
        <v>187168.11709472007</v>
      </c>
      <c r="L36" s="270"/>
      <c r="M36" s="271">
        <v>30</v>
      </c>
      <c r="N36" s="272">
        <f>K36/M36</f>
        <v>6238.9372364906694</v>
      </c>
    </row>
    <row r="37" spans="1:14">
      <c r="A37" s="113" t="s">
        <v>173</v>
      </c>
      <c r="B37" s="841" t="str">
        <f>VLOOKUP(A37,EQUIPOS!A7:D154,3,FALSE)</f>
        <v>Compactador neumático de Potencia 70 HP, peso de 13 ton</v>
      </c>
      <c r="C37" s="842"/>
      <c r="D37" s="842"/>
      <c r="E37" s="842"/>
      <c r="F37" s="842"/>
      <c r="G37" s="842"/>
      <c r="H37" s="843"/>
      <c r="I37" s="267"/>
      <c r="J37" s="268"/>
      <c r="K37" s="269">
        <f>VLOOKUP(A37,EQUIPOS!A7:D164,4,FALSE)</f>
        <v>149863.88310569464</v>
      </c>
      <c r="L37" s="270"/>
      <c r="M37" s="271">
        <v>9</v>
      </c>
      <c r="N37" s="272">
        <f t="shared" ref="N37:N43" si="0">K37/M37</f>
        <v>16651.542567299402</v>
      </c>
    </row>
    <row r="38" spans="1:14">
      <c r="A38" t="s">
        <v>168</v>
      </c>
      <c r="B38" s="841" t="str">
        <f>VLOOKUP(A38,EQUIPOS!A8:D154,3,FALSE)</f>
        <v>Compactador tipo  POTENCIA: 105 HP, PESO: 6 ton</v>
      </c>
      <c r="C38" s="842"/>
      <c r="D38" s="842"/>
      <c r="E38" s="842"/>
      <c r="F38" s="842"/>
      <c r="G38" s="842"/>
      <c r="H38" s="843"/>
      <c r="I38" s="267"/>
      <c r="J38" s="268"/>
      <c r="K38" s="269">
        <f>VLOOKUP(A38,EQUIPOS!A8:D165,4,FALSE)</f>
        <v>114184.3917812718</v>
      </c>
      <c r="L38" s="270"/>
      <c r="M38" s="271">
        <v>9</v>
      </c>
      <c r="N38" s="272">
        <f t="shared" si="0"/>
        <v>12687.154642363534</v>
      </c>
    </row>
    <row r="39" spans="1:14">
      <c r="A39" t="s">
        <v>286</v>
      </c>
      <c r="B39" s="841" t="str">
        <f>VLOOKUP(A39,EQUIPOS!A9:D154,3,FALSE)</f>
        <v>Planta de asfalto en frio</v>
      </c>
      <c r="C39" s="842"/>
      <c r="D39" s="842"/>
      <c r="E39" s="842"/>
      <c r="F39" s="842"/>
      <c r="G39" s="842"/>
      <c r="H39" s="843"/>
      <c r="I39" s="267"/>
      <c r="J39" s="268"/>
      <c r="K39" s="269">
        <f>VLOOKUP(A39,EQUIPOS!A9:D166,4,FALSE)</f>
        <v>398117.13660572545</v>
      </c>
      <c r="L39" s="270"/>
      <c r="M39" s="271">
        <v>9</v>
      </c>
      <c r="N39" s="272">
        <f t="shared" si="0"/>
        <v>44235.237400636164</v>
      </c>
    </row>
    <row r="40" spans="1:14">
      <c r="A40" t="s">
        <v>290</v>
      </c>
      <c r="B40" s="841" t="str">
        <f>VLOOKUP(A40,EQUIPOS!A10:D154,3,FALSE)</f>
        <v>Planta trituradora</v>
      </c>
      <c r="C40" s="842"/>
      <c r="D40" s="842"/>
      <c r="E40" s="842"/>
      <c r="F40" s="842"/>
      <c r="G40" s="842"/>
      <c r="H40" s="843"/>
      <c r="I40" s="267"/>
      <c r="J40" s="268"/>
      <c r="K40" s="269">
        <f>VLOOKUP(A40,EQUIPOS!A10:D167,4,FALSE)</f>
        <v>516732.25173108414</v>
      </c>
      <c r="L40" s="270"/>
      <c r="M40" s="271">
        <v>30</v>
      </c>
      <c r="N40" s="272">
        <f t="shared" si="0"/>
        <v>17224.408391036137</v>
      </c>
    </row>
    <row r="41" spans="1:14">
      <c r="A41" t="s">
        <v>314</v>
      </c>
      <c r="B41" s="841" t="str">
        <f>VLOOKUP(A41,EQUIPOS!A11:D155,3,FALSE)</f>
        <v xml:space="preserve">Retroexcavadora E-200 sobre orugas
</v>
      </c>
      <c r="C41" s="842"/>
      <c r="D41" s="842"/>
      <c r="E41" s="842"/>
      <c r="F41" s="842"/>
      <c r="G41" s="842"/>
      <c r="H41" s="843"/>
      <c r="I41" s="267"/>
      <c r="J41" s="268"/>
      <c r="K41" s="269">
        <f>VLOOKUP(A41,EQUIPOS!A11:D168,4,FALSE)</f>
        <v>207536.27157565294</v>
      </c>
      <c r="L41" s="270"/>
      <c r="M41" s="271">
        <v>30</v>
      </c>
      <c r="N41" s="272">
        <f t="shared" si="0"/>
        <v>6917.8757191884315</v>
      </c>
    </row>
    <row r="42" spans="1:14">
      <c r="A42" t="s">
        <v>358</v>
      </c>
      <c r="B42" s="841" t="str">
        <f>VLOOKUP(A42,EQUIPOS!A12:D156,3,FALSE)</f>
        <v xml:space="preserve">Terminadora de asfalto (Finisher), potencia en el volante 174 HP, R=20M3/H, velocidad de desplazamiento 114 m/min
</v>
      </c>
      <c r="C42" s="842"/>
      <c r="D42" s="842"/>
      <c r="E42" s="842"/>
      <c r="F42" s="842"/>
      <c r="G42" s="842"/>
      <c r="H42" s="843"/>
      <c r="I42" s="267"/>
      <c r="J42" s="268"/>
      <c r="K42" s="269">
        <f>VLOOKUP(A42,EQUIPOS!A12:D169,4,FALSE)</f>
        <v>215737.97119028351</v>
      </c>
      <c r="L42" s="270"/>
      <c r="M42" s="271">
        <v>9</v>
      </c>
      <c r="N42" s="272">
        <f t="shared" si="0"/>
        <v>23970.885687809277</v>
      </c>
    </row>
    <row r="43" spans="1:14">
      <c r="A43" t="s">
        <v>373</v>
      </c>
      <c r="B43" s="841" t="str">
        <f>VLOOKUP(A43,EQUIPOS!A13:D157,3,FALSE)</f>
        <v>Volqueta 6 m3</v>
      </c>
      <c r="C43" s="842"/>
      <c r="D43" s="842"/>
      <c r="E43" s="842"/>
      <c r="F43" s="842"/>
      <c r="G43" s="842"/>
      <c r="H43" s="843"/>
      <c r="I43" s="267"/>
      <c r="J43" s="268"/>
      <c r="K43" s="269">
        <f>VLOOKUP(A43,EQUIPOS!A13:D170,4,FALSE)</f>
        <v>83873.663260762187</v>
      </c>
      <c r="L43" s="270"/>
      <c r="M43" s="271">
        <v>9</v>
      </c>
      <c r="N43" s="272">
        <f t="shared" si="0"/>
        <v>9319.295917862466</v>
      </c>
    </row>
    <row r="44" spans="1:14">
      <c r="B44" s="841"/>
      <c r="C44" s="842"/>
      <c r="D44" s="842"/>
      <c r="E44" s="842"/>
      <c r="F44" s="842"/>
      <c r="G44" s="842"/>
      <c r="H44" s="843"/>
      <c r="I44" s="844"/>
      <c r="J44" s="825"/>
      <c r="K44" s="269"/>
      <c r="L44" s="845"/>
      <c r="M44" s="846"/>
      <c r="N44" s="272"/>
    </row>
    <row r="45" spans="1:14">
      <c r="B45" s="841"/>
      <c r="C45" s="842"/>
      <c r="D45" s="842"/>
      <c r="E45" s="847"/>
      <c r="F45" s="842"/>
      <c r="G45" s="842"/>
      <c r="H45" s="843"/>
      <c r="I45" s="36"/>
      <c r="J45" s="37"/>
      <c r="K45" s="274"/>
      <c r="L45" s="276"/>
      <c r="M45" s="277"/>
      <c r="N45" s="278"/>
    </row>
    <row r="46" spans="1:14">
      <c r="B46" s="848" t="s">
        <v>952</v>
      </c>
      <c r="C46" s="849"/>
      <c r="D46" s="849"/>
      <c r="E46" s="38"/>
      <c r="F46" s="39"/>
      <c r="G46" s="39"/>
      <c r="H46" s="40"/>
      <c r="I46" s="36"/>
      <c r="J46" s="37"/>
      <c r="K46" s="279"/>
      <c r="L46" s="276"/>
      <c r="M46" s="401">
        <v>0.1</v>
      </c>
      <c r="N46" s="344">
        <f>N80*M46</f>
        <v>971.8939014389166</v>
      </c>
    </row>
    <row r="47" spans="1:14" ht="15.75" thickBot="1">
      <c r="B47" s="841"/>
      <c r="C47" s="842"/>
      <c r="D47" s="842"/>
      <c r="E47" s="842"/>
      <c r="F47" s="842"/>
      <c r="G47" s="842"/>
      <c r="H47" s="843"/>
      <c r="I47" s="850"/>
      <c r="J47" s="851"/>
      <c r="K47" s="41"/>
      <c r="L47" s="852"/>
      <c r="M47" s="853"/>
      <c r="N47" s="105"/>
    </row>
    <row r="48" spans="1:14" ht="15.75" thickBot="1">
      <c r="B48" s="828" t="s">
        <v>953</v>
      </c>
      <c r="C48" s="829"/>
      <c r="D48" s="829"/>
      <c r="E48" s="829"/>
      <c r="F48" s="829"/>
      <c r="G48" s="829"/>
      <c r="H48" s="829"/>
      <c r="I48" s="829"/>
      <c r="J48" s="829"/>
      <c r="K48" s="829"/>
      <c r="L48" s="829"/>
      <c r="M48" s="830"/>
      <c r="N48" s="394">
        <f>SUM(N36:N47)</f>
        <v>138217.23146412501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9" t="s">
        <v>944</v>
      </c>
      <c r="C52" s="820"/>
      <c r="D52" s="820"/>
      <c r="E52" s="820"/>
      <c r="F52" s="820"/>
      <c r="G52" s="820"/>
      <c r="H52" s="820"/>
      <c r="I52" s="821"/>
      <c r="J52" s="315" t="s">
        <v>945</v>
      </c>
      <c r="K52" s="85" t="s">
        <v>946</v>
      </c>
      <c r="L52" s="822" t="s">
        <v>955</v>
      </c>
      <c r="M52" s="821"/>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21941.802159530362</v>
      </c>
      <c r="N53" s="272">
        <f>K53*M53</f>
        <v>30718.523023342503</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53.625797798776269</v>
      </c>
      <c r="N54" s="272">
        <f>K54*M54</f>
        <v>1340.6449449694067</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3"/>
      <c r="C57" s="824"/>
      <c r="D57" s="824"/>
      <c r="E57" s="824"/>
      <c r="F57" s="824"/>
      <c r="G57" s="824"/>
      <c r="H57" s="824"/>
      <c r="I57" s="825"/>
      <c r="J57" s="42"/>
      <c r="K57" s="44"/>
      <c r="L57" s="826"/>
      <c r="M57" s="827"/>
      <c r="N57" s="45"/>
    </row>
    <row r="58" spans="1:14" ht="15.75" thickBot="1">
      <c r="B58" s="828" t="s">
        <v>953</v>
      </c>
      <c r="C58" s="829"/>
      <c r="D58" s="829"/>
      <c r="E58" s="829"/>
      <c r="F58" s="829"/>
      <c r="G58" s="829"/>
      <c r="H58" s="829"/>
      <c r="I58" s="829"/>
      <c r="J58" s="829"/>
      <c r="K58" s="829"/>
      <c r="L58" s="829"/>
      <c r="M58" s="830"/>
      <c r="N58" s="394">
        <f>SUM(N53:N57)</f>
        <v>32059.167968311911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1" t="s">
        <v>961</v>
      </c>
      <c r="M62" s="804"/>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32">
        <f>VLOOKUP(A63,TRANSPORTE!A5:D117,4,FALSE)</f>
        <v>1232.9363069637777</v>
      </c>
      <c r="M63" s="833"/>
      <c r="N63" s="287">
        <f>K63*L63</f>
        <v>1726.1108297492888</v>
      </c>
    </row>
    <row r="64" spans="1:14">
      <c r="A64" t="s">
        <v>1357</v>
      </c>
      <c r="B64" s="46" t="str">
        <f>VLOOKUP(A64,TRANSPORTE!A6:D117,3,FALSE)</f>
        <v>Transporte de Mezcla Abierta en Frio MAF-25</v>
      </c>
      <c r="C64" s="47"/>
      <c r="D64" s="47"/>
      <c r="E64" s="47"/>
      <c r="F64" s="47"/>
      <c r="G64" s="47"/>
      <c r="H64" s="311" t="s">
        <v>1468</v>
      </c>
      <c r="I64" s="279">
        <v>1.25</v>
      </c>
      <c r="J64" s="286">
        <v>1</v>
      </c>
      <c r="K64" s="279">
        <f>I64*J64</f>
        <v>1.25</v>
      </c>
      <c r="L64" s="832">
        <f>VLOOKUP(A64,TRANSPORTE!A6:D117,4,FALSE)</f>
        <v>1232.9363069637777</v>
      </c>
      <c r="M64" s="833"/>
      <c r="N64" s="287">
        <f>K64*L64</f>
        <v>1541.1703837047221</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7"/>
      <c r="M68" s="818"/>
      <c r="N68" s="127"/>
    </row>
    <row r="69" spans="1:15" ht="15.75" thickBot="1">
      <c r="B69" s="834" t="s">
        <v>953</v>
      </c>
      <c r="C69" s="835"/>
      <c r="D69" s="835"/>
      <c r="E69" s="835"/>
      <c r="F69" s="835"/>
      <c r="G69" s="835"/>
      <c r="H69" s="835"/>
      <c r="I69" s="835"/>
      <c r="J69" s="835"/>
      <c r="K69" s="835"/>
      <c r="L69" s="835"/>
      <c r="M69" s="836"/>
      <c r="N69" s="104">
        <f>N63+N64+N65+N66+N67</f>
        <v>3267.2812134540109</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4" t="s">
        <v>963</v>
      </c>
      <c r="C73" s="855"/>
      <c r="D73" s="855"/>
      <c r="E73" s="855"/>
      <c r="F73" s="855"/>
      <c r="G73" s="855"/>
      <c r="H73" s="855"/>
      <c r="I73" s="73" t="s">
        <v>964</v>
      </c>
      <c r="J73" s="75" t="s">
        <v>1410</v>
      </c>
      <c r="K73" s="74" t="s">
        <v>966</v>
      </c>
      <c r="L73" s="856" t="s">
        <v>950</v>
      </c>
      <c r="M73" s="857"/>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299">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5"/>
      <c r="C79" s="816"/>
      <c r="D79" s="816"/>
      <c r="E79" s="816"/>
      <c r="F79" s="816"/>
      <c r="G79" s="816"/>
      <c r="H79" s="816"/>
      <c r="I79" s="126"/>
      <c r="J79" s="126"/>
      <c r="K79" s="126"/>
      <c r="L79" s="916"/>
      <c r="M79" s="916"/>
      <c r="N79" s="45"/>
    </row>
    <row r="80" spans="1:15" ht="15.75" thickBot="1">
      <c r="B80" s="834" t="s">
        <v>953</v>
      </c>
      <c r="C80" s="835"/>
      <c r="D80" s="835"/>
      <c r="E80" s="835"/>
      <c r="F80" s="835"/>
      <c r="G80" s="835"/>
      <c r="H80" s="835"/>
      <c r="I80" s="835"/>
      <c r="J80" s="835"/>
      <c r="K80" s="835"/>
      <c r="L80" s="835"/>
      <c r="M80" s="836"/>
      <c r="N80" s="301">
        <f>SUM(N74:N79)</f>
        <v>9718.9390143891651</v>
      </c>
    </row>
    <row r="81" spans="1:14" ht="15.75" thickBot="1">
      <c r="B81" s="33"/>
      <c r="C81" s="34"/>
      <c r="D81" s="34"/>
      <c r="E81" s="34"/>
      <c r="F81" s="34"/>
      <c r="G81" s="34"/>
      <c r="H81" s="34"/>
      <c r="I81" s="34"/>
      <c r="J81" s="34"/>
      <c r="K81" s="34"/>
      <c r="L81" s="34"/>
      <c r="M81" s="34"/>
      <c r="N81" s="35"/>
    </row>
    <row r="82" spans="1:14" ht="15.75" thickBot="1">
      <c r="B82" s="828" t="s">
        <v>967</v>
      </c>
      <c r="C82" s="829"/>
      <c r="D82" s="829"/>
      <c r="E82" s="829"/>
      <c r="F82" s="829"/>
      <c r="G82" s="829"/>
      <c r="H82" s="829"/>
      <c r="I82" s="829"/>
      <c r="J82" s="829"/>
      <c r="K82" s="829"/>
      <c r="L82" s="829"/>
      <c r="M82" s="830"/>
      <c r="N82" s="99">
        <f>N48+N58+N69+N80</f>
        <v>183262.61966028006</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9" t="s">
        <v>969</v>
      </c>
      <c r="C86" s="820"/>
      <c r="D86" s="820"/>
      <c r="E86" s="820"/>
      <c r="F86" s="820"/>
      <c r="G86" s="820"/>
      <c r="H86" s="820"/>
      <c r="I86" s="314"/>
      <c r="J86" s="334"/>
      <c r="K86" s="302" t="s">
        <v>970</v>
      </c>
      <c r="L86" s="858" t="s">
        <v>971</v>
      </c>
      <c r="M86" s="859"/>
      <c r="N86" s="303"/>
    </row>
    <row r="87" spans="1:14">
      <c r="B87" s="860" t="s">
        <v>972</v>
      </c>
      <c r="C87" s="861"/>
      <c r="D87" s="861"/>
      <c r="E87" s="861"/>
      <c r="F87" s="861"/>
      <c r="G87" s="861"/>
      <c r="H87" s="861"/>
      <c r="I87" s="87"/>
      <c r="J87" s="88"/>
      <c r="K87" s="304">
        <v>0.2</v>
      </c>
      <c r="L87" s="862">
        <f>N82*K87</f>
        <v>36652.523932056014</v>
      </c>
      <c r="M87" s="863"/>
      <c r="N87" s="51"/>
    </row>
    <row r="88" spans="1:14">
      <c r="B88" s="89" t="s">
        <v>973</v>
      </c>
      <c r="C88" s="90"/>
      <c r="D88" s="90"/>
      <c r="E88" s="90"/>
      <c r="F88" s="90"/>
      <c r="G88" s="90"/>
      <c r="H88" s="90"/>
      <c r="I88" s="87"/>
      <c r="J88" s="88"/>
      <c r="K88" s="304">
        <v>0.05</v>
      </c>
      <c r="L88" s="862">
        <f>N82*K88</f>
        <v>9163.1309830140035</v>
      </c>
      <c r="M88" s="863"/>
      <c r="N88" s="51"/>
    </row>
    <row r="89" spans="1:14" ht="15.75" thickBot="1">
      <c r="B89" s="91" t="s">
        <v>974</v>
      </c>
      <c r="C89" s="92"/>
      <c r="D89" s="92"/>
      <c r="E89" s="92"/>
      <c r="F89" s="92"/>
      <c r="G89" s="92"/>
      <c r="H89" s="92"/>
      <c r="I89" s="93"/>
      <c r="J89" s="94"/>
      <c r="K89" s="305">
        <v>0.05</v>
      </c>
      <c r="L89" s="864">
        <f>N82*K89</f>
        <v>9163.1309830140035</v>
      </c>
      <c r="M89" s="865"/>
      <c r="N89" s="51"/>
    </row>
    <row r="90" spans="1:14" ht="15.75" thickBot="1">
      <c r="B90" s="828" t="s">
        <v>953</v>
      </c>
      <c r="C90" s="829"/>
      <c r="D90" s="829"/>
      <c r="E90" s="829"/>
      <c r="F90" s="829"/>
      <c r="G90" s="829"/>
      <c r="H90" s="829"/>
      <c r="I90" s="829"/>
      <c r="J90" s="829"/>
      <c r="K90" s="829"/>
      <c r="L90" s="829"/>
      <c r="M90" s="830"/>
      <c r="N90" s="52">
        <f>L87+L88+L89</f>
        <v>54978.785898084017</v>
      </c>
    </row>
    <row r="91" spans="1:14" ht="15.75" thickBot="1">
      <c r="B91" s="33"/>
      <c r="C91" s="34"/>
      <c r="D91" s="34"/>
      <c r="E91" s="34"/>
      <c r="F91" s="34"/>
      <c r="G91" s="34"/>
      <c r="H91" s="34"/>
      <c r="I91" s="34"/>
      <c r="J91" s="34"/>
      <c r="K91" s="34"/>
      <c r="L91" s="34"/>
      <c r="M91" s="34"/>
      <c r="N91" s="35"/>
    </row>
    <row r="92" spans="1:14" ht="15.75" thickBot="1">
      <c r="A92" t="s">
        <v>2016</v>
      </c>
      <c r="B92" s="828" t="s">
        <v>975</v>
      </c>
      <c r="C92" s="829"/>
      <c r="D92" s="829"/>
      <c r="E92" s="829"/>
      <c r="F92" s="829"/>
      <c r="G92" s="829"/>
      <c r="H92" s="829"/>
      <c r="I92" s="829"/>
      <c r="J92" s="829"/>
      <c r="K92" s="829"/>
      <c r="L92" s="829"/>
      <c r="M92" s="830"/>
      <c r="N92" s="188">
        <f>N82+N90</f>
        <v>238241.40555836409</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6" t="s">
        <v>2218</v>
      </c>
      <c r="C109" s="867"/>
      <c r="D109" s="867"/>
      <c r="E109" s="867"/>
      <c r="F109" s="867"/>
      <c r="G109" s="867"/>
      <c r="H109" s="867"/>
      <c r="I109" s="867"/>
      <c r="J109" s="867"/>
      <c r="K109" s="867"/>
      <c r="L109" s="867"/>
      <c r="M109" s="867"/>
      <c r="N109" s="868"/>
    </row>
    <row r="110" spans="2:14" ht="15" customHeight="1">
      <c r="B110" s="866"/>
      <c r="C110" s="867"/>
      <c r="D110" s="867"/>
      <c r="E110" s="867"/>
      <c r="F110" s="867"/>
      <c r="G110" s="867"/>
      <c r="H110" s="867"/>
      <c r="I110" s="867"/>
      <c r="J110" s="867"/>
      <c r="K110" s="867"/>
      <c r="L110" s="867"/>
      <c r="M110" s="867"/>
      <c r="N110" s="868"/>
    </row>
    <row r="111" spans="2:14" ht="30" customHeight="1">
      <c r="B111" s="869" t="s">
        <v>2219</v>
      </c>
      <c r="C111" s="870"/>
      <c r="D111" s="870"/>
      <c r="E111" s="870"/>
      <c r="F111" s="870"/>
      <c r="G111" s="870"/>
      <c r="H111" s="870"/>
      <c r="I111" s="870"/>
      <c r="J111" s="870"/>
      <c r="K111" s="870"/>
      <c r="L111" s="870"/>
      <c r="M111" s="870"/>
      <c r="N111" s="871"/>
    </row>
    <row r="112" spans="2:14">
      <c r="B112" s="869"/>
      <c r="C112" s="870"/>
      <c r="D112" s="870"/>
      <c r="E112" s="870"/>
      <c r="F112" s="870"/>
      <c r="G112" s="870"/>
      <c r="H112" s="870"/>
      <c r="I112" s="870"/>
      <c r="J112" s="870"/>
      <c r="K112" s="870"/>
      <c r="L112" s="870"/>
      <c r="M112" s="870"/>
      <c r="N112" s="87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5"/>
      <c r="K122" s="805"/>
      <c r="L122" s="805"/>
      <c r="M122" s="805"/>
      <c r="N122" s="806"/>
    </row>
    <row r="123" spans="2:14" ht="15.75" thickBot="1">
      <c r="B123" s="261" t="s">
        <v>2221</v>
      </c>
      <c r="C123" s="393"/>
      <c r="D123" s="393"/>
      <c r="E123" s="57"/>
      <c r="F123" s="57"/>
      <c r="G123" s="57"/>
      <c r="H123" s="57"/>
      <c r="I123" s="57"/>
      <c r="J123" s="807"/>
      <c r="K123" s="807"/>
      <c r="L123" s="807"/>
      <c r="M123" s="807"/>
      <c r="N123" s="808"/>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1066</v>
      </c>
      <c r="C31" s="81" t="s">
        <v>1579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150</v>
      </c>
      <c r="B36" s="841" t="str">
        <f>VLOOKUP(A36,EQUIPOS!A6:D154,3,FALSE)</f>
        <v>Cargador : Potencia en el volante 125 hp, Clasificación de RPM del motor 2300.</v>
      </c>
      <c r="C36" s="842"/>
      <c r="D36" s="842"/>
      <c r="E36" s="842"/>
      <c r="F36" s="842"/>
      <c r="G36" s="842"/>
      <c r="H36" s="843"/>
      <c r="I36" s="267"/>
      <c r="J36" s="268"/>
      <c r="K36" s="269">
        <f>VLOOKUP(A36,EQUIPOS!A6:D163,4,FALSE)</f>
        <v>187168.11709472007</v>
      </c>
      <c r="L36" s="270"/>
      <c r="M36" s="271">
        <v>30</v>
      </c>
      <c r="N36" s="272">
        <f>K36/M36</f>
        <v>6238.9372364906694</v>
      </c>
    </row>
    <row r="37" spans="1:14">
      <c r="A37" s="113" t="s">
        <v>173</v>
      </c>
      <c r="B37" s="841" t="str">
        <f>VLOOKUP(A37,EQUIPOS!A7:D154,3,FALSE)</f>
        <v>Compactador neumático de Potencia 70 HP, peso de 13 ton</v>
      </c>
      <c r="C37" s="842"/>
      <c r="D37" s="842"/>
      <c r="E37" s="842"/>
      <c r="F37" s="842"/>
      <c r="G37" s="842"/>
      <c r="H37" s="843"/>
      <c r="I37" s="267"/>
      <c r="J37" s="268"/>
      <c r="K37" s="269">
        <f>VLOOKUP(A37,EQUIPOS!A7:D164,4,FALSE)</f>
        <v>149863.88310569464</v>
      </c>
      <c r="L37" s="270"/>
      <c r="M37" s="271">
        <v>9</v>
      </c>
      <c r="N37" s="272">
        <f t="shared" ref="N37:N43" si="0">K37/M37</f>
        <v>16651.542567299402</v>
      </c>
    </row>
    <row r="38" spans="1:14">
      <c r="A38" t="s">
        <v>168</v>
      </c>
      <c r="B38" s="841" t="str">
        <f>VLOOKUP(A38,EQUIPOS!A8:D154,3,FALSE)</f>
        <v>Compactador tipo  POTENCIA: 105 HP, PESO: 6 ton</v>
      </c>
      <c r="C38" s="842"/>
      <c r="D38" s="842"/>
      <c r="E38" s="842"/>
      <c r="F38" s="842"/>
      <c r="G38" s="842"/>
      <c r="H38" s="843"/>
      <c r="I38" s="267"/>
      <c r="J38" s="268"/>
      <c r="K38" s="269">
        <f>VLOOKUP(A38,EQUIPOS!A8:D165,4,FALSE)</f>
        <v>114184.3917812718</v>
      </c>
      <c r="L38" s="270"/>
      <c r="M38" s="271">
        <v>9</v>
      </c>
      <c r="N38" s="272">
        <f t="shared" si="0"/>
        <v>12687.154642363534</v>
      </c>
    </row>
    <row r="39" spans="1:14">
      <c r="A39" t="s">
        <v>286</v>
      </c>
      <c r="B39" s="841" t="str">
        <f>VLOOKUP(A39,EQUIPOS!A9:D154,3,FALSE)</f>
        <v>Planta de asfalto en frio</v>
      </c>
      <c r="C39" s="842"/>
      <c r="D39" s="842"/>
      <c r="E39" s="842"/>
      <c r="F39" s="842"/>
      <c r="G39" s="842"/>
      <c r="H39" s="843"/>
      <c r="I39" s="267"/>
      <c r="J39" s="268"/>
      <c r="K39" s="269">
        <f>VLOOKUP(A39,EQUIPOS!A9:D166,4,FALSE)</f>
        <v>398117.13660572545</v>
      </c>
      <c r="L39" s="270"/>
      <c r="M39" s="271">
        <v>9</v>
      </c>
      <c r="N39" s="272">
        <f t="shared" si="0"/>
        <v>44235.237400636164</v>
      </c>
    </row>
    <row r="40" spans="1:14">
      <c r="A40" t="s">
        <v>290</v>
      </c>
      <c r="B40" s="841" t="str">
        <f>VLOOKUP(A40,EQUIPOS!A10:D154,3,FALSE)</f>
        <v>Planta trituradora</v>
      </c>
      <c r="C40" s="842"/>
      <c r="D40" s="842"/>
      <c r="E40" s="842"/>
      <c r="F40" s="842"/>
      <c r="G40" s="842"/>
      <c r="H40" s="843"/>
      <c r="I40" s="267"/>
      <c r="J40" s="268"/>
      <c r="K40" s="269">
        <f>VLOOKUP(A40,EQUIPOS!A10:D167,4,FALSE)</f>
        <v>516732.25173108414</v>
      </c>
      <c r="L40" s="270"/>
      <c r="M40" s="271">
        <v>30</v>
      </c>
      <c r="N40" s="272">
        <f t="shared" si="0"/>
        <v>17224.408391036137</v>
      </c>
    </row>
    <row r="41" spans="1:14">
      <c r="A41" t="s">
        <v>314</v>
      </c>
      <c r="B41" s="841" t="str">
        <f>VLOOKUP(A41,EQUIPOS!A11:D155,3,FALSE)</f>
        <v xml:space="preserve">Retroexcavadora E-200 sobre orugas
</v>
      </c>
      <c r="C41" s="842"/>
      <c r="D41" s="842"/>
      <c r="E41" s="842"/>
      <c r="F41" s="842"/>
      <c r="G41" s="842"/>
      <c r="H41" s="843"/>
      <c r="I41" s="267"/>
      <c r="J41" s="268"/>
      <c r="K41" s="269">
        <f>VLOOKUP(A41,EQUIPOS!A11:D168,4,FALSE)</f>
        <v>207536.27157565294</v>
      </c>
      <c r="L41" s="270"/>
      <c r="M41" s="271">
        <v>30</v>
      </c>
      <c r="N41" s="272">
        <f t="shared" si="0"/>
        <v>6917.8757191884315</v>
      </c>
    </row>
    <row r="42" spans="1:14">
      <c r="A42" t="s">
        <v>358</v>
      </c>
      <c r="B42" s="841" t="str">
        <f>VLOOKUP(A42,EQUIPOS!A12:D156,3,FALSE)</f>
        <v xml:space="preserve">Terminadora de asfalto (Finisher), potencia en el volante 174 HP, R=20M3/H, velocidad de desplazamiento 114 m/min
</v>
      </c>
      <c r="C42" s="842"/>
      <c r="D42" s="842"/>
      <c r="E42" s="842"/>
      <c r="F42" s="842"/>
      <c r="G42" s="842"/>
      <c r="H42" s="843"/>
      <c r="I42" s="267"/>
      <c r="J42" s="268"/>
      <c r="K42" s="269">
        <f>VLOOKUP(A42,EQUIPOS!A12:D169,4,FALSE)</f>
        <v>215737.97119028351</v>
      </c>
      <c r="L42" s="270"/>
      <c r="M42" s="271">
        <v>9</v>
      </c>
      <c r="N42" s="272">
        <f t="shared" si="0"/>
        <v>23970.885687809277</v>
      </c>
    </row>
    <row r="43" spans="1:14">
      <c r="A43" t="s">
        <v>373</v>
      </c>
      <c r="B43" s="841" t="str">
        <f>VLOOKUP(A43,EQUIPOS!A13:D157,3,FALSE)</f>
        <v>Volqueta 6 m3</v>
      </c>
      <c r="C43" s="842"/>
      <c r="D43" s="842"/>
      <c r="E43" s="842"/>
      <c r="F43" s="842"/>
      <c r="G43" s="842"/>
      <c r="H43" s="843"/>
      <c r="I43" s="267"/>
      <c r="J43" s="268"/>
      <c r="K43" s="269">
        <f>VLOOKUP(A43,EQUIPOS!A13:D170,4,FALSE)</f>
        <v>83873.663260762187</v>
      </c>
      <c r="L43" s="270"/>
      <c r="M43" s="271">
        <v>9</v>
      </c>
      <c r="N43" s="272">
        <f t="shared" si="0"/>
        <v>9319.295917862466</v>
      </c>
    </row>
    <row r="44" spans="1:14">
      <c r="B44" s="320"/>
      <c r="C44" s="321"/>
      <c r="D44" s="321"/>
      <c r="E44" s="321"/>
      <c r="F44" s="321"/>
      <c r="G44" s="321"/>
      <c r="H44" s="322"/>
      <c r="I44" s="267"/>
      <c r="J44" s="268"/>
      <c r="K44" s="269"/>
      <c r="L44" s="270"/>
      <c r="M44" s="271"/>
      <c r="N44" s="272"/>
    </row>
    <row r="45" spans="1:14">
      <c r="B45" s="841"/>
      <c r="C45" s="842"/>
      <c r="D45" s="842"/>
      <c r="E45" s="842"/>
      <c r="F45" s="842"/>
      <c r="G45" s="842"/>
      <c r="H45" s="843"/>
      <c r="I45" s="844"/>
      <c r="J45" s="825"/>
      <c r="K45" s="269"/>
      <c r="L45" s="845"/>
      <c r="M45" s="846"/>
      <c r="N45" s="272"/>
    </row>
    <row r="46" spans="1:14">
      <c r="B46" s="841"/>
      <c r="C46" s="842"/>
      <c r="D46" s="842"/>
      <c r="E46" s="842"/>
      <c r="F46" s="842"/>
      <c r="G46" s="842"/>
      <c r="H46" s="843"/>
      <c r="I46" s="36"/>
      <c r="J46" s="37"/>
      <c r="K46" s="274"/>
      <c r="L46" s="276"/>
      <c r="M46" s="277"/>
      <c r="N46" s="278"/>
    </row>
    <row r="47" spans="1:14">
      <c r="B47" s="848" t="s">
        <v>952</v>
      </c>
      <c r="C47" s="961"/>
      <c r="D47" s="961"/>
      <c r="E47" s="38"/>
      <c r="F47" s="39"/>
      <c r="G47" s="39"/>
      <c r="H47" s="40"/>
      <c r="I47" s="36"/>
      <c r="J47" s="37"/>
      <c r="K47" s="279"/>
      <c r="L47" s="276"/>
      <c r="M47" s="401">
        <v>0.1</v>
      </c>
      <c r="N47" s="344">
        <f>N81*M47</f>
        <v>971.8939014389166</v>
      </c>
    </row>
    <row r="48" spans="1:14" ht="15.75" thickBot="1">
      <c r="B48" s="962"/>
      <c r="C48" s="963"/>
      <c r="D48" s="963"/>
      <c r="E48" s="963"/>
      <c r="F48" s="963"/>
      <c r="G48" s="963"/>
      <c r="H48" s="964"/>
      <c r="I48" s="850"/>
      <c r="J48" s="851"/>
      <c r="K48" s="41"/>
      <c r="L48" s="852"/>
      <c r="M48" s="965"/>
      <c r="N48" s="105"/>
    </row>
    <row r="49" spans="1:14" ht="15.75" thickBot="1">
      <c r="B49" s="828" t="s">
        <v>953</v>
      </c>
      <c r="C49" s="829"/>
      <c r="D49" s="829"/>
      <c r="E49" s="829"/>
      <c r="F49" s="829"/>
      <c r="G49" s="829"/>
      <c r="H49" s="829"/>
      <c r="I49" s="829"/>
      <c r="J49" s="829"/>
      <c r="K49" s="829"/>
      <c r="L49" s="829"/>
      <c r="M49" s="830"/>
      <c r="N49" s="394">
        <f>SUM(N36:N48)</f>
        <v>138217.23146412501</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9" t="s">
        <v>944</v>
      </c>
      <c r="C53" s="820"/>
      <c r="D53" s="820"/>
      <c r="E53" s="820"/>
      <c r="F53" s="820"/>
      <c r="G53" s="820"/>
      <c r="H53" s="820"/>
      <c r="I53" s="821"/>
      <c r="J53" s="315" t="s">
        <v>945</v>
      </c>
      <c r="K53" s="85" t="s">
        <v>946</v>
      </c>
      <c r="L53" s="822" t="s">
        <v>955</v>
      </c>
      <c r="M53" s="821"/>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21941.802159530362</v>
      </c>
      <c r="N54" s="272">
        <f>K54*M54</f>
        <v>30718.523023342503</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53.625797798776269</v>
      </c>
      <c r="N55" s="272">
        <f>K55*M55</f>
        <v>1340.6449449694067</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3"/>
      <c r="C58" s="824"/>
      <c r="D58" s="824"/>
      <c r="E58" s="824"/>
      <c r="F58" s="824"/>
      <c r="G58" s="824"/>
      <c r="H58" s="824"/>
      <c r="I58" s="825"/>
      <c r="J58" s="42"/>
      <c r="K58" s="44"/>
      <c r="L58" s="826"/>
      <c r="M58" s="827"/>
      <c r="N58" s="45"/>
    </row>
    <row r="59" spans="1:14" ht="15.75" thickBot="1">
      <c r="B59" s="828" t="s">
        <v>953</v>
      </c>
      <c r="C59" s="829"/>
      <c r="D59" s="829"/>
      <c r="E59" s="829"/>
      <c r="F59" s="829"/>
      <c r="G59" s="829"/>
      <c r="H59" s="829"/>
      <c r="I59" s="829"/>
      <c r="J59" s="829"/>
      <c r="K59" s="829"/>
      <c r="L59" s="829"/>
      <c r="M59" s="830"/>
      <c r="N59" s="394">
        <f>SUM(N54:N58)</f>
        <v>32059.167968311911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1" t="s">
        <v>961</v>
      </c>
      <c r="M63" s="804"/>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32">
        <f>VLOOKUP(A64,TRANSPORTE!A5:D117,4,FALSE)</f>
        <v>1232.9363069637777</v>
      </c>
      <c r="M64" s="833"/>
      <c r="N64" s="287">
        <f>K64*L64</f>
        <v>1726.1108297492888</v>
      </c>
    </row>
    <row r="65" spans="1:15">
      <c r="A65" t="s">
        <v>1352</v>
      </c>
      <c r="B65" s="46" t="str">
        <f>VLOOKUP(A65,TRANSPORTE!A6:D117,3,FALSE)</f>
        <v xml:space="preserve">Transporte de Mezcla Abierta en Frio MAF-38 </v>
      </c>
      <c r="C65" s="47"/>
      <c r="D65" s="47"/>
      <c r="E65" s="47"/>
      <c r="F65" s="47"/>
      <c r="G65" s="47"/>
      <c r="H65" s="311" t="s">
        <v>1468</v>
      </c>
      <c r="I65" s="279">
        <v>1.25</v>
      </c>
      <c r="J65" s="286">
        <v>1</v>
      </c>
      <c r="K65" s="279">
        <f>I65*J65</f>
        <v>1.25</v>
      </c>
      <c r="L65" s="832">
        <f>VLOOKUP(A65,TRANSPORTE!A6:D117,4,FALSE)</f>
        <v>1232.9363069637777</v>
      </c>
      <c r="M65" s="833"/>
      <c r="N65" s="287">
        <f>K65*L65</f>
        <v>1541.1703837047221</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310"/>
      <c r="G69" s="310"/>
      <c r="H69" s="48"/>
      <c r="I69" s="126"/>
      <c r="J69" s="126"/>
      <c r="K69" s="126"/>
      <c r="L69" s="817"/>
      <c r="M69" s="818"/>
      <c r="N69" s="127"/>
    </row>
    <row r="70" spans="1:15" ht="15.75" thickBot="1">
      <c r="B70" s="834" t="s">
        <v>953</v>
      </c>
      <c r="C70" s="835"/>
      <c r="D70" s="835"/>
      <c r="E70" s="835"/>
      <c r="F70" s="835"/>
      <c r="G70" s="835"/>
      <c r="H70" s="835"/>
      <c r="I70" s="835"/>
      <c r="J70" s="835"/>
      <c r="K70" s="835"/>
      <c r="L70" s="835"/>
      <c r="M70" s="836"/>
      <c r="N70" s="104">
        <f>N64+N65+N66+N67+N68</f>
        <v>3267.2812134540109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4" t="s">
        <v>963</v>
      </c>
      <c r="C74" s="855"/>
      <c r="D74" s="855"/>
      <c r="E74" s="855"/>
      <c r="F74" s="855"/>
      <c r="G74" s="855"/>
      <c r="H74" s="855"/>
      <c r="I74" s="73" t="s">
        <v>964</v>
      </c>
      <c r="J74" s="75" t="s">
        <v>1410</v>
      </c>
      <c r="K74" s="74" t="s">
        <v>966</v>
      </c>
      <c r="L74" s="856" t="s">
        <v>950</v>
      </c>
      <c r="M74" s="857"/>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5"/>
      <c r="C80" s="816"/>
      <c r="D80" s="816"/>
      <c r="E80" s="816"/>
      <c r="F80" s="816"/>
      <c r="G80" s="816"/>
      <c r="H80" s="816"/>
      <c r="I80" s="126"/>
      <c r="J80" s="126"/>
      <c r="K80" s="126"/>
      <c r="L80" s="916"/>
      <c r="M80" s="916"/>
      <c r="N80" s="45"/>
    </row>
    <row r="81" spans="1:14" ht="15.75" thickBot="1">
      <c r="B81" s="834" t="s">
        <v>953</v>
      </c>
      <c r="C81" s="835"/>
      <c r="D81" s="835"/>
      <c r="E81" s="835"/>
      <c r="F81" s="835"/>
      <c r="G81" s="835"/>
      <c r="H81" s="835"/>
      <c r="I81" s="835"/>
      <c r="J81" s="835"/>
      <c r="K81" s="835"/>
      <c r="L81" s="835"/>
      <c r="M81" s="836"/>
      <c r="N81" s="301">
        <f>SUM(N75:N80)</f>
        <v>9718.9390143891651</v>
      </c>
    </row>
    <row r="82" spans="1:14" ht="15.75" thickBot="1">
      <c r="B82" s="33"/>
      <c r="C82" s="34"/>
      <c r="D82" s="34"/>
      <c r="E82" s="34"/>
      <c r="F82" s="34"/>
      <c r="G82" s="34"/>
      <c r="H82" s="34"/>
      <c r="I82" s="34"/>
      <c r="J82" s="34"/>
      <c r="K82" s="34"/>
      <c r="L82" s="34"/>
      <c r="M82" s="34"/>
      <c r="N82" s="35"/>
    </row>
    <row r="83" spans="1:14" ht="15.75" thickBot="1">
      <c r="B83" s="828" t="s">
        <v>967</v>
      </c>
      <c r="C83" s="829"/>
      <c r="D83" s="829"/>
      <c r="E83" s="829"/>
      <c r="F83" s="829"/>
      <c r="G83" s="829"/>
      <c r="H83" s="829"/>
      <c r="I83" s="829"/>
      <c r="J83" s="829"/>
      <c r="K83" s="829"/>
      <c r="L83" s="829"/>
      <c r="M83" s="830"/>
      <c r="N83" s="99">
        <f>N49+N59+N70+N81</f>
        <v>183262.61966028006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9" t="s">
        <v>969</v>
      </c>
      <c r="C87" s="820"/>
      <c r="D87" s="820"/>
      <c r="E87" s="820"/>
      <c r="F87" s="820"/>
      <c r="G87" s="820"/>
      <c r="H87" s="820"/>
      <c r="I87" s="314"/>
      <c r="J87" s="334"/>
      <c r="K87" s="302" t="s">
        <v>970</v>
      </c>
      <c r="L87" s="858" t="s">
        <v>971</v>
      </c>
      <c r="M87" s="859"/>
      <c r="N87" s="303"/>
    </row>
    <row r="88" spans="1:14">
      <c r="B88" s="860" t="s">
        <v>972</v>
      </c>
      <c r="C88" s="861"/>
      <c r="D88" s="861"/>
      <c r="E88" s="861"/>
      <c r="F88" s="861"/>
      <c r="G88" s="861"/>
      <c r="H88" s="861"/>
      <c r="I88" s="87"/>
      <c r="J88" s="88"/>
      <c r="K88" s="304">
        <v>0.2</v>
      </c>
      <c r="L88" s="862">
        <f>N83*K88</f>
        <v>36652.523932056014</v>
      </c>
      <c r="M88" s="863"/>
      <c r="N88" s="51"/>
    </row>
    <row r="89" spans="1:14">
      <c r="B89" s="89" t="s">
        <v>973</v>
      </c>
      <c r="C89" s="90"/>
      <c r="D89" s="90"/>
      <c r="E89" s="90"/>
      <c r="F89" s="90"/>
      <c r="G89" s="90"/>
      <c r="H89" s="90"/>
      <c r="I89" s="87"/>
      <c r="J89" s="88"/>
      <c r="K89" s="304">
        <v>0.05</v>
      </c>
      <c r="L89" s="862">
        <f>N83*K89</f>
        <v>9163.1309830140035</v>
      </c>
      <c r="M89" s="863"/>
      <c r="N89" s="51"/>
    </row>
    <row r="90" spans="1:14" ht="15.75" thickBot="1">
      <c r="B90" s="91" t="s">
        <v>974</v>
      </c>
      <c r="C90" s="92"/>
      <c r="D90" s="92"/>
      <c r="E90" s="92"/>
      <c r="F90" s="92"/>
      <c r="G90" s="92"/>
      <c r="H90" s="92"/>
      <c r="I90" s="93"/>
      <c r="J90" s="94"/>
      <c r="K90" s="305">
        <v>0.05</v>
      </c>
      <c r="L90" s="864">
        <f>N83*K90</f>
        <v>9163.1309830140035</v>
      </c>
      <c r="M90" s="865"/>
      <c r="N90" s="51"/>
    </row>
    <row r="91" spans="1:14" ht="15.75" thickBot="1">
      <c r="B91" s="828" t="s">
        <v>953</v>
      </c>
      <c r="C91" s="829"/>
      <c r="D91" s="829"/>
      <c r="E91" s="829"/>
      <c r="F91" s="829"/>
      <c r="G91" s="829"/>
      <c r="H91" s="829"/>
      <c r="I91" s="829"/>
      <c r="J91" s="829"/>
      <c r="K91" s="829"/>
      <c r="L91" s="829"/>
      <c r="M91" s="830"/>
      <c r="N91" s="52">
        <f>L88+L89+L90</f>
        <v>54978.785898084017</v>
      </c>
    </row>
    <row r="92" spans="1:14" ht="15.75" thickBot="1">
      <c r="B92" s="33"/>
      <c r="C92" s="34"/>
      <c r="D92" s="34"/>
      <c r="E92" s="34"/>
      <c r="F92" s="34"/>
      <c r="G92" s="34"/>
      <c r="H92" s="34"/>
      <c r="I92" s="34"/>
      <c r="J92" s="34"/>
      <c r="K92" s="34"/>
      <c r="L92" s="34"/>
      <c r="M92" s="34"/>
      <c r="N92" s="35"/>
    </row>
    <row r="93" spans="1:14" ht="15.75" thickBot="1">
      <c r="A93" t="s">
        <v>2016</v>
      </c>
      <c r="B93" s="828" t="s">
        <v>975</v>
      </c>
      <c r="C93" s="829"/>
      <c r="D93" s="829"/>
      <c r="E93" s="829"/>
      <c r="F93" s="829"/>
      <c r="G93" s="829"/>
      <c r="H93" s="829"/>
      <c r="I93" s="829"/>
      <c r="J93" s="829"/>
      <c r="K93" s="829"/>
      <c r="L93" s="829"/>
      <c r="M93" s="830"/>
      <c r="N93" s="188">
        <f>N83+N91</f>
        <v>238241.40555836409</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6" t="s">
        <v>2218</v>
      </c>
      <c r="C110" s="867"/>
      <c r="D110" s="867"/>
      <c r="E110" s="867"/>
      <c r="F110" s="867"/>
      <c r="G110" s="867"/>
      <c r="H110" s="867"/>
      <c r="I110" s="867"/>
      <c r="J110" s="867"/>
      <c r="K110" s="867"/>
      <c r="L110" s="867"/>
      <c r="M110" s="867"/>
      <c r="N110" s="868"/>
    </row>
    <row r="111" spans="2:14" ht="15" customHeight="1">
      <c r="B111" s="866"/>
      <c r="C111" s="867"/>
      <c r="D111" s="867"/>
      <c r="E111" s="867"/>
      <c r="F111" s="867"/>
      <c r="G111" s="867"/>
      <c r="H111" s="867"/>
      <c r="I111" s="867"/>
      <c r="J111" s="867"/>
      <c r="K111" s="867"/>
      <c r="L111" s="867"/>
      <c r="M111" s="867"/>
      <c r="N111" s="868"/>
    </row>
    <row r="112" spans="2:14" ht="30" customHeight="1">
      <c r="B112" s="869" t="s">
        <v>2219</v>
      </c>
      <c r="C112" s="870"/>
      <c r="D112" s="870"/>
      <c r="E112" s="870"/>
      <c r="F112" s="870"/>
      <c r="G112" s="870"/>
      <c r="H112" s="870"/>
      <c r="I112" s="870"/>
      <c r="J112" s="870"/>
      <c r="K112" s="870"/>
      <c r="L112" s="870"/>
      <c r="M112" s="870"/>
      <c r="N112" s="871"/>
    </row>
    <row r="113" spans="2:14">
      <c r="B113" s="869"/>
      <c r="C113" s="870"/>
      <c r="D113" s="870"/>
      <c r="E113" s="870"/>
      <c r="F113" s="870"/>
      <c r="G113" s="870"/>
      <c r="H113" s="870"/>
      <c r="I113" s="870"/>
      <c r="J113" s="870"/>
      <c r="K113" s="870"/>
      <c r="L113" s="870"/>
      <c r="M113" s="870"/>
      <c r="N113" s="871"/>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5"/>
      <c r="K123" s="805"/>
      <c r="L123" s="805"/>
      <c r="M123" s="805"/>
      <c r="N123" s="806"/>
    </row>
    <row r="124" spans="2:14" ht="15.75" thickBot="1">
      <c r="B124" s="261" t="s">
        <v>2221</v>
      </c>
      <c r="C124" s="393"/>
      <c r="D124" s="393"/>
      <c r="E124" s="57"/>
      <c r="F124" s="57"/>
      <c r="G124" s="57"/>
      <c r="H124" s="57"/>
      <c r="I124" s="57"/>
      <c r="J124" s="807"/>
      <c r="K124" s="807"/>
      <c r="L124" s="807"/>
      <c r="M124" s="807"/>
      <c r="N124" s="808"/>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 customHeight="1" thickBot="1">
      <c r="A31" t="s">
        <v>1845</v>
      </c>
      <c r="B31" s="80" t="s">
        <v>1067</v>
      </c>
      <c r="C31" s="966" t="s">
        <v>1580</v>
      </c>
      <c r="D31" s="966"/>
      <c r="E31" s="966"/>
      <c r="F31" s="967"/>
      <c r="G31" s="967"/>
      <c r="H31" s="967"/>
      <c r="I31" s="967"/>
      <c r="J31" s="967"/>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150</v>
      </c>
      <c r="B36" s="841" t="str">
        <f>VLOOKUP(A36,EQUIPOS!A6:D154,3,FALSE)</f>
        <v>Cargador : Potencia en el volante 125 hp, Clasificación de RPM del motor 2300.</v>
      </c>
      <c r="C36" s="842"/>
      <c r="D36" s="842"/>
      <c r="E36" s="842"/>
      <c r="F36" s="842"/>
      <c r="G36" s="842"/>
      <c r="H36" s="843"/>
      <c r="I36" s="267"/>
      <c r="J36" s="268"/>
      <c r="K36" s="269">
        <f>VLOOKUP(A36,EQUIPOS!A6:D163,4,FALSE)</f>
        <v>187168.11709472007</v>
      </c>
      <c r="L36" s="270"/>
      <c r="M36" s="271">
        <v>30</v>
      </c>
      <c r="N36" s="272">
        <f>K36/M36</f>
        <v>6238.9372364906694</v>
      </c>
    </row>
    <row r="37" spans="1:14">
      <c r="A37" s="113" t="s">
        <v>173</v>
      </c>
      <c r="B37" s="841" t="str">
        <f>VLOOKUP(A37,EQUIPOS!A7:D154,3,FALSE)</f>
        <v>Compactador neumático de Potencia 70 HP, peso de 13 ton</v>
      </c>
      <c r="C37" s="842"/>
      <c r="D37" s="842"/>
      <c r="E37" s="842"/>
      <c r="F37" s="842"/>
      <c r="G37" s="842"/>
      <c r="H37" s="843"/>
      <c r="I37" s="267"/>
      <c r="J37" s="268"/>
      <c r="K37" s="269">
        <f>VLOOKUP(A37,EQUIPOS!A7:D164,4,FALSE)</f>
        <v>149863.88310569464</v>
      </c>
      <c r="L37" s="270"/>
      <c r="M37" s="271">
        <v>7</v>
      </c>
      <c r="N37" s="272">
        <f t="shared" ref="N37:N43" si="0">K37/M37</f>
        <v>21409.126157956376</v>
      </c>
    </row>
    <row r="38" spans="1:14">
      <c r="A38" t="s">
        <v>168</v>
      </c>
      <c r="B38" s="841" t="str">
        <f>VLOOKUP(A38,EQUIPOS!A8:D154,3,FALSE)</f>
        <v>Compactador tipo  POTENCIA: 105 HP, PESO: 6 ton</v>
      </c>
      <c r="C38" s="842"/>
      <c r="D38" s="842"/>
      <c r="E38" s="842"/>
      <c r="F38" s="842"/>
      <c r="G38" s="842"/>
      <c r="H38" s="843"/>
      <c r="I38" s="267"/>
      <c r="J38" s="268"/>
      <c r="K38" s="269">
        <f>VLOOKUP(A38,EQUIPOS!A8:D165,4,FALSE)</f>
        <v>114184.3917812718</v>
      </c>
      <c r="L38" s="270"/>
      <c r="M38" s="271">
        <v>7</v>
      </c>
      <c r="N38" s="272">
        <f t="shared" si="0"/>
        <v>16312.055968753115</v>
      </c>
    </row>
    <row r="39" spans="1:14">
      <c r="A39" t="s">
        <v>286</v>
      </c>
      <c r="B39" s="841" t="str">
        <f>VLOOKUP(A39,EQUIPOS!A9:D154,3,FALSE)</f>
        <v>Planta de asfalto en frio</v>
      </c>
      <c r="C39" s="842"/>
      <c r="D39" s="842"/>
      <c r="E39" s="842"/>
      <c r="F39" s="842"/>
      <c r="G39" s="842"/>
      <c r="H39" s="843"/>
      <c r="I39" s="267"/>
      <c r="J39" s="268"/>
      <c r="K39" s="269">
        <f>VLOOKUP(A39,EQUIPOS!A9:D166,4,FALSE)</f>
        <v>398117.13660572545</v>
      </c>
      <c r="L39" s="270"/>
      <c r="M39" s="271">
        <v>9</v>
      </c>
      <c r="N39" s="272">
        <f t="shared" si="0"/>
        <v>44235.237400636164</v>
      </c>
    </row>
    <row r="40" spans="1:14">
      <c r="A40" t="s">
        <v>290</v>
      </c>
      <c r="B40" s="841" t="str">
        <f>VLOOKUP(A40,EQUIPOS!A10:D154,3,FALSE)</f>
        <v>Planta trituradora</v>
      </c>
      <c r="C40" s="842"/>
      <c r="D40" s="842"/>
      <c r="E40" s="842"/>
      <c r="F40" s="842"/>
      <c r="G40" s="842"/>
      <c r="H40" s="843"/>
      <c r="I40" s="267"/>
      <c r="J40" s="268"/>
      <c r="K40" s="269">
        <f>VLOOKUP(A40,EQUIPOS!A10:D167,4,FALSE)</f>
        <v>516732.25173108414</v>
      </c>
      <c r="L40" s="270"/>
      <c r="M40" s="271">
        <v>30</v>
      </c>
      <c r="N40" s="272">
        <f t="shared" si="0"/>
        <v>17224.408391036137</v>
      </c>
    </row>
    <row r="41" spans="1:14">
      <c r="A41" t="s">
        <v>314</v>
      </c>
      <c r="B41" s="841" t="str">
        <f>VLOOKUP(A41,EQUIPOS!A11:D155,3,FALSE)</f>
        <v xml:space="preserve">Retroexcavadora E-200 sobre orugas
</v>
      </c>
      <c r="C41" s="842"/>
      <c r="D41" s="842"/>
      <c r="E41" s="842"/>
      <c r="F41" s="842"/>
      <c r="G41" s="842"/>
      <c r="H41" s="843"/>
      <c r="I41" s="267"/>
      <c r="J41" s="268"/>
      <c r="K41" s="269">
        <f>VLOOKUP(A41,EQUIPOS!A11:D168,4,FALSE)</f>
        <v>207536.27157565294</v>
      </c>
      <c r="L41" s="270"/>
      <c r="M41" s="271">
        <v>30</v>
      </c>
      <c r="N41" s="272">
        <f t="shared" si="0"/>
        <v>6917.8757191884315</v>
      </c>
    </row>
    <row r="42" spans="1:14">
      <c r="A42" t="s">
        <v>358</v>
      </c>
      <c r="B42" s="841" t="str">
        <f>VLOOKUP(A42,EQUIPOS!A12:D156,3,FALSE)</f>
        <v xml:space="preserve">Terminadora de asfalto (Finisher), potencia en el volante 174 HP, R=20M3/H, velocidad de desplazamiento 114 m/min
</v>
      </c>
      <c r="C42" s="842"/>
      <c r="D42" s="842"/>
      <c r="E42" s="842"/>
      <c r="F42" s="842"/>
      <c r="G42" s="842"/>
      <c r="H42" s="843"/>
      <c r="I42" s="267"/>
      <c r="J42" s="268"/>
      <c r="K42" s="269">
        <f>VLOOKUP(A42,EQUIPOS!A12:D169,4,FALSE)</f>
        <v>215737.97119028351</v>
      </c>
      <c r="L42" s="270"/>
      <c r="M42" s="271">
        <v>7</v>
      </c>
      <c r="N42" s="272">
        <f t="shared" si="0"/>
        <v>30819.7101700405</v>
      </c>
    </row>
    <row r="43" spans="1:14">
      <c r="A43" t="s">
        <v>373</v>
      </c>
      <c r="B43" s="841" t="str">
        <f>VLOOKUP(A43,EQUIPOS!A13:D157,3,FALSE)</f>
        <v>Volqueta 6 m3</v>
      </c>
      <c r="C43" s="842"/>
      <c r="D43" s="842"/>
      <c r="E43" s="842"/>
      <c r="F43" s="842"/>
      <c r="G43" s="842"/>
      <c r="H43" s="843"/>
      <c r="I43" s="267"/>
      <c r="J43" s="268"/>
      <c r="K43" s="269">
        <f>VLOOKUP(A43,EQUIPOS!A13:D170,4,FALSE)</f>
        <v>83873.663260762187</v>
      </c>
      <c r="L43" s="270"/>
      <c r="M43" s="271">
        <v>9</v>
      </c>
      <c r="N43" s="272">
        <f t="shared" si="0"/>
        <v>9319.295917862466</v>
      </c>
    </row>
    <row r="44" spans="1:14">
      <c r="B44" s="841"/>
      <c r="C44" s="842"/>
      <c r="D44" s="842"/>
      <c r="E44" s="842"/>
      <c r="F44" s="842"/>
      <c r="G44" s="842"/>
      <c r="H44" s="843"/>
      <c r="I44" s="844"/>
      <c r="J44" s="825"/>
      <c r="K44" s="269"/>
      <c r="L44" s="845"/>
      <c r="M44" s="846"/>
      <c r="N44" s="272"/>
    </row>
    <row r="45" spans="1:14">
      <c r="B45" s="841"/>
      <c r="C45" s="842"/>
      <c r="D45" s="842"/>
      <c r="E45" s="847"/>
      <c r="F45" s="842"/>
      <c r="G45" s="842"/>
      <c r="H45" s="843"/>
      <c r="I45" s="36"/>
      <c r="J45" s="37"/>
      <c r="K45" s="274"/>
      <c r="L45" s="276"/>
      <c r="M45" s="277"/>
      <c r="N45" s="278"/>
    </row>
    <row r="46" spans="1:14">
      <c r="B46" s="848" t="s">
        <v>952</v>
      </c>
      <c r="C46" s="849"/>
      <c r="D46" s="849"/>
      <c r="E46" s="38"/>
      <c r="F46" s="39"/>
      <c r="G46" s="39"/>
      <c r="H46" s="40"/>
      <c r="I46" s="36"/>
      <c r="J46" s="37"/>
      <c r="K46" s="279"/>
      <c r="L46" s="276"/>
      <c r="M46" s="401">
        <v>0.1</v>
      </c>
      <c r="N46" s="344">
        <f>N80*M46</f>
        <v>1110.7358873587618</v>
      </c>
    </row>
    <row r="47" spans="1:14" ht="15.75" thickBot="1">
      <c r="B47" s="841"/>
      <c r="C47" s="842"/>
      <c r="D47" s="842"/>
      <c r="E47" s="842"/>
      <c r="F47" s="842"/>
      <c r="G47" s="842"/>
      <c r="H47" s="843"/>
      <c r="I47" s="850"/>
      <c r="J47" s="851"/>
      <c r="K47" s="41"/>
      <c r="L47" s="852"/>
      <c r="M47" s="853"/>
      <c r="N47" s="105"/>
    </row>
    <row r="48" spans="1:14" ht="15.75" thickBot="1">
      <c r="B48" s="828" t="s">
        <v>953</v>
      </c>
      <c r="C48" s="829"/>
      <c r="D48" s="829"/>
      <c r="E48" s="829"/>
      <c r="F48" s="829"/>
      <c r="G48" s="829"/>
      <c r="H48" s="829"/>
      <c r="I48" s="829"/>
      <c r="J48" s="829"/>
      <c r="K48" s="829"/>
      <c r="L48" s="829"/>
      <c r="M48" s="830"/>
      <c r="N48" s="394">
        <f>SUM(N36:N47)</f>
        <v>153587.3828493226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9" t="s">
        <v>944</v>
      </c>
      <c r="C52" s="820"/>
      <c r="D52" s="820"/>
      <c r="E52" s="820"/>
      <c r="F52" s="820"/>
      <c r="G52" s="820"/>
      <c r="H52" s="820"/>
      <c r="I52" s="821"/>
      <c r="J52" s="315" t="s">
        <v>945</v>
      </c>
      <c r="K52" s="85" t="s">
        <v>946</v>
      </c>
      <c r="L52" s="822" t="s">
        <v>955</v>
      </c>
      <c r="M52" s="821"/>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21941.802159530362</v>
      </c>
      <c r="N53" s="272">
        <f>K53*M53</f>
        <v>30718.523023342503</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53.625797798776269</v>
      </c>
      <c r="N54" s="272">
        <f>K54*M54</f>
        <v>1340.6449449694067</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3"/>
      <c r="C57" s="824"/>
      <c r="D57" s="824"/>
      <c r="E57" s="824"/>
      <c r="F57" s="824"/>
      <c r="G57" s="824"/>
      <c r="H57" s="824"/>
      <c r="I57" s="825"/>
      <c r="J57" s="42"/>
      <c r="K57" s="44"/>
      <c r="L57" s="826"/>
      <c r="M57" s="827"/>
      <c r="N57" s="45"/>
    </row>
    <row r="58" spans="1:14" ht="15.75" thickBot="1">
      <c r="B58" s="828" t="s">
        <v>953</v>
      </c>
      <c r="C58" s="829"/>
      <c r="D58" s="829"/>
      <c r="E58" s="829"/>
      <c r="F58" s="829"/>
      <c r="G58" s="829"/>
      <c r="H58" s="829"/>
      <c r="I58" s="829"/>
      <c r="J58" s="829"/>
      <c r="K58" s="829"/>
      <c r="L58" s="829"/>
      <c r="M58" s="830"/>
      <c r="N58" s="394">
        <f>SUM(N53:N57)</f>
        <v>32059.167968311911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1" t="s">
        <v>961</v>
      </c>
      <c r="M62" s="804"/>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32">
        <f>VLOOKUP(A63,TRANSPORTE!A5:D117,4,FALSE)</f>
        <v>1232.9363069637777</v>
      </c>
      <c r="M63" s="833"/>
      <c r="N63" s="287">
        <f>K63*L63</f>
        <v>1726.1108297492888</v>
      </c>
    </row>
    <row r="64" spans="1:14">
      <c r="A64" t="s">
        <v>1352</v>
      </c>
      <c r="B64" s="46" t="str">
        <f>VLOOKUP(A64,TRANSPORTE!A6:D117,3,FALSE)</f>
        <v xml:space="preserve">Transporte de Mezcla Abierta en Frio MAF-38 </v>
      </c>
      <c r="C64" s="47"/>
      <c r="D64" s="47"/>
      <c r="E64" s="47"/>
      <c r="F64" s="47"/>
      <c r="G64" s="47"/>
      <c r="H64" s="311" t="s">
        <v>1468</v>
      </c>
      <c r="I64" s="279">
        <v>1.25</v>
      </c>
      <c r="J64" s="286">
        <v>1</v>
      </c>
      <c r="K64" s="279">
        <f>I64*J64</f>
        <v>1.25</v>
      </c>
      <c r="L64" s="832">
        <f>VLOOKUP(A64,TRANSPORTE!A6:D117,4,FALSE)</f>
        <v>1232.9363069637777</v>
      </c>
      <c r="M64" s="833"/>
      <c r="N64" s="287">
        <f>K64*L64</f>
        <v>1541.1703837047221</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310"/>
      <c r="E68" s="310"/>
      <c r="F68" s="310"/>
      <c r="G68" s="310"/>
      <c r="H68" s="48"/>
      <c r="I68" s="126"/>
      <c r="J68" s="126"/>
      <c r="K68" s="126"/>
      <c r="L68" s="817"/>
      <c r="M68" s="818"/>
      <c r="N68" s="127"/>
    </row>
    <row r="69" spans="1:15" ht="15.75" thickBot="1">
      <c r="B69" s="834" t="s">
        <v>953</v>
      </c>
      <c r="C69" s="835"/>
      <c r="D69" s="835"/>
      <c r="E69" s="835"/>
      <c r="F69" s="835"/>
      <c r="G69" s="835"/>
      <c r="H69" s="835"/>
      <c r="I69" s="835"/>
      <c r="J69" s="835"/>
      <c r="K69" s="835"/>
      <c r="L69" s="835"/>
      <c r="M69" s="836"/>
      <c r="N69" s="104">
        <f>N63+N64+N65+N66+N67</f>
        <v>3267.2812134540109</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4" t="s">
        <v>963</v>
      </c>
      <c r="C73" s="855"/>
      <c r="D73" s="855"/>
      <c r="E73" s="855"/>
      <c r="F73" s="855"/>
      <c r="G73" s="855"/>
      <c r="H73" s="855"/>
      <c r="I73" s="73" t="s">
        <v>964</v>
      </c>
      <c r="J73" s="75" t="s">
        <v>1410</v>
      </c>
      <c r="K73" s="74" t="s">
        <v>966</v>
      </c>
      <c r="L73" s="856" t="s">
        <v>950</v>
      </c>
      <c r="M73" s="857"/>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63</v>
      </c>
      <c r="N74" s="395">
        <f>K74/M74</f>
        <v>6873.7777777777774</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63</v>
      </c>
      <c r="N75" s="395">
        <f>K75/M75</f>
        <v>1693.4324383239361</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63</v>
      </c>
      <c r="N76" s="395">
        <f>K76/M76</f>
        <v>2540.1486574859041</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5"/>
      <c r="C79" s="816"/>
      <c r="D79" s="816"/>
      <c r="E79" s="816"/>
      <c r="F79" s="816"/>
      <c r="G79" s="816"/>
      <c r="H79" s="816"/>
      <c r="I79" s="126"/>
      <c r="J79" s="126"/>
      <c r="K79" s="126"/>
      <c r="L79" s="916"/>
      <c r="M79" s="916"/>
      <c r="N79" s="45"/>
    </row>
    <row r="80" spans="1:15" ht="15.75" thickBot="1">
      <c r="B80" s="834" t="s">
        <v>953</v>
      </c>
      <c r="C80" s="835"/>
      <c r="D80" s="835"/>
      <c r="E80" s="835"/>
      <c r="F80" s="835"/>
      <c r="G80" s="835"/>
      <c r="H80" s="835"/>
      <c r="I80" s="835"/>
      <c r="J80" s="835"/>
      <c r="K80" s="835"/>
      <c r="L80" s="835"/>
      <c r="M80" s="836"/>
      <c r="N80" s="301">
        <f>SUM(N74:N79)</f>
        <v>11107.358873587618</v>
      </c>
    </row>
    <row r="81" spans="1:14" ht="15.75" thickBot="1">
      <c r="B81" s="33"/>
      <c r="C81" s="34"/>
      <c r="D81" s="34"/>
      <c r="E81" s="34"/>
      <c r="F81" s="34"/>
      <c r="G81" s="34"/>
      <c r="H81" s="34"/>
      <c r="I81" s="34"/>
      <c r="J81" s="34"/>
      <c r="K81" s="34"/>
      <c r="L81" s="34"/>
      <c r="M81" s="34"/>
      <c r="N81" s="35"/>
    </row>
    <row r="82" spans="1:14" ht="15.75" thickBot="1">
      <c r="B82" s="828" t="s">
        <v>967</v>
      </c>
      <c r="C82" s="829"/>
      <c r="D82" s="829"/>
      <c r="E82" s="829"/>
      <c r="F82" s="829"/>
      <c r="G82" s="829"/>
      <c r="H82" s="829"/>
      <c r="I82" s="829"/>
      <c r="J82" s="829"/>
      <c r="K82" s="829"/>
      <c r="L82" s="829"/>
      <c r="M82" s="830"/>
      <c r="N82" s="99">
        <f>N48+N58+N69+N80</f>
        <v>200021.19090467613</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9" t="s">
        <v>969</v>
      </c>
      <c r="C86" s="820"/>
      <c r="D86" s="820"/>
      <c r="E86" s="820"/>
      <c r="F86" s="820"/>
      <c r="G86" s="820"/>
      <c r="H86" s="820"/>
      <c r="I86" s="314"/>
      <c r="J86" s="334"/>
      <c r="K86" s="302" t="s">
        <v>970</v>
      </c>
      <c r="L86" s="858" t="s">
        <v>971</v>
      </c>
      <c r="M86" s="859"/>
      <c r="N86" s="303"/>
    </row>
    <row r="87" spans="1:14">
      <c r="B87" s="860" t="s">
        <v>972</v>
      </c>
      <c r="C87" s="861"/>
      <c r="D87" s="861"/>
      <c r="E87" s="861"/>
      <c r="F87" s="861"/>
      <c r="G87" s="861"/>
      <c r="H87" s="861"/>
      <c r="I87" s="87"/>
      <c r="J87" s="88"/>
      <c r="K87" s="304">
        <v>0.2</v>
      </c>
      <c r="L87" s="862">
        <f>N82*K87</f>
        <v>40004.23818093523</v>
      </c>
      <c r="M87" s="863"/>
      <c r="N87" s="51"/>
    </row>
    <row r="88" spans="1:14">
      <c r="B88" s="89" t="s">
        <v>973</v>
      </c>
      <c r="C88" s="90"/>
      <c r="D88" s="90"/>
      <c r="E88" s="90"/>
      <c r="F88" s="90"/>
      <c r="G88" s="90"/>
      <c r="H88" s="90"/>
      <c r="I88" s="87"/>
      <c r="J88" s="88"/>
      <c r="K88" s="304">
        <v>0.05</v>
      </c>
      <c r="L88" s="862">
        <f>N82*K88</f>
        <v>10001.059545233808</v>
      </c>
      <c r="M88" s="863"/>
      <c r="N88" s="51"/>
    </row>
    <row r="89" spans="1:14" ht="15.75" thickBot="1">
      <c r="B89" s="91" t="s">
        <v>974</v>
      </c>
      <c r="C89" s="92"/>
      <c r="D89" s="92"/>
      <c r="E89" s="92"/>
      <c r="F89" s="92"/>
      <c r="G89" s="92"/>
      <c r="H89" s="92"/>
      <c r="I89" s="93"/>
      <c r="J89" s="94"/>
      <c r="K89" s="305">
        <v>0.05</v>
      </c>
      <c r="L89" s="864">
        <f>N82*K89</f>
        <v>10001.059545233808</v>
      </c>
      <c r="M89" s="865"/>
      <c r="N89" s="51"/>
    </row>
    <row r="90" spans="1:14" ht="15.75" thickBot="1">
      <c r="B90" s="828" t="s">
        <v>953</v>
      </c>
      <c r="C90" s="829"/>
      <c r="D90" s="829"/>
      <c r="E90" s="829"/>
      <c r="F90" s="829"/>
      <c r="G90" s="829"/>
      <c r="H90" s="829"/>
      <c r="I90" s="829"/>
      <c r="J90" s="829"/>
      <c r="K90" s="829"/>
      <c r="L90" s="829"/>
      <c r="M90" s="830"/>
      <c r="N90" s="52">
        <f>L87+L88+L89</f>
        <v>60006.357271402849</v>
      </c>
    </row>
    <row r="91" spans="1:14" ht="15.75" thickBot="1">
      <c r="B91" s="33"/>
      <c r="C91" s="34"/>
      <c r="D91" s="34"/>
      <c r="E91" s="34"/>
      <c r="F91" s="34"/>
      <c r="G91" s="34"/>
      <c r="H91" s="34"/>
      <c r="I91" s="34"/>
      <c r="J91" s="34"/>
      <c r="K91" s="34"/>
      <c r="L91" s="34"/>
      <c r="M91" s="34"/>
      <c r="N91" s="35"/>
    </row>
    <row r="92" spans="1:14" ht="15.75" thickBot="1">
      <c r="A92" t="s">
        <v>2016</v>
      </c>
      <c r="B92" s="828" t="s">
        <v>975</v>
      </c>
      <c r="C92" s="829"/>
      <c r="D92" s="829"/>
      <c r="E92" s="829"/>
      <c r="F92" s="829"/>
      <c r="G92" s="829"/>
      <c r="H92" s="829"/>
      <c r="I92" s="829"/>
      <c r="J92" s="829"/>
      <c r="K92" s="829"/>
      <c r="L92" s="829"/>
      <c r="M92" s="830"/>
      <c r="N92" s="188">
        <f>N82+N90</f>
        <v>260027.54817607897</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6" t="s">
        <v>2218</v>
      </c>
      <c r="C109" s="867"/>
      <c r="D109" s="867"/>
      <c r="E109" s="867"/>
      <c r="F109" s="867"/>
      <c r="G109" s="867"/>
      <c r="H109" s="867"/>
      <c r="I109" s="867"/>
      <c r="J109" s="867"/>
      <c r="K109" s="867"/>
      <c r="L109" s="867"/>
      <c r="M109" s="867"/>
      <c r="N109" s="868"/>
    </row>
    <row r="110" spans="2:14" ht="15" customHeight="1">
      <c r="B110" s="866"/>
      <c r="C110" s="867"/>
      <c r="D110" s="867"/>
      <c r="E110" s="867"/>
      <c r="F110" s="867"/>
      <c r="G110" s="867"/>
      <c r="H110" s="867"/>
      <c r="I110" s="867"/>
      <c r="J110" s="867"/>
      <c r="K110" s="867"/>
      <c r="L110" s="867"/>
      <c r="M110" s="867"/>
      <c r="N110" s="868"/>
    </row>
    <row r="111" spans="2:14" ht="30" customHeight="1">
      <c r="B111" s="869" t="s">
        <v>2219</v>
      </c>
      <c r="C111" s="870"/>
      <c r="D111" s="870"/>
      <c r="E111" s="870"/>
      <c r="F111" s="870"/>
      <c r="G111" s="870"/>
      <c r="H111" s="870"/>
      <c r="I111" s="870"/>
      <c r="J111" s="870"/>
      <c r="K111" s="870"/>
      <c r="L111" s="870"/>
      <c r="M111" s="870"/>
      <c r="N111" s="871"/>
    </row>
    <row r="112" spans="2:14">
      <c r="B112" s="869"/>
      <c r="C112" s="870"/>
      <c r="D112" s="870"/>
      <c r="E112" s="870"/>
      <c r="F112" s="870"/>
      <c r="G112" s="870"/>
      <c r="H112" s="870"/>
      <c r="I112" s="870"/>
      <c r="J112" s="870"/>
      <c r="K112" s="870"/>
      <c r="L112" s="870"/>
      <c r="M112" s="870"/>
      <c r="N112" s="87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5"/>
      <c r="K122" s="805"/>
      <c r="L122" s="805"/>
      <c r="M122" s="805"/>
      <c r="N122" s="806"/>
    </row>
    <row r="123" spans="2:14" ht="15.75" thickBot="1">
      <c r="B123" s="261" t="s">
        <v>2221</v>
      </c>
      <c r="C123" s="393"/>
      <c r="D123" s="393"/>
      <c r="E123" s="57"/>
      <c r="F123" s="57"/>
      <c r="G123" s="57"/>
      <c r="H123" s="57"/>
      <c r="I123" s="57"/>
      <c r="J123" s="807"/>
      <c r="K123" s="807"/>
      <c r="L123" s="807"/>
      <c r="M123" s="807"/>
      <c r="N123" s="808"/>
    </row>
  </sheetData>
  <mergeCells count="73">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 ref="C3:J3"/>
    <mergeCell ref="K3:K4"/>
    <mergeCell ref="L3:N4"/>
    <mergeCell ref="C4:J4"/>
    <mergeCell ref="K1:K2"/>
    <mergeCell ref="L1:N2"/>
    <mergeCell ref="L35:M35"/>
    <mergeCell ref="L12:N12"/>
    <mergeCell ref="C30:I30"/>
    <mergeCell ref="L30:M30"/>
    <mergeCell ref="D11:E11"/>
    <mergeCell ref="L29:M29"/>
    <mergeCell ref="C31:J31"/>
    <mergeCell ref="C29:I29"/>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1068</v>
      </c>
      <c r="C31" s="81" t="s">
        <v>2067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150</v>
      </c>
      <c r="B36" s="841" t="str">
        <f>VLOOKUP(A36,EQUIPOS!A6:D154,3,FALSE)</f>
        <v>Cargador : Potencia en el volante 125 hp, Clasificación de RPM del motor 2300.</v>
      </c>
      <c r="C36" s="842"/>
      <c r="D36" s="842"/>
      <c r="E36" s="842"/>
      <c r="F36" s="842"/>
      <c r="G36" s="842"/>
      <c r="H36" s="843"/>
      <c r="I36" s="267"/>
      <c r="J36" s="268"/>
      <c r="K36" s="269">
        <f>VLOOKUP(A36,EQUIPOS!A6:D163,4,FALSE)</f>
        <v>187168.11709472007</v>
      </c>
      <c r="L36" s="270"/>
      <c r="M36" s="271">
        <v>30</v>
      </c>
      <c r="N36" s="272">
        <f>K36/M36</f>
        <v>6238.9372364906694</v>
      </c>
    </row>
    <row r="37" spans="1:14">
      <c r="A37" s="113" t="s">
        <v>173</v>
      </c>
      <c r="B37" s="841" t="str">
        <f>VLOOKUP(A37,EQUIPOS!A7:D154,3,FALSE)</f>
        <v>Compactador neumático de Potencia 70 HP, peso de 13 ton</v>
      </c>
      <c r="C37" s="842"/>
      <c r="D37" s="842"/>
      <c r="E37" s="842"/>
      <c r="F37" s="842"/>
      <c r="G37" s="842"/>
      <c r="H37" s="843"/>
      <c r="I37" s="267"/>
      <c r="J37" s="268"/>
      <c r="K37" s="269">
        <f>VLOOKUP(A37,EQUIPOS!A7:D164,4,FALSE)</f>
        <v>149863.88310569464</v>
      </c>
      <c r="L37" s="270"/>
      <c r="M37" s="271">
        <v>10</v>
      </c>
      <c r="N37" s="272">
        <f t="shared" ref="N37:N43" si="0">K37/M37</f>
        <v>14986.388310569464</v>
      </c>
    </row>
    <row r="38" spans="1:14">
      <c r="A38" t="s">
        <v>166</v>
      </c>
      <c r="B38" s="841" t="str">
        <f>VLOOKUP(A38,EQUIPOS!A8:D154,3,FALSE)</f>
        <v>Compactador de Rodillo POTENCIA: 99HP, PESO: 8 ton</v>
      </c>
      <c r="C38" s="842"/>
      <c r="D38" s="842"/>
      <c r="E38" s="842"/>
      <c r="F38" s="842"/>
      <c r="G38" s="842"/>
      <c r="H38" s="843"/>
      <c r="I38" s="267"/>
      <c r="J38" s="268"/>
      <c r="K38" s="269">
        <f>VLOOKUP(A38,EQUIPOS!A8:D165,4,FALSE)</f>
        <v>122196.04219393863</v>
      </c>
      <c r="L38" s="270"/>
      <c r="M38" s="271">
        <v>10</v>
      </c>
      <c r="N38" s="272">
        <f t="shared" si="0"/>
        <v>12219.604219393863</v>
      </c>
    </row>
    <row r="39" spans="1:14">
      <c r="A39" t="s">
        <v>284</v>
      </c>
      <c r="B39" s="841" t="str">
        <f>VLOOKUP(A39,EQUIPOS!A9:D154,3,FALSE)</f>
        <v>Planta de asfalto en caliente</v>
      </c>
      <c r="C39" s="842"/>
      <c r="D39" s="842"/>
      <c r="E39" s="842"/>
      <c r="F39" s="842"/>
      <c r="G39" s="842"/>
      <c r="H39" s="843"/>
      <c r="I39" s="267"/>
      <c r="J39" s="268"/>
      <c r="K39" s="269">
        <f>VLOOKUP(A39,EQUIPOS!A9:D166,4,FALSE)</f>
        <v>601817.83891712537</v>
      </c>
      <c r="L39" s="270"/>
      <c r="M39" s="271">
        <v>10</v>
      </c>
      <c r="N39" s="272">
        <f t="shared" si="0"/>
        <v>60181.783891712534</v>
      </c>
    </row>
    <row r="40" spans="1:14">
      <c r="A40" t="s">
        <v>290</v>
      </c>
      <c r="B40" s="841" t="str">
        <f>VLOOKUP(A40,EQUIPOS!A10:D154,3,FALSE)</f>
        <v>Planta trituradora</v>
      </c>
      <c r="C40" s="842"/>
      <c r="D40" s="842"/>
      <c r="E40" s="842"/>
      <c r="F40" s="842"/>
      <c r="G40" s="842"/>
      <c r="H40" s="843"/>
      <c r="I40" s="267"/>
      <c r="J40" s="268"/>
      <c r="K40" s="269">
        <f>VLOOKUP(A40,EQUIPOS!A10:D167,4,FALSE)</f>
        <v>516732.25173108414</v>
      </c>
      <c r="L40" s="270"/>
      <c r="M40" s="271">
        <v>30</v>
      </c>
      <c r="N40" s="272">
        <f t="shared" si="0"/>
        <v>17224.408391036137</v>
      </c>
    </row>
    <row r="41" spans="1:14">
      <c r="A41" t="s">
        <v>314</v>
      </c>
      <c r="B41" s="841" t="str">
        <f>VLOOKUP(A41,EQUIPOS!A11:D155,3,FALSE)</f>
        <v xml:space="preserve">Retroexcavadora E-200 sobre orugas
</v>
      </c>
      <c r="C41" s="842"/>
      <c r="D41" s="842"/>
      <c r="E41" s="842"/>
      <c r="F41" s="842"/>
      <c r="G41" s="842"/>
      <c r="H41" s="843"/>
      <c r="I41" s="267"/>
      <c r="J41" s="268"/>
      <c r="K41" s="269">
        <f>VLOOKUP(A41,EQUIPOS!A11:D168,4,FALSE)</f>
        <v>207536.27157565294</v>
      </c>
      <c r="L41" s="270"/>
      <c r="M41" s="271">
        <v>30</v>
      </c>
      <c r="N41" s="272">
        <f t="shared" si="0"/>
        <v>6917.8757191884315</v>
      </c>
    </row>
    <row r="42" spans="1:14">
      <c r="A42" t="s">
        <v>358</v>
      </c>
      <c r="B42" s="841" t="str">
        <f>VLOOKUP(A42,EQUIPOS!A12:D156,3,FALSE)</f>
        <v xml:space="preserve">Terminadora de asfalto (Finisher), potencia en el volante 174 HP, R=20M3/H, velocidad de desplazamiento 114 m/min
</v>
      </c>
      <c r="C42" s="842"/>
      <c r="D42" s="842"/>
      <c r="E42" s="842"/>
      <c r="F42" s="842"/>
      <c r="G42" s="842"/>
      <c r="H42" s="843"/>
      <c r="I42" s="267"/>
      <c r="J42" s="268"/>
      <c r="K42" s="269">
        <f>VLOOKUP(A42,EQUIPOS!A12:D169,4,FALSE)</f>
        <v>215737.97119028351</v>
      </c>
      <c r="L42" s="270"/>
      <c r="M42" s="271">
        <v>10</v>
      </c>
      <c r="N42" s="272">
        <f t="shared" si="0"/>
        <v>21573.79711902835</v>
      </c>
    </row>
    <row r="43" spans="1:14">
      <c r="A43" t="s">
        <v>373</v>
      </c>
      <c r="B43" s="841" t="str">
        <f>VLOOKUP(A43,EQUIPOS!A13:D157,3,FALSE)</f>
        <v>Volqueta 6 m3</v>
      </c>
      <c r="C43" s="842"/>
      <c r="D43" s="842"/>
      <c r="E43" s="842"/>
      <c r="F43" s="842"/>
      <c r="G43" s="842"/>
      <c r="H43" s="843"/>
      <c r="I43" s="267"/>
      <c r="J43" s="268"/>
      <c r="K43" s="269">
        <f>VLOOKUP(A43,EQUIPOS!A13:D170,4,FALSE)</f>
        <v>83873.663260762187</v>
      </c>
      <c r="L43" s="270"/>
      <c r="M43" s="271">
        <v>10</v>
      </c>
      <c r="N43" s="272">
        <f t="shared" si="0"/>
        <v>8387.3663260762187</v>
      </c>
    </row>
    <row r="44" spans="1:14">
      <c r="B44" s="320"/>
      <c r="C44" s="321"/>
      <c r="D44" s="321"/>
      <c r="E44" s="321"/>
      <c r="F44" s="321"/>
      <c r="G44" s="321"/>
      <c r="H44" s="322"/>
      <c r="I44" s="267"/>
      <c r="J44" s="268"/>
      <c r="K44" s="269"/>
      <c r="L44" s="270"/>
      <c r="M44" s="271"/>
      <c r="N44" s="272"/>
    </row>
    <row r="45" spans="1:14">
      <c r="B45" s="320"/>
      <c r="C45" s="321"/>
      <c r="D45" s="321"/>
      <c r="E45" s="321"/>
      <c r="F45" s="321"/>
      <c r="G45" s="321"/>
      <c r="H45" s="322"/>
      <c r="I45" s="267"/>
      <c r="J45" s="268"/>
      <c r="K45" s="269"/>
      <c r="L45" s="270"/>
      <c r="M45" s="271"/>
      <c r="N45" s="272"/>
    </row>
    <row r="46" spans="1:14">
      <c r="B46" s="320"/>
      <c r="C46" s="321"/>
      <c r="D46" s="321"/>
      <c r="E46" s="321"/>
      <c r="F46" s="321"/>
      <c r="G46" s="321"/>
      <c r="H46" s="322"/>
      <c r="I46" s="267"/>
      <c r="J46" s="268"/>
      <c r="K46" s="269"/>
      <c r="L46" s="270"/>
      <c r="M46" s="271"/>
      <c r="N46" s="272"/>
    </row>
    <row r="47" spans="1:14">
      <c r="B47" s="841"/>
      <c r="C47" s="842"/>
      <c r="D47" s="842"/>
      <c r="E47" s="842"/>
      <c r="F47" s="842"/>
      <c r="G47" s="842"/>
      <c r="H47" s="843"/>
      <c r="I47" s="844"/>
      <c r="J47" s="825"/>
      <c r="K47" s="269"/>
      <c r="L47" s="845"/>
      <c r="M47" s="846"/>
      <c r="N47" s="272"/>
    </row>
    <row r="48" spans="1:14">
      <c r="B48" s="841"/>
      <c r="C48" s="842"/>
      <c r="D48" s="842"/>
      <c r="E48" s="847"/>
      <c r="F48" s="842"/>
      <c r="G48" s="842"/>
      <c r="H48" s="843"/>
      <c r="I48" s="36"/>
      <c r="J48" s="37"/>
      <c r="K48" s="274"/>
      <c r="L48" s="276"/>
      <c r="M48" s="277"/>
      <c r="N48" s="278"/>
    </row>
    <row r="49" spans="1:14">
      <c r="B49" s="848" t="s">
        <v>952</v>
      </c>
      <c r="C49" s="849"/>
      <c r="D49" s="849"/>
      <c r="E49" s="38"/>
      <c r="F49" s="39"/>
      <c r="G49" s="39"/>
      <c r="H49" s="40"/>
      <c r="I49" s="36"/>
      <c r="J49" s="37"/>
      <c r="K49" s="279"/>
      <c r="L49" s="276"/>
      <c r="M49" s="401">
        <v>0.1</v>
      </c>
      <c r="N49" s="344">
        <f>N83*M49</f>
        <v>874.7045112950251</v>
      </c>
    </row>
    <row r="50" spans="1:14" ht="15.75" thickBot="1">
      <c r="B50" s="841"/>
      <c r="C50" s="842"/>
      <c r="D50" s="842"/>
      <c r="E50" s="842"/>
      <c r="F50" s="842"/>
      <c r="G50" s="842"/>
      <c r="H50" s="843"/>
      <c r="I50" s="850"/>
      <c r="J50" s="851"/>
      <c r="K50" s="41"/>
      <c r="L50" s="852"/>
      <c r="M50" s="853"/>
      <c r="N50" s="105"/>
    </row>
    <row r="51" spans="1:14" ht="15.75" thickBot="1">
      <c r="B51" s="828" t="s">
        <v>953</v>
      </c>
      <c r="C51" s="829"/>
      <c r="D51" s="829"/>
      <c r="E51" s="829"/>
      <c r="F51" s="829"/>
      <c r="G51" s="829"/>
      <c r="H51" s="829"/>
      <c r="I51" s="829"/>
      <c r="J51" s="829"/>
      <c r="K51" s="829"/>
      <c r="L51" s="829"/>
      <c r="M51" s="830"/>
      <c r="N51" s="394">
        <f>SUM(N36:N50)</f>
        <v>148604.86572479067</v>
      </c>
    </row>
    <row r="52" spans="1:14">
      <c r="B52" s="280"/>
      <c r="C52" s="34"/>
      <c r="D52" s="34"/>
      <c r="E52" s="34"/>
      <c r="F52" s="34"/>
      <c r="G52" s="34"/>
      <c r="H52" s="34"/>
      <c r="I52" s="34"/>
      <c r="J52" s="34"/>
      <c r="K52" s="34"/>
      <c r="L52" s="34"/>
      <c r="M52" s="34"/>
      <c r="N52" s="35"/>
    </row>
    <row r="53" spans="1:14">
      <c r="B53" s="64" t="s">
        <v>954</v>
      </c>
      <c r="C53" s="65"/>
      <c r="D53" s="65"/>
      <c r="E53" s="65"/>
      <c r="F53" s="65"/>
      <c r="G53" s="65"/>
      <c r="H53" s="65"/>
      <c r="I53" s="65"/>
      <c r="J53" s="65"/>
      <c r="K53" s="65"/>
      <c r="L53" s="65"/>
      <c r="M53" s="65"/>
      <c r="N53" s="66"/>
    </row>
    <row r="54" spans="1:14" ht="15.75" thickBot="1">
      <c r="B54" s="67"/>
      <c r="C54" s="62"/>
      <c r="D54" s="62"/>
      <c r="E54" s="62"/>
      <c r="F54" s="62"/>
      <c r="G54" s="62"/>
      <c r="H54" s="62"/>
      <c r="I54" s="62"/>
      <c r="J54" s="61"/>
      <c r="K54" s="61"/>
      <c r="L54" s="61"/>
      <c r="M54" s="61"/>
      <c r="N54" s="63"/>
    </row>
    <row r="55" spans="1:14">
      <c r="B55" s="819" t="s">
        <v>944</v>
      </c>
      <c r="C55" s="820"/>
      <c r="D55" s="820"/>
      <c r="E55" s="820"/>
      <c r="F55" s="820"/>
      <c r="G55" s="820"/>
      <c r="H55" s="820"/>
      <c r="I55" s="821"/>
      <c r="J55" s="315" t="s">
        <v>945</v>
      </c>
      <c r="K55" s="85" t="s">
        <v>946</v>
      </c>
      <c r="L55" s="822" t="s">
        <v>955</v>
      </c>
      <c r="M55" s="821"/>
      <c r="N55" s="86" t="s">
        <v>951</v>
      </c>
    </row>
    <row r="56" spans="1:14">
      <c r="A56" t="s">
        <v>772</v>
      </c>
      <c r="B56" s="43" t="str">
        <f>VLOOKUP(A56,MATERIALES!A5:D373,3,FALSE)</f>
        <v>Agregado Petreo para Triturar (Crudo)</v>
      </c>
      <c r="C56" s="281"/>
      <c r="D56" s="281"/>
      <c r="E56" s="281"/>
      <c r="F56" s="281"/>
      <c r="G56" s="281"/>
      <c r="H56" s="281"/>
      <c r="I56" s="268"/>
      <c r="J56" s="224" t="str">
        <f>VLOOKUP(A56,MATERIALES!A10:D648,2,FALSE)</f>
        <v>m3</v>
      </c>
      <c r="K56" s="282">
        <v>1.4</v>
      </c>
      <c r="L56" s="267"/>
      <c r="M56" s="402">
        <f>VLOOKUP(A56,MATERIALES!A5:D396,4,FALSE)</f>
        <v>21941.802159530362</v>
      </c>
      <c r="N56" s="272">
        <f>K56*M56</f>
        <v>30718.523023342503</v>
      </c>
    </row>
    <row r="57" spans="1:14">
      <c r="A57" s="108" t="s">
        <v>774</v>
      </c>
      <c r="B57" s="43" t="str">
        <f>VLOOKUP(A57,MATERIALES!A6:D373,3,FALSE)</f>
        <v>Agua</v>
      </c>
      <c r="C57" s="281"/>
      <c r="D57" s="281"/>
      <c r="E57" s="281"/>
      <c r="F57" s="281"/>
      <c r="G57" s="281"/>
      <c r="H57" s="281"/>
      <c r="I57" s="268"/>
      <c r="J57" s="224" t="str">
        <f>VLOOKUP(A57,MATERIALES!A11:D649,2,FALSE)</f>
        <v>lt</v>
      </c>
      <c r="K57" s="282">
        <v>25</v>
      </c>
      <c r="L57" s="267"/>
      <c r="M57" s="402">
        <f>VLOOKUP(A57,MATERIALES!A6:D397,4,FALSE)</f>
        <v>53.625797798776269</v>
      </c>
      <c r="N57" s="272">
        <f>K57*M57</f>
        <v>1340.6449449694067</v>
      </c>
    </row>
    <row r="58" spans="1:14">
      <c r="B58" s="43"/>
      <c r="C58" s="281"/>
      <c r="D58" s="281"/>
      <c r="E58" s="281"/>
      <c r="F58" s="281"/>
      <c r="G58" s="281"/>
      <c r="H58" s="281"/>
      <c r="I58" s="268"/>
      <c r="J58" s="224"/>
      <c r="K58" s="282"/>
      <c r="L58" s="267"/>
      <c r="M58" s="283"/>
      <c r="N58" s="284"/>
    </row>
    <row r="59" spans="1:14">
      <c r="B59" s="43"/>
      <c r="C59" s="281"/>
      <c r="D59" s="281"/>
      <c r="E59" s="281"/>
      <c r="F59" s="281"/>
      <c r="G59" s="281"/>
      <c r="H59" s="281"/>
      <c r="I59" s="268"/>
      <c r="J59" s="224"/>
      <c r="K59" s="282"/>
      <c r="L59" s="267"/>
      <c r="M59" s="283"/>
      <c r="N59" s="284"/>
    </row>
    <row r="60" spans="1:14" ht="15.75" thickBot="1">
      <c r="B60" s="823"/>
      <c r="C60" s="824"/>
      <c r="D60" s="824"/>
      <c r="E60" s="824"/>
      <c r="F60" s="824"/>
      <c r="G60" s="824"/>
      <c r="H60" s="824"/>
      <c r="I60" s="825"/>
      <c r="J60" s="42"/>
      <c r="K60" s="44"/>
      <c r="L60" s="826"/>
      <c r="M60" s="827"/>
      <c r="N60" s="45"/>
    </row>
    <row r="61" spans="1:14" ht="15.75" thickBot="1">
      <c r="B61" s="828" t="s">
        <v>953</v>
      </c>
      <c r="C61" s="829"/>
      <c r="D61" s="829"/>
      <c r="E61" s="829"/>
      <c r="F61" s="829"/>
      <c r="G61" s="829"/>
      <c r="H61" s="829"/>
      <c r="I61" s="829"/>
      <c r="J61" s="829"/>
      <c r="K61" s="829"/>
      <c r="L61" s="829"/>
      <c r="M61" s="830"/>
      <c r="N61" s="394">
        <f>SUM(N56:N60)</f>
        <v>32059.167968311911</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831" t="s">
        <v>961</v>
      </c>
      <c r="M65" s="804"/>
      <c r="N65" s="76" t="s">
        <v>951</v>
      </c>
    </row>
    <row r="66" spans="1:15">
      <c r="A66" t="s">
        <v>1269</v>
      </c>
      <c r="B66" s="46" t="str">
        <f>VLOOKUP(A66,TRANSPORTE!A5:D117,3,FALSE)</f>
        <v>Transporte de Material Crudo de Rio</v>
      </c>
      <c r="C66" s="317"/>
      <c r="D66" s="317"/>
      <c r="E66" s="317"/>
      <c r="F66" s="317"/>
      <c r="G66" s="317"/>
      <c r="H66" s="311" t="s">
        <v>1468</v>
      </c>
      <c r="I66" s="279">
        <v>1.4</v>
      </c>
      <c r="J66" s="286">
        <v>1</v>
      </c>
      <c r="K66" s="279">
        <f>I66*J66</f>
        <v>1.4</v>
      </c>
      <c r="L66" s="832">
        <f>VLOOKUP(A66,TRANSPORTE!A5:D117,4,FALSE)</f>
        <v>1232.9363069637777</v>
      </c>
      <c r="M66" s="833"/>
      <c r="N66" s="287">
        <f>K66*L66</f>
        <v>1726.1108297492888</v>
      </c>
    </row>
    <row r="67" spans="1:15">
      <c r="A67" t="s">
        <v>1364</v>
      </c>
      <c r="B67" s="46" t="str">
        <f>VLOOKUP(A67,TRANSPORTE!A6:D117,3,FALSE)</f>
        <v>Transporte de Mezcla densa en Caliente MDC-25</v>
      </c>
      <c r="C67" s="47"/>
      <c r="D67" s="47"/>
      <c r="E67" s="47"/>
      <c r="F67" s="47"/>
      <c r="G67" s="47"/>
      <c r="H67" s="311" t="s">
        <v>1468</v>
      </c>
      <c r="I67" s="279">
        <v>1.25</v>
      </c>
      <c r="J67" s="286">
        <v>1</v>
      </c>
      <c r="K67" s="279">
        <f>I67*J67</f>
        <v>1.25</v>
      </c>
      <c r="L67" s="832">
        <f>VLOOKUP(A67,TRANSPORTE!A6:D117,4,FALSE)</f>
        <v>1232.9363069637777</v>
      </c>
      <c r="M67" s="833"/>
      <c r="N67" s="287">
        <f>K67*L67</f>
        <v>1541.1703837047221</v>
      </c>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309"/>
      <c r="C71" s="310"/>
      <c r="D71" s="310"/>
      <c r="E71" s="310"/>
      <c r="F71" s="310"/>
      <c r="G71" s="310"/>
      <c r="H71" s="48"/>
      <c r="I71" s="126"/>
      <c r="J71" s="126"/>
      <c r="K71" s="126"/>
      <c r="L71" s="817"/>
      <c r="M71" s="818"/>
      <c r="N71" s="127"/>
    </row>
    <row r="72" spans="1:15" ht="15.75" thickBot="1">
      <c r="B72" s="834" t="s">
        <v>953</v>
      </c>
      <c r="C72" s="835"/>
      <c r="D72" s="835"/>
      <c r="E72" s="835"/>
      <c r="F72" s="835"/>
      <c r="G72" s="835"/>
      <c r="H72" s="835"/>
      <c r="I72" s="835"/>
      <c r="J72" s="835"/>
      <c r="K72" s="835"/>
      <c r="L72" s="835"/>
      <c r="M72" s="836"/>
      <c r="N72" s="104">
        <f>N66+N67+N68+N69+N70</f>
        <v>3267.2812134540109</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4" t="s">
        <v>963</v>
      </c>
      <c r="C76" s="855"/>
      <c r="D76" s="855"/>
      <c r="E76" s="855"/>
      <c r="F76" s="855"/>
      <c r="G76" s="855"/>
      <c r="H76" s="855"/>
      <c r="I76" s="73" t="s">
        <v>964</v>
      </c>
      <c r="J76" s="75" t="s">
        <v>1410</v>
      </c>
      <c r="K76" s="74" t="s">
        <v>966</v>
      </c>
      <c r="L76" s="856" t="s">
        <v>950</v>
      </c>
      <c r="M76" s="857"/>
      <c r="N76" s="98" t="s">
        <v>951</v>
      </c>
    </row>
    <row r="77" spans="1:15">
      <c r="A77" t="s">
        <v>19</v>
      </c>
      <c r="B77" s="49" t="str">
        <f>VLOOKUP(A77,'MANO DE OBRA'!A8:D68,3,FALSE)</f>
        <v>Obrero (8)</v>
      </c>
      <c r="C77" s="47"/>
      <c r="D77" s="47"/>
      <c r="E77" s="47"/>
      <c r="F77" s="47"/>
      <c r="G77" s="47"/>
      <c r="H77" s="47"/>
      <c r="I77" s="292">
        <f>K77/J77*100</f>
        <v>234080.00000000003</v>
      </c>
      <c r="J77" s="293">
        <v>185</v>
      </c>
      <c r="K77" s="294">
        <f>VLOOKUP(A77,'MANO DE OBRA'!A8:D99,4,FALSE)</f>
        <v>433048</v>
      </c>
      <c r="L77" s="50"/>
      <c r="M77" s="295">
        <v>80</v>
      </c>
      <c r="N77" s="395">
        <f>K77/M77</f>
        <v>5413.1</v>
      </c>
      <c r="O77" s="106"/>
    </row>
    <row r="78" spans="1:15">
      <c r="A78"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80</v>
      </c>
      <c r="N78" s="395">
        <f>K78/M78</f>
        <v>1333.5780451800997</v>
      </c>
    </row>
    <row r="79" spans="1:15">
      <c r="A79" t="s">
        <v>54</v>
      </c>
      <c r="B79" s="49" t="str">
        <f>VLOOKUP(A79,'MANO DE OBRA'!A9:D70,3,FALSE)</f>
        <v>Rastrilleros (2)</v>
      </c>
      <c r="C79" s="47"/>
      <c r="D79" s="47"/>
      <c r="E79" s="47"/>
      <c r="F79" s="47"/>
      <c r="G79" s="47"/>
      <c r="H79" s="47"/>
      <c r="I79" s="292">
        <f>K79/J79*100</f>
        <v>86502.359687357821</v>
      </c>
      <c r="J79" s="293">
        <v>185</v>
      </c>
      <c r="K79" s="294">
        <f>VLOOKUP(A79,'MANO DE OBRA'!A9:D101,4,FALSE)</f>
        <v>160029.36542161196</v>
      </c>
      <c r="L79" s="50"/>
      <c r="M79" s="300">
        <v>80</v>
      </c>
      <c r="N79" s="395">
        <f>K79/M79</f>
        <v>2000.3670677701496</v>
      </c>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15"/>
      <c r="C82" s="816"/>
      <c r="D82" s="816"/>
      <c r="E82" s="816"/>
      <c r="F82" s="816"/>
      <c r="G82" s="816"/>
      <c r="H82" s="816"/>
      <c r="I82" s="126"/>
      <c r="J82" s="126"/>
      <c r="K82" s="126"/>
      <c r="L82" s="916"/>
      <c r="M82" s="916"/>
      <c r="N82" s="45"/>
    </row>
    <row r="83" spans="1:14" ht="15.75" thickBot="1">
      <c r="B83" s="834" t="s">
        <v>953</v>
      </c>
      <c r="C83" s="835"/>
      <c r="D83" s="835"/>
      <c r="E83" s="835"/>
      <c r="F83" s="835"/>
      <c r="G83" s="835"/>
      <c r="H83" s="835"/>
      <c r="I83" s="835"/>
      <c r="J83" s="835"/>
      <c r="K83" s="835"/>
      <c r="L83" s="835"/>
      <c r="M83" s="836"/>
      <c r="N83" s="301">
        <f>SUM(N77:N82)</f>
        <v>8747.0451129502508</v>
      </c>
    </row>
    <row r="84" spans="1:14" ht="15.75" thickBot="1">
      <c r="B84" s="33"/>
      <c r="C84" s="34"/>
      <c r="D84" s="34"/>
      <c r="E84" s="34"/>
      <c r="F84" s="34"/>
      <c r="G84" s="34"/>
      <c r="H84" s="34"/>
      <c r="I84" s="34"/>
      <c r="J84" s="34"/>
      <c r="K84" s="34"/>
      <c r="L84" s="34"/>
      <c r="M84" s="34"/>
      <c r="N84" s="35"/>
    </row>
    <row r="85" spans="1:14" ht="15.75" thickBot="1">
      <c r="B85" s="828" t="s">
        <v>967</v>
      </c>
      <c r="C85" s="829"/>
      <c r="D85" s="829"/>
      <c r="E85" s="829"/>
      <c r="F85" s="829"/>
      <c r="G85" s="829"/>
      <c r="H85" s="829"/>
      <c r="I85" s="829"/>
      <c r="J85" s="829"/>
      <c r="K85" s="829"/>
      <c r="L85" s="829"/>
      <c r="M85" s="830"/>
      <c r="N85" s="99">
        <f>N51+N61+N72+N83</f>
        <v>192678.36001950683</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9" t="s">
        <v>969</v>
      </c>
      <c r="C89" s="820"/>
      <c r="D89" s="820"/>
      <c r="E89" s="820"/>
      <c r="F89" s="820"/>
      <c r="G89" s="820"/>
      <c r="H89" s="820"/>
      <c r="I89" s="314"/>
      <c r="J89" s="334"/>
      <c r="K89" s="302" t="s">
        <v>970</v>
      </c>
      <c r="L89" s="858" t="s">
        <v>971</v>
      </c>
      <c r="M89" s="859"/>
      <c r="N89" s="303"/>
    </row>
    <row r="90" spans="1:14">
      <c r="B90" s="860" t="s">
        <v>972</v>
      </c>
      <c r="C90" s="861"/>
      <c r="D90" s="861"/>
      <c r="E90" s="861"/>
      <c r="F90" s="861"/>
      <c r="G90" s="861"/>
      <c r="H90" s="861"/>
      <c r="I90" s="87"/>
      <c r="J90" s="88"/>
      <c r="K90" s="304">
        <v>0.2</v>
      </c>
      <c r="L90" s="862">
        <f>N85*K90</f>
        <v>38535.672003901367</v>
      </c>
      <c r="M90" s="863"/>
      <c r="N90" s="51"/>
    </row>
    <row r="91" spans="1:14">
      <c r="B91" s="89" t="s">
        <v>973</v>
      </c>
      <c r="C91" s="90"/>
      <c r="D91" s="90"/>
      <c r="E91" s="90"/>
      <c r="F91" s="90"/>
      <c r="G91" s="90"/>
      <c r="H91" s="90"/>
      <c r="I91" s="87"/>
      <c r="J91" s="88"/>
      <c r="K91" s="304">
        <v>0.05</v>
      </c>
      <c r="L91" s="862">
        <f>N85*K91</f>
        <v>9633.9180009753418</v>
      </c>
      <c r="M91" s="863"/>
      <c r="N91" s="51"/>
    </row>
    <row r="92" spans="1:14" ht="15.75" thickBot="1">
      <c r="B92" s="91" t="s">
        <v>974</v>
      </c>
      <c r="C92" s="92"/>
      <c r="D92" s="92"/>
      <c r="E92" s="92"/>
      <c r="F92" s="92"/>
      <c r="G92" s="92"/>
      <c r="H92" s="92"/>
      <c r="I92" s="93"/>
      <c r="J92" s="94"/>
      <c r="K92" s="305">
        <v>0.05</v>
      </c>
      <c r="L92" s="864">
        <f>N85*K92</f>
        <v>9633.9180009753418</v>
      </c>
      <c r="M92" s="865"/>
      <c r="N92" s="51"/>
    </row>
    <row r="93" spans="1:14" ht="15.75" thickBot="1">
      <c r="B93" s="828" t="s">
        <v>953</v>
      </c>
      <c r="C93" s="829"/>
      <c r="D93" s="829"/>
      <c r="E93" s="829"/>
      <c r="F93" s="829"/>
      <c r="G93" s="829"/>
      <c r="H93" s="829"/>
      <c r="I93" s="829"/>
      <c r="J93" s="829"/>
      <c r="K93" s="829"/>
      <c r="L93" s="829"/>
      <c r="M93" s="830"/>
      <c r="N93" s="52">
        <f>L90+L91+L92</f>
        <v>57803.508005852047</v>
      </c>
    </row>
    <row r="94" spans="1:14" ht="15.75" thickBot="1">
      <c r="B94" s="33"/>
      <c r="C94" s="34"/>
      <c r="D94" s="34"/>
      <c r="E94" s="34"/>
      <c r="F94" s="34"/>
      <c r="G94" s="34"/>
      <c r="H94" s="34"/>
      <c r="I94" s="34"/>
      <c r="J94" s="34"/>
      <c r="K94" s="34"/>
      <c r="L94" s="34"/>
      <c r="M94" s="34"/>
      <c r="N94" s="35"/>
    </row>
    <row r="95" spans="1:14" ht="15.75" thickBot="1">
      <c r="A95" t="s">
        <v>2016</v>
      </c>
      <c r="B95" s="828" t="s">
        <v>975</v>
      </c>
      <c r="C95" s="829"/>
      <c r="D95" s="829"/>
      <c r="E95" s="829"/>
      <c r="F95" s="829"/>
      <c r="G95" s="829"/>
      <c r="H95" s="829"/>
      <c r="I95" s="829"/>
      <c r="J95" s="829"/>
      <c r="K95" s="829"/>
      <c r="L95" s="829"/>
      <c r="M95" s="830"/>
      <c r="N95" s="188">
        <f>N85+N93</f>
        <v>250481.86802535888</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66" t="s">
        <v>2218</v>
      </c>
      <c r="C112" s="867"/>
      <c r="D112" s="867"/>
      <c r="E112" s="867"/>
      <c r="F112" s="867"/>
      <c r="G112" s="867"/>
      <c r="H112" s="867"/>
      <c r="I112" s="867"/>
      <c r="J112" s="867"/>
      <c r="K112" s="867"/>
      <c r="L112" s="867"/>
      <c r="M112" s="867"/>
      <c r="N112" s="868"/>
    </row>
    <row r="113" spans="2:14" ht="15" customHeight="1">
      <c r="B113" s="866"/>
      <c r="C113" s="867"/>
      <c r="D113" s="867"/>
      <c r="E113" s="867"/>
      <c r="F113" s="867"/>
      <c r="G113" s="867"/>
      <c r="H113" s="867"/>
      <c r="I113" s="867"/>
      <c r="J113" s="867"/>
      <c r="K113" s="867"/>
      <c r="L113" s="867"/>
      <c r="M113" s="867"/>
      <c r="N113" s="868"/>
    </row>
    <row r="114" spans="2:14" ht="30" customHeight="1">
      <c r="B114" s="869" t="s">
        <v>2219</v>
      </c>
      <c r="C114" s="870"/>
      <c r="D114" s="870"/>
      <c r="E114" s="870"/>
      <c r="F114" s="870"/>
      <c r="G114" s="870"/>
      <c r="H114" s="870"/>
      <c r="I114" s="870"/>
      <c r="J114" s="870"/>
      <c r="K114" s="870"/>
      <c r="L114" s="870"/>
      <c r="M114" s="870"/>
      <c r="N114" s="871"/>
    </row>
    <row r="115" spans="2:14">
      <c r="B115" s="869"/>
      <c r="C115" s="870"/>
      <c r="D115" s="870"/>
      <c r="E115" s="870"/>
      <c r="F115" s="870"/>
      <c r="G115" s="870"/>
      <c r="H115" s="870"/>
      <c r="I115" s="870"/>
      <c r="J115" s="870"/>
      <c r="K115" s="870"/>
      <c r="L115" s="870"/>
      <c r="M115" s="870"/>
      <c r="N115" s="871"/>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c r="B125" s="56" t="s">
        <v>2220</v>
      </c>
      <c r="C125" s="55"/>
      <c r="D125" s="55"/>
      <c r="E125" s="12"/>
      <c r="F125" s="12"/>
      <c r="G125" s="12"/>
      <c r="H125" s="12"/>
      <c r="I125" s="12"/>
      <c r="J125" s="805"/>
      <c r="K125" s="805"/>
      <c r="L125" s="805"/>
      <c r="M125" s="805"/>
      <c r="N125" s="806"/>
    </row>
    <row r="126" spans="2:14" ht="15.75" thickBot="1">
      <c r="B126" s="261" t="s">
        <v>2221</v>
      </c>
      <c r="C126" s="393"/>
      <c r="D126" s="393"/>
      <c r="E126" s="57"/>
      <c r="F126" s="57"/>
      <c r="G126" s="57"/>
      <c r="H126" s="57"/>
      <c r="I126" s="57"/>
      <c r="J126" s="807"/>
      <c r="K126" s="807"/>
      <c r="L126" s="807"/>
      <c r="M126" s="807"/>
      <c r="N126" s="808"/>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7:M47"/>
    <mergeCell ref="B48:H48"/>
    <mergeCell ref="B49:D49"/>
    <mergeCell ref="B50:H50"/>
    <mergeCell ref="I50:J50"/>
    <mergeCell ref="L50:M50"/>
    <mergeCell ref="B36:H36"/>
    <mergeCell ref="B37:H37"/>
    <mergeCell ref="B38:H38"/>
    <mergeCell ref="B47:H47"/>
    <mergeCell ref="I47:J47"/>
    <mergeCell ref="B43:H43"/>
    <mergeCell ref="B39:H39"/>
    <mergeCell ref="B40:H40"/>
    <mergeCell ref="B41:H41"/>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83:M83"/>
    <mergeCell ref="B85:M85"/>
    <mergeCell ref="B89:H89"/>
    <mergeCell ref="L89:M89"/>
    <mergeCell ref="B90:H90"/>
    <mergeCell ref="L90:M90"/>
    <mergeCell ref="J125:N126"/>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1069</v>
      </c>
      <c r="C31" s="81" t="s">
        <v>2068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150</v>
      </c>
      <c r="B36" s="841" t="str">
        <f>VLOOKUP(A36,EQUIPOS!A6:D154,3,FALSE)</f>
        <v>Cargador : Potencia en el volante 125 hp, Clasificación de RPM del motor 2300.</v>
      </c>
      <c r="C36" s="842"/>
      <c r="D36" s="842"/>
      <c r="E36" s="842"/>
      <c r="F36" s="842"/>
      <c r="G36" s="842"/>
      <c r="H36" s="843"/>
      <c r="I36" s="267"/>
      <c r="J36" s="268"/>
      <c r="K36" s="269">
        <f>VLOOKUP(A36,EQUIPOS!A6:D163,4,FALSE)</f>
        <v>187168.11709472007</v>
      </c>
      <c r="L36" s="270"/>
      <c r="M36" s="271">
        <v>30</v>
      </c>
      <c r="N36" s="272">
        <f>K36/M36</f>
        <v>6238.9372364906694</v>
      </c>
    </row>
    <row r="37" spans="1:14">
      <c r="A37" s="113" t="s">
        <v>173</v>
      </c>
      <c r="B37" s="841" t="str">
        <f>VLOOKUP(A37,EQUIPOS!A7:D154,3,FALSE)</f>
        <v>Compactador neumático de Potencia 70 HP, peso de 13 ton</v>
      </c>
      <c r="C37" s="842"/>
      <c r="D37" s="842"/>
      <c r="E37" s="842"/>
      <c r="F37" s="842"/>
      <c r="G37" s="842"/>
      <c r="H37" s="843"/>
      <c r="I37" s="267"/>
      <c r="J37" s="268"/>
      <c r="K37" s="269">
        <f>VLOOKUP(A37,EQUIPOS!A7:D164,4,FALSE)</f>
        <v>149863.88310569464</v>
      </c>
      <c r="L37" s="270"/>
      <c r="M37" s="271">
        <v>10</v>
      </c>
      <c r="N37" s="272">
        <f t="shared" ref="N37:N43" si="0">K37/M37</f>
        <v>14986.388310569464</v>
      </c>
    </row>
    <row r="38" spans="1:14">
      <c r="A38" t="s">
        <v>166</v>
      </c>
      <c r="B38" s="841" t="str">
        <f>VLOOKUP(A38,EQUIPOS!A8:D154,3,FALSE)</f>
        <v>Compactador de Rodillo POTENCIA: 99HP, PESO: 8 ton</v>
      </c>
      <c r="C38" s="842"/>
      <c r="D38" s="842"/>
      <c r="E38" s="842"/>
      <c r="F38" s="842"/>
      <c r="G38" s="842"/>
      <c r="H38" s="843"/>
      <c r="I38" s="267"/>
      <c r="J38" s="268"/>
      <c r="K38" s="269">
        <f>VLOOKUP(A38,EQUIPOS!A8:D165,4,FALSE)</f>
        <v>122196.04219393863</v>
      </c>
      <c r="L38" s="270"/>
      <c r="M38" s="271">
        <v>10</v>
      </c>
      <c r="N38" s="272">
        <f t="shared" si="0"/>
        <v>12219.604219393863</v>
      </c>
    </row>
    <row r="39" spans="1:14">
      <c r="A39" t="s">
        <v>284</v>
      </c>
      <c r="B39" s="841" t="str">
        <f>VLOOKUP(A39,EQUIPOS!A9:D154,3,FALSE)</f>
        <v>Planta de asfalto en caliente</v>
      </c>
      <c r="C39" s="842"/>
      <c r="D39" s="842"/>
      <c r="E39" s="842"/>
      <c r="F39" s="842"/>
      <c r="G39" s="842"/>
      <c r="H39" s="843"/>
      <c r="I39" s="267"/>
      <c r="J39" s="268"/>
      <c r="K39" s="269">
        <f>VLOOKUP(A39,EQUIPOS!A9:D166,4,FALSE)</f>
        <v>601817.83891712537</v>
      </c>
      <c r="L39" s="270"/>
      <c r="M39" s="271">
        <v>10</v>
      </c>
      <c r="N39" s="272">
        <f t="shared" si="0"/>
        <v>60181.783891712534</v>
      </c>
    </row>
    <row r="40" spans="1:14">
      <c r="A40" t="s">
        <v>290</v>
      </c>
      <c r="B40" s="841" t="str">
        <f>VLOOKUP(A40,EQUIPOS!A10:D154,3,FALSE)</f>
        <v>Planta trituradora</v>
      </c>
      <c r="C40" s="842"/>
      <c r="D40" s="842"/>
      <c r="E40" s="842"/>
      <c r="F40" s="842"/>
      <c r="G40" s="842"/>
      <c r="H40" s="843"/>
      <c r="I40" s="267"/>
      <c r="J40" s="268"/>
      <c r="K40" s="269">
        <f>VLOOKUP(A40,EQUIPOS!A10:D167,4,FALSE)</f>
        <v>516732.25173108414</v>
      </c>
      <c r="L40" s="270"/>
      <c r="M40" s="271">
        <v>30</v>
      </c>
      <c r="N40" s="272">
        <f t="shared" si="0"/>
        <v>17224.408391036137</v>
      </c>
    </row>
    <row r="41" spans="1:14">
      <c r="A41" t="s">
        <v>314</v>
      </c>
      <c r="B41" s="841" t="str">
        <f>VLOOKUP(A41,EQUIPOS!A11:D155,3,FALSE)</f>
        <v xml:space="preserve">Retroexcavadora E-200 sobre orugas
</v>
      </c>
      <c r="C41" s="842"/>
      <c r="D41" s="842"/>
      <c r="E41" s="842"/>
      <c r="F41" s="842"/>
      <c r="G41" s="842"/>
      <c r="H41" s="843"/>
      <c r="I41" s="267"/>
      <c r="J41" s="268"/>
      <c r="K41" s="269">
        <f>VLOOKUP(A41,EQUIPOS!A11:D168,4,FALSE)</f>
        <v>207536.27157565294</v>
      </c>
      <c r="L41" s="270"/>
      <c r="M41" s="271">
        <v>30</v>
      </c>
      <c r="N41" s="272">
        <f t="shared" si="0"/>
        <v>6917.8757191884315</v>
      </c>
    </row>
    <row r="42" spans="1:14">
      <c r="A42" t="s">
        <v>358</v>
      </c>
      <c r="B42" s="841" t="str">
        <f>VLOOKUP(A42,EQUIPOS!A12:D156,3,FALSE)</f>
        <v xml:space="preserve">Terminadora de asfalto (Finisher), potencia en el volante 174 HP, R=20M3/H, velocidad de desplazamiento 114 m/min
</v>
      </c>
      <c r="C42" s="842"/>
      <c r="D42" s="842"/>
      <c r="E42" s="842"/>
      <c r="F42" s="842"/>
      <c r="G42" s="842"/>
      <c r="H42" s="843"/>
      <c r="I42" s="267"/>
      <c r="J42" s="268"/>
      <c r="K42" s="269">
        <f>VLOOKUP(A42,EQUIPOS!A12:D169,4,FALSE)</f>
        <v>215737.97119028351</v>
      </c>
      <c r="L42" s="270"/>
      <c r="M42" s="271">
        <v>10</v>
      </c>
      <c r="N42" s="272">
        <f t="shared" si="0"/>
        <v>21573.79711902835</v>
      </c>
    </row>
    <row r="43" spans="1:14">
      <c r="A43" t="s">
        <v>373</v>
      </c>
      <c r="B43" s="841" t="str">
        <f>VLOOKUP(A43,EQUIPOS!A13:D157,3,FALSE)</f>
        <v>Volqueta 6 m3</v>
      </c>
      <c r="C43" s="842"/>
      <c r="D43" s="842"/>
      <c r="E43" s="842"/>
      <c r="F43" s="842"/>
      <c r="G43" s="842"/>
      <c r="H43" s="843"/>
      <c r="I43" s="267"/>
      <c r="J43" s="268"/>
      <c r="K43" s="269">
        <f>VLOOKUP(A43,EQUIPOS!A13:D170,4,FALSE)</f>
        <v>83873.663260762187</v>
      </c>
      <c r="L43" s="270"/>
      <c r="M43" s="271">
        <v>10</v>
      </c>
      <c r="N43" s="272">
        <f t="shared" si="0"/>
        <v>8387.3663260762187</v>
      </c>
    </row>
    <row r="44" spans="1:14">
      <c r="B44" s="320"/>
      <c r="C44" s="321"/>
      <c r="D44" s="321"/>
      <c r="E44" s="321"/>
      <c r="F44" s="321"/>
      <c r="G44" s="321"/>
      <c r="H44" s="322"/>
      <c r="I44" s="267"/>
      <c r="J44" s="268"/>
      <c r="K44" s="269"/>
      <c r="L44" s="270"/>
      <c r="M44" s="271"/>
      <c r="N44" s="272"/>
    </row>
    <row r="45" spans="1:14">
      <c r="B45" s="841"/>
      <c r="C45" s="842"/>
      <c r="D45" s="842"/>
      <c r="E45" s="842"/>
      <c r="F45" s="842"/>
      <c r="G45" s="842"/>
      <c r="H45" s="843"/>
      <c r="I45" s="844"/>
      <c r="J45" s="825"/>
      <c r="K45" s="269"/>
      <c r="L45" s="845"/>
      <c r="M45" s="846"/>
      <c r="N45" s="272"/>
    </row>
    <row r="46" spans="1:14">
      <c r="B46" s="841"/>
      <c r="C46" s="842"/>
      <c r="D46" s="842"/>
      <c r="E46" s="847"/>
      <c r="F46" s="842"/>
      <c r="G46" s="842"/>
      <c r="H46" s="843"/>
      <c r="I46" s="36"/>
      <c r="J46" s="37"/>
      <c r="K46" s="274"/>
      <c r="L46" s="276"/>
      <c r="M46" s="277"/>
      <c r="N46" s="278"/>
    </row>
    <row r="47" spans="1:14">
      <c r="B47" s="848" t="s">
        <v>952</v>
      </c>
      <c r="C47" s="849"/>
      <c r="D47" s="849"/>
      <c r="E47" s="38"/>
      <c r="F47" s="39"/>
      <c r="G47" s="39"/>
      <c r="H47" s="40"/>
      <c r="I47" s="36"/>
      <c r="J47" s="37"/>
      <c r="K47" s="279"/>
      <c r="L47" s="276"/>
      <c r="M47" s="401">
        <v>0.1</v>
      </c>
      <c r="N47" s="344">
        <f>N81*M47</f>
        <v>874.7045112950251</v>
      </c>
    </row>
    <row r="48" spans="1:14" ht="15.75" thickBot="1">
      <c r="B48" s="841"/>
      <c r="C48" s="842"/>
      <c r="D48" s="842"/>
      <c r="E48" s="842"/>
      <c r="F48" s="842"/>
      <c r="G48" s="842"/>
      <c r="H48" s="843"/>
      <c r="I48" s="850"/>
      <c r="J48" s="851"/>
      <c r="K48" s="41"/>
      <c r="L48" s="852"/>
      <c r="M48" s="853"/>
      <c r="N48" s="105"/>
    </row>
    <row r="49" spans="1:14" ht="15.75" thickBot="1">
      <c r="B49" s="828" t="s">
        <v>953</v>
      </c>
      <c r="C49" s="829"/>
      <c r="D49" s="829"/>
      <c r="E49" s="829"/>
      <c r="F49" s="829"/>
      <c r="G49" s="829"/>
      <c r="H49" s="829"/>
      <c r="I49" s="829"/>
      <c r="J49" s="829"/>
      <c r="K49" s="829"/>
      <c r="L49" s="829"/>
      <c r="M49" s="830"/>
      <c r="N49" s="394">
        <f>SUM(N36:N48)</f>
        <v>148604.86572479067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9" t="s">
        <v>944</v>
      </c>
      <c r="C53" s="820"/>
      <c r="D53" s="820"/>
      <c r="E53" s="820"/>
      <c r="F53" s="820"/>
      <c r="G53" s="820"/>
      <c r="H53" s="820"/>
      <c r="I53" s="821"/>
      <c r="J53" s="315" t="s">
        <v>945</v>
      </c>
      <c r="K53" s="85" t="s">
        <v>946</v>
      </c>
      <c r="L53" s="822" t="s">
        <v>955</v>
      </c>
      <c r="M53" s="821"/>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21941.802159530362</v>
      </c>
      <c r="N54" s="272">
        <f>K54*M54</f>
        <v>30718.523023342503</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53.625797798776269</v>
      </c>
      <c r="N55" s="272">
        <f>K55*M55</f>
        <v>1340.6449449694067</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3"/>
      <c r="C58" s="824"/>
      <c r="D58" s="824"/>
      <c r="E58" s="824"/>
      <c r="F58" s="824"/>
      <c r="G58" s="824"/>
      <c r="H58" s="824"/>
      <c r="I58" s="825"/>
      <c r="J58" s="42"/>
      <c r="K58" s="44"/>
      <c r="L58" s="826"/>
      <c r="M58" s="827"/>
      <c r="N58" s="45"/>
    </row>
    <row r="59" spans="1:14" ht="15.75" thickBot="1">
      <c r="B59" s="828" t="s">
        <v>953</v>
      </c>
      <c r="C59" s="829"/>
      <c r="D59" s="829"/>
      <c r="E59" s="829"/>
      <c r="F59" s="829"/>
      <c r="G59" s="829"/>
      <c r="H59" s="829"/>
      <c r="I59" s="829"/>
      <c r="J59" s="829"/>
      <c r="K59" s="829"/>
      <c r="L59" s="829"/>
      <c r="M59" s="830"/>
      <c r="N59" s="394">
        <f>SUM(N54:N58)</f>
        <v>32059.167968311911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1" t="s">
        <v>961</v>
      </c>
      <c r="M63" s="804"/>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32">
        <f>VLOOKUP(A64,TRANSPORTE!A5:D117,4,FALSE)</f>
        <v>1232.9363069637777</v>
      </c>
      <c r="M64" s="833"/>
      <c r="N64" s="287">
        <f>K64*L64</f>
        <v>1726.1108297492888</v>
      </c>
    </row>
    <row r="65" spans="1:15">
      <c r="A65" t="s">
        <v>1362</v>
      </c>
      <c r="B65" s="46" t="str">
        <f>VLOOKUP(A65,TRANSPORTE!A6:D117,3,FALSE)</f>
        <v>Transporte de Mezcla Densa en Caliente MDC-19</v>
      </c>
      <c r="C65" s="47"/>
      <c r="D65" s="47"/>
      <c r="E65" s="47"/>
      <c r="F65" s="47"/>
      <c r="G65" s="47"/>
      <c r="H65" s="311" t="s">
        <v>1468</v>
      </c>
      <c r="I65" s="279">
        <v>1.25</v>
      </c>
      <c r="J65" s="286">
        <v>1</v>
      </c>
      <c r="K65" s="279">
        <f>I65*J65</f>
        <v>1.25</v>
      </c>
      <c r="L65" s="832">
        <f>VLOOKUP(A65,TRANSPORTE!A6:D117,4,FALSE)</f>
        <v>1232.9363069637777</v>
      </c>
      <c r="M65" s="833"/>
      <c r="N65" s="287">
        <f>K65*L65</f>
        <v>1541.1703837047221</v>
      </c>
    </row>
    <row r="66" spans="1:15">
      <c r="B66" s="46"/>
      <c r="C66" s="47"/>
      <c r="D66" s="47"/>
      <c r="E66" s="47"/>
      <c r="F66" s="47"/>
      <c r="G66" s="47"/>
      <c r="H66" s="288"/>
      <c r="I66" s="279"/>
      <c r="J66" s="279"/>
      <c r="K66" s="279"/>
      <c r="L66" s="832"/>
      <c r="M66" s="833"/>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7"/>
      <c r="M69" s="818"/>
      <c r="N69" s="127"/>
    </row>
    <row r="70" spans="1:15" ht="15.75" thickBot="1">
      <c r="B70" s="834" t="s">
        <v>953</v>
      </c>
      <c r="C70" s="835"/>
      <c r="D70" s="835"/>
      <c r="E70" s="835"/>
      <c r="F70" s="835"/>
      <c r="G70" s="835"/>
      <c r="H70" s="835"/>
      <c r="I70" s="835"/>
      <c r="J70" s="835"/>
      <c r="K70" s="835"/>
      <c r="L70" s="835"/>
      <c r="M70" s="836"/>
      <c r="N70" s="104">
        <f>N64+N65+N66+N67+N68</f>
        <v>3267.2812134540109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4" t="s">
        <v>963</v>
      </c>
      <c r="C74" s="855"/>
      <c r="D74" s="855"/>
      <c r="E74" s="855"/>
      <c r="F74" s="855"/>
      <c r="G74" s="855"/>
      <c r="H74" s="855"/>
      <c r="I74" s="73" t="s">
        <v>964</v>
      </c>
      <c r="J74" s="75" t="s">
        <v>1410</v>
      </c>
      <c r="K74" s="74" t="s">
        <v>966</v>
      </c>
      <c r="L74" s="856" t="s">
        <v>950</v>
      </c>
      <c r="M74" s="857"/>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5"/>
      <c r="C80" s="816"/>
      <c r="D80" s="816"/>
      <c r="E80" s="816"/>
      <c r="F80" s="816"/>
      <c r="G80" s="816"/>
      <c r="H80" s="816"/>
      <c r="I80" s="126"/>
      <c r="J80" s="126"/>
      <c r="K80" s="126"/>
      <c r="L80" s="916"/>
      <c r="M80" s="916"/>
      <c r="N80" s="45"/>
    </row>
    <row r="81" spans="1:14" ht="15.75" thickBot="1">
      <c r="B81" s="834" t="s">
        <v>953</v>
      </c>
      <c r="C81" s="835"/>
      <c r="D81" s="835"/>
      <c r="E81" s="835"/>
      <c r="F81" s="835"/>
      <c r="G81" s="835"/>
      <c r="H81" s="835"/>
      <c r="I81" s="835"/>
      <c r="J81" s="835"/>
      <c r="K81" s="835"/>
      <c r="L81" s="835"/>
      <c r="M81" s="836"/>
      <c r="N81" s="301">
        <f>SUM(N75:N80)</f>
        <v>8747.0451129502508</v>
      </c>
    </row>
    <row r="82" spans="1:14" ht="15.75" thickBot="1">
      <c r="B82" s="33"/>
      <c r="C82" s="34"/>
      <c r="D82" s="34"/>
      <c r="E82" s="34"/>
      <c r="F82" s="34"/>
      <c r="G82" s="34"/>
      <c r="H82" s="34"/>
      <c r="I82" s="34"/>
      <c r="J82" s="34"/>
      <c r="K82" s="34"/>
      <c r="L82" s="34"/>
      <c r="M82" s="34"/>
      <c r="N82" s="35"/>
    </row>
    <row r="83" spans="1:14" ht="15.75" thickBot="1">
      <c r="B83" s="828" t="s">
        <v>967</v>
      </c>
      <c r="C83" s="829"/>
      <c r="D83" s="829"/>
      <c r="E83" s="829"/>
      <c r="F83" s="829"/>
      <c r="G83" s="829"/>
      <c r="H83" s="829"/>
      <c r="I83" s="829"/>
      <c r="J83" s="829"/>
      <c r="K83" s="829"/>
      <c r="L83" s="829"/>
      <c r="M83" s="830"/>
      <c r="N83" s="99">
        <f>N49+N59+N70+N81</f>
        <v>192678.36001950683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9" t="s">
        <v>969</v>
      </c>
      <c r="C87" s="820"/>
      <c r="D87" s="820"/>
      <c r="E87" s="820"/>
      <c r="F87" s="820"/>
      <c r="G87" s="820"/>
      <c r="H87" s="820"/>
      <c r="I87" s="314"/>
      <c r="J87" s="334"/>
      <c r="K87" s="302" t="s">
        <v>970</v>
      </c>
      <c r="L87" s="858" t="s">
        <v>971</v>
      </c>
      <c r="M87" s="859"/>
      <c r="N87" s="303"/>
    </row>
    <row r="88" spans="1:14">
      <c r="B88" s="860" t="s">
        <v>972</v>
      </c>
      <c r="C88" s="861"/>
      <c r="D88" s="861"/>
      <c r="E88" s="861"/>
      <c r="F88" s="861"/>
      <c r="G88" s="861"/>
      <c r="H88" s="861"/>
      <c r="I88" s="87"/>
      <c r="J88" s="88"/>
      <c r="K88" s="304">
        <v>0.2</v>
      </c>
      <c r="L88" s="862">
        <f>N83*K88</f>
        <v>38535.672003901367</v>
      </c>
      <c r="M88" s="863"/>
      <c r="N88" s="51"/>
    </row>
    <row r="89" spans="1:14">
      <c r="B89" s="89" t="s">
        <v>973</v>
      </c>
      <c r="C89" s="90"/>
      <c r="D89" s="90"/>
      <c r="E89" s="90"/>
      <c r="F89" s="90"/>
      <c r="G89" s="90"/>
      <c r="H89" s="90"/>
      <c r="I89" s="87"/>
      <c r="J89" s="88"/>
      <c r="K89" s="304">
        <v>0.05</v>
      </c>
      <c r="L89" s="862">
        <f>N83*K89</f>
        <v>9633.9180009753418</v>
      </c>
      <c r="M89" s="863"/>
      <c r="N89" s="51"/>
    </row>
    <row r="90" spans="1:14" ht="15.75" thickBot="1">
      <c r="B90" s="91" t="s">
        <v>974</v>
      </c>
      <c r="C90" s="92"/>
      <c r="D90" s="92"/>
      <c r="E90" s="92"/>
      <c r="F90" s="92"/>
      <c r="G90" s="92"/>
      <c r="H90" s="92"/>
      <c r="I90" s="93"/>
      <c r="J90" s="94"/>
      <c r="K90" s="305">
        <v>0.05</v>
      </c>
      <c r="L90" s="864">
        <f>N83*K90</f>
        <v>9633.9180009753418</v>
      </c>
      <c r="M90" s="865"/>
      <c r="N90" s="51"/>
    </row>
    <row r="91" spans="1:14" ht="15.75" thickBot="1">
      <c r="B91" s="828" t="s">
        <v>953</v>
      </c>
      <c r="C91" s="829"/>
      <c r="D91" s="829"/>
      <c r="E91" s="829"/>
      <c r="F91" s="829"/>
      <c r="G91" s="829"/>
      <c r="H91" s="829"/>
      <c r="I91" s="829"/>
      <c r="J91" s="829"/>
      <c r="K91" s="829"/>
      <c r="L91" s="829"/>
      <c r="M91" s="830"/>
      <c r="N91" s="52">
        <f>L88+L89+L90</f>
        <v>57803.508005852047</v>
      </c>
    </row>
    <row r="92" spans="1:14" ht="15.75" thickBot="1">
      <c r="B92" s="33"/>
      <c r="C92" s="34"/>
      <c r="D92" s="34"/>
      <c r="E92" s="34"/>
      <c r="F92" s="34"/>
      <c r="G92" s="34"/>
      <c r="H92" s="34"/>
      <c r="I92" s="34"/>
      <c r="J92" s="34"/>
      <c r="K92" s="34"/>
      <c r="L92" s="34"/>
      <c r="M92" s="34"/>
      <c r="N92" s="35"/>
    </row>
    <row r="93" spans="1:14" ht="15.75" thickBot="1">
      <c r="A93" t="s">
        <v>2016</v>
      </c>
      <c r="B93" s="828" t="s">
        <v>975</v>
      </c>
      <c r="C93" s="829"/>
      <c r="D93" s="829"/>
      <c r="E93" s="829"/>
      <c r="F93" s="829"/>
      <c r="G93" s="829"/>
      <c r="H93" s="829"/>
      <c r="I93" s="829"/>
      <c r="J93" s="829"/>
      <c r="K93" s="829"/>
      <c r="L93" s="829"/>
      <c r="M93" s="830"/>
      <c r="N93" s="188">
        <f>N83+N91</f>
        <v>250481.86802535888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6" t="s">
        <v>2218</v>
      </c>
      <c r="C110" s="867"/>
      <c r="D110" s="867"/>
      <c r="E110" s="867"/>
      <c r="F110" s="867"/>
      <c r="G110" s="867"/>
      <c r="H110" s="867"/>
      <c r="I110" s="867"/>
      <c r="J110" s="867"/>
      <c r="K110" s="867"/>
      <c r="L110" s="867"/>
      <c r="M110" s="867"/>
      <c r="N110" s="868"/>
    </row>
    <row r="111" spans="2:14" ht="15" customHeight="1">
      <c r="B111" s="866"/>
      <c r="C111" s="867"/>
      <c r="D111" s="867"/>
      <c r="E111" s="867"/>
      <c r="F111" s="867"/>
      <c r="G111" s="867"/>
      <c r="H111" s="867"/>
      <c r="I111" s="867"/>
      <c r="J111" s="867"/>
      <c r="K111" s="867"/>
      <c r="L111" s="867"/>
      <c r="M111" s="867"/>
      <c r="N111" s="868"/>
    </row>
    <row r="112" spans="2:14" ht="30" customHeight="1">
      <c r="B112" s="869" t="s">
        <v>2219</v>
      </c>
      <c r="C112" s="870"/>
      <c r="D112" s="870"/>
      <c r="E112" s="870"/>
      <c r="F112" s="870"/>
      <c r="G112" s="870"/>
      <c r="H112" s="870"/>
      <c r="I112" s="870"/>
      <c r="J112" s="870"/>
      <c r="K112" s="870"/>
      <c r="L112" s="870"/>
      <c r="M112" s="870"/>
      <c r="N112" s="871"/>
    </row>
    <row r="113" spans="2:14">
      <c r="B113" s="869"/>
      <c r="C113" s="870"/>
      <c r="D113" s="870"/>
      <c r="E113" s="870"/>
      <c r="F113" s="870"/>
      <c r="G113" s="870"/>
      <c r="H113" s="870"/>
      <c r="I113" s="870"/>
      <c r="J113" s="870"/>
      <c r="K113" s="870"/>
      <c r="L113" s="870"/>
      <c r="M113" s="870"/>
      <c r="N113" s="871"/>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5"/>
      <c r="K123" s="805"/>
      <c r="L123" s="805"/>
      <c r="M123" s="805"/>
      <c r="N123" s="806"/>
    </row>
    <row r="124" spans="2:14" ht="15.75" thickBot="1">
      <c r="B124" s="261" t="s">
        <v>2221</v>
      </c>
      <c r="C124" s="393"/>
      <c r="D124" s="393"/>
      <c r="E124" s="57"/>
      <c r="F124" s="57"/>
      <c r="G124" s="57"/>
      <c r="H124" s="57"/>
      <c r="I124" s="57"/>
      <c r="J124" s="807"/>
      <c r="K124" s="807"/>
      <c r="L124" s="807"/>
      <c r="M124" s="807"/>
      <c r="N124" s="808"/>
    </row>
  </sheetData>
  <mergeCells count="73">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1070</v>
      </c>
      <c r="C31" s="81" t="s">
        <v>2069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150</v>
      </c>
      <c r="B36" s="841" t="str">
        <f>VLOOKUP(A36,EQUIPOS!A6:D154,3,FALSE)</f>
        <v>Cargador : Potencia en el volante 125 hp, Clasificación de RPM del motor 2300.</v>
      </c>
      <c r="C36" s="842"/>
      <c r="D36" s="842"/>
      <c r="E36" s="842"/>
      <c r="F36" s="842"/>
      <c r="G36" s="842"/>
      <c r="H36" s="843"/>
      <c r="I36" s="267"/>
      <c r="J36" s="268"/>
      <c r="K36" s="269">
        <f>VLOOKUP(A36,EQUIPOS!A6:D163,4,FALSE)</f>
        <v>187168.11709472007</v>
      </c>
      <c r="L36" s="270"/>
      <c r="M36" s="271">
        <v>30</v>
      </c>
      <c r="N36" s="272">
        <f>K36/M36</f>
        <v>6238.9372364906694</v>
      </c>
    </row>
    <row r="37" spans="1:14">
      <c r="A37" s="113" t="s">
        <v>173</v>
      </c>
      <c r="B37" s="841" t="str">
        <f>VLOOKUP(A37,EQUIPOS!A7:D154,3,FALSE)</f>
        <v>Compactador neumático de Potencia 70 HP, peso de 13 ton</v>
      </c>
      <c r="C37" s="842"/>
      <c r="D37" s="842"/>
      <c r="E37" s="842"/>
      <c r="F37" s="842"/>
      <c r="G37" s="842"/>
      <c r="H37" s="843"/>
      <c r="I37" s="267"/>
      <c r="J37" s="268"/>
      <c r="K37" s="269">
        <f>VLOOKUP(A37,EQUIPOS!A7:D164,4,FALSE)</f>
        <v>149863.88310569464</v>
      </c>
      <c r="L37" s="270"/>
      <c r="M37" s="271">
        <v>10</v>
      </c>
      <c r="N37" s="272">
        <f t="shared" ref="N37:N43" si="0">K37/M37</f>
        <v>14986.388310569464</v>
      </c>
    </row>
    <row r="38" spans="1:14">
      <c r="A38" t="s">
        <v>166</v>
      </c>
      <c r="B38" s="841" t="str">
        <f>VLOOKUP(A38,EQUIPOS!A8:D154,3,FALSE)</f>
        <v>Compactador de Rodillo POTENCIA: 99HP, PESO: 8 ton</v>
      </c>
      <c r="C38" s="842"/>
      <c r="D38" s="842"/>
      <c r="E38" s="842"/>
      <c r="F38" s="842"/>
      <c r="G38" s="842"/>
      <c r="H38" s="843"/>
      <c r="I38" s="267"/>
      <c r="J38" s="268"/>
      <c r="K38" s="269">
        <f>VLOOKUP(A38,EQUIPOS!A8:D165,4,FALSE)</f>
        <v>122196.04219393863</v>
      </c>
      <c r="L38" s="270"/>
      <c r="M38" s="271">
        <v>10</v>
      </c>
      <c r="N38" s="272">
        <f t="shared" si="0"/>
        <v>12219.604219393863</v>
      </c>
    </row>
    <row r="39" spans="1:14">
      <c r="A39" t="s">
        <v>284</v>
      </c>
      <c r="B39" s="841" t="str">
        <f>VLOOKUP(A39,EQUIPOS!A9:D154,3,FALSE)</f>
        <v>Planta de asfalto en caliente</v>
      </c>
      <c r="C39" s="842"/>
      <c r="D39" s="842"/>
      <c r="E39" s="842"/>
      <c r="F39" s="842"/>
      <c r="G39" s="842"/>
      <c r="H39" s="843"/>
      <c r="I39" s="267"/>
      <c r="J39" s="268"/>
      <c r="K39" s="269">
        <f>VLOOKUP(A39,EQUIPOS!A9:D166,4,FALSE)</f>
        <v>601817.83891712537</v>
      </c>
      <c r="L39" s="270"/>
      <c r="M39" s="271">
        <v>10</v>
      </c>
      <c r="N39" s="272">
        <f t="shared" si="0"/>
        <v>60181.783891712534</v>
      </c>
    </row>
    <row r="40" spans="1:14">
      <c r="A40" t="s">
        <v>290</v>
      </c>
      <c r="B40" s="841" t="str">
        <f>VLOOKUP(A40,EQUIPOS!A10:D154,3,FALSE)</f>
        <v>Planta trituradora</v>
      </c>
      <c r="C40" s="842"/>
      <c r="D40" s="842"/>
      <c r="E40" s="842"/>
      <c r="F40" s="842"/>
      <c r="G40" s="842"/>
      <c r="H40" s="843"/>
      <c r="I40" s="267"/>
      <c r="J40" s="268"/>
      <c r="K40" s="269">
        <f>VLOOKUP(A40,EQUIPOS!A10:D167,4,FALSE)</f>
        <v>516732.25173108414</v>
      </c>
      <c r="L40" s="270"/>
      <c r="M40" s="271">
        <v>30</v>
      </c>
      <c r="N40" s="272">
        <f t="shared" si="0"/>
        <v>17224.408391036137</v>
      </c>
    </row>
    <row r="41" spans="1:14">
      <c r="A41" t="s">
        <v>314</v>
      </c>
      <c r="B41" s="841" t="str">
        <f>VLOOKUP(A41,EQUIPOS!A11:D155,3,FALSE)</f>
        <v xml:space="preserve">Retroexcavadora E-200 sobre orugas
</v>
      </c>
      <c r="C41" s="842"/>
      <c r="D41" s="842"/>
      <c r="E41" s="842"/>
      <c r="F41" s="842"/>
      <c r="G41" s="842"/>
      <c r="H41" s="843"/>
      <c r="I41" s="267"/>
      <c r="J41" s="268"/>
      <c r="K41" s="269">
        <f>VLOOKUP(A41,EQUIPOS!A11:D168,4,FALSE)</f>
        <v>207536.27157565294</v>
      </c>
      <c r="L41" s="270"/>
      <c r="M41" s="271">
        <v>30</v>
      </c>
      <c r="N41" s="272">
        <f t="shared" si="0"/>
        <v>6917.8757191884315</v>
      </c>
    </row>
    <row r="42" spans="1:14">
      <c r="A42" t="s">
        <v>358</v>
      </c>
      <c r="B42" s="841" t="str">
        <f>VLOOKUP(A42,EQUIPOS!A12:D156,3,FALSE)</f>
        <v xml:space="preserve">Terminadora de asfalto (Finisher), potencia en el volante 174 HP, R=20M3/H, velocidad de desplazamiento 114 m/min
</v>
      </c>
      <c r="C42" s="842"/>
      <c r="D42" s="842"/>
      <c r="E42" s="842"/>
      <c r="F42" s="842"/>
      <c r="G42" s="842"/>
      <c r="H42" s="843"/>
      <c r="I42" s="267"/>
      <c r="J42" s="268"/>
      <c r="K42" s="269">
        <f>VLOOKUP(A42,EQUIPOS!A12:D169,4,FALSE)</f>
        <v>215737.97119028351</v>
      </c>
      <c r="L42" s="270"/>
      <c r="M42" s="271">
        <v>10</v>
      </c>
      <c r="N42" s="272">
        <f t="shared" si="0"/>
        <v>21573.79711902835</v>
      </c>
    </row>
    <row r="43" spans="1:14">
      <c r="A43" t="s">
        <v>373</v>
      </c>
      <c r="B43" s="841" t="str">
        <f>VLOOKUP(A43,EQUIPOS!A13:D157,3,FALSE)</f>
        <v>Volqueta 6 m3</v>
      </c>
      <c r="C43" s="842"/>
      <c r="D43" s="842"/>
      <c r="E43" s="842"/>
      <c r="F43" s="842"/>
      <c r="G43" s="842"/>
      <c r="H43" s="843"/>
      <c r="I43" s="267"/>
      <c r="J43" s="268"/>
      <c r="K43" s="269">
        <f>VLOOKUP(A43,EQUIPOS!A13:D170,4,FALSE)</f>
        <v>83873.663260762187</v>
      </c>
      <c r="L43" s="270"/>
      <c r="M43" s="271">
        <v>10</v>
      </c>
      <c r="N43" s="272">
        <f t="shared" si="0"/>
        <v>8387.3663260762187</v>
      </c>
    </row>
    <row r="44" spans="1:14">
      <c r="B44" s="320"/>
      <c r="C44" s="321"/>
      <c r="D44" s="321"/>
      <c r="E44" s="321"/>
      <c r="F44" s="321"/>
      <c r="G44" s="321"/>
      <c r="H44" s="322"/>
      <c r="I44" s="267"/>
      <c r="J44" s="268"/>
      <c r="K44" s="269"/>
      <c r="L44" s="270"/>
      <c r="M44" s="271"/>
      <c r="N44" s="272"/>
    </row>
    <row r="45" spans="1:14">
      <c r="B45" s="841"/>
      <c r="C45" s="842"/>
      <c r="D45" s="842"/>
      <c r="E45" s="842"/>
      <c r="F45" s="842"/>
      <c r="G45" s="842"/>
      <c r="H45" s="843"/>
      <c r="I45" s="844"/>
      <c r="J45" s="825"/>
      <c r="K45" s="269"/>
      <c r="L45" s="845"/>
      <c r="M45" s="846"/>
      <c r="N45" s="272"/>
    </row>
    <row r="46" spans="1:14">
      <c r="B46" s="841"/>
      <c r="C46" s="842"/>
      <c r="D46" s="842"/>
      <c r="E46" s="847"/>
      <c r="F46" s="842"/>
      <c r="G46" s="842"/>
      <c r="H46" s="843"/>
      <c r="I46" s="36"/>
      <c r="J46" s="37"/>
      <c r="K46" s="274"/>
      <c r="L46" s="276"/>
      <c r="M46" s="277"/>
      <c r="N46" s="278"/>
    </row>
    <row r="47" spans="1:14">
      <c r="B47" s="848" t="s">
        <v>952</v>
      </c>
      <c r="C47" s="849"/>
      <c r="D47" s="849"/>
      <c r="E47" s="38"/>
      <c r="F47" s="39"/>
      <c r="G47" s="39"/>
      <c r="H47" s="40"/>
      <c r="I47" s="36"/>
      <c r="J47" s="37"/>
      <c r="K47" s="279"/>
      <c r="L47" s="276"/>
      <c r="M47" s="401">
        <v>0.1</v>
      </c>
      <c r="N47" s="344">
        <f>N81*M47</f>
        <v>874.7045112950251</v>
      </c>
    </row>
    <row r="48" spans="1:14" ht="15.75" thickBot="1">
      <c r="B48" s="841"/>
      <c r="C48" s="842"/>
      <c r="D48" s="842"/>
      <c r="E48" s="842"/>
      <c r="F48" s="842"/>
      <c r="G48" s="842"/>
      <c r="H48" s="843"/>
      <c r="I48" s="850"/>
      <c r="J48" s="851"/>
      <c r="K48" s="41"/>
      <c r="L48" s="852"/>
      <c r="M48" s="853"/>
      <c r="N48" s="105"/>
    </row>
    <row r="49" spans="1:14" ht="15.75" thickBot="1">
      <c r="B49" s="828" t="s">
        <v>953</v>
      </c>
      <c r="C49" s="829"/>
      <c r="D49" s="829"/>
      <c r="E49" s="829"/>
      <c r="F49" s="829"/>
      <c r="G49" s="829"/>
      <c r="H49" s="829"/>
      <c r="I49" s="829"/>
      <c r="J49" s="829"/>
      <c r="K49" s="829"/>
      <c r="L49" s="829"/>
      <c r="M49" s="830"/>
      <c r="N49" s="394">
        <f>SUM(N36:N48)</f>
        <v>148604.86572479067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9" t="s">
        <v>944</v>
      </c>
      <c r="C53" s="820"/>
      <c r="D53" s="820"/>
      <c r="E53" s="820"/>
      <c r="F53" s="820"/>
      <c r="G53" s="820"/>
      <c r="H53" s="820"/>
      <c r="I53" s="821"/>
      <c r="J53" s="315" t="s">
        <v>945</v>
      </c>
      <c r="K53" s="85" t="s">
        <v>946</v>
      </c>
      <c r="L53" s="822" t="s">
        <v>955</v>
      </c>
      <c r="M53" s="821"/>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21941.802159530362</v>
      </c>
      <c r="N54" s="272">
        <f>K54*M54</f>
        <v>30718.523023342503</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53.625797798776269</v>
      </c>
      <c r="N55" s="272">
        <f>K55*M55</f>
        <v>1340.6449449694067</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3"/>
      <c r="C58" s="824"/>
      <c r="D58" s="824"/>
      <c r="E58" s="824"/>
      <c r="F58" s="824"/>
      <c r="G58" s="824"/>
      <c r="H58" s="824"/>
      <c r="I58" s="825"/>
      <c r="J58" s="42"/>
      <c r="K58" s="44"/>
      <c r="L58" s="826"/>
      <c r="M58" s="827"/>
      <c r="N58" s="45"/>
    </row>
    <row r="59" spans="1:14" ht="15.75" thickBot="1">
      <c r="B59" s="828" t="s">
        <v>953</v>
      </c>
      <c r="C59" s="829"/>
      <c r="D59" s="829"/>
      <c r="E59" s="829"/>
      <c r="F59" s="829"/>
      <c r="G59" s="829"/>
      <c r="H59" s="829"/>
      <c r="I59" s="829"/>
      <c r="J59" s="829"/>
      <c r="K59" s="829"/>
      <c r="L59" s="829"/>
      <c r="M59" s="830"/>
      <c r="N59" s="394">
        <f>SUM(N54:N58)</f>
        <v>32059.167968311911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1" t="s">
        <v>961</v>
      </c>
      <c r="M63" s="804"/>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32">
        <f>VLOOKUP(A64,TRANSPORTE!A5:D117,4,FALSE)</f>
        <v>1232.9363069637777</v>
      </c>
      <c r="M64" s="833"/>
      <c r="N64" s="287">
        <f>K64*L64</f>
        <v>1726.1108297492888</v>
      </c>
    </row>
    <row r="65" spans="1:15">
      <c r="A65" t="s">
        <v>1376</v>
      </c>
      <c r="B65" s="46" t="str">
        <f>VLOOKUP(A65,TRANSPORTE!A6:D117,3,FALSE)</f>
        <v>Transporte de Mezcla Densa en Caliente MDC-10</v>
      </c>
      <c r="C65" s="47"/>
      <c r="D65" s="47"/>
      <c r="E65" s="47"/>
      <c r="F65" s="47"/>
      <c r="G65" s="47"/>
      <c r="H65" s="311" t="s">
        <v>1468</v>
      </c>
      <c r="I65" s="279">
        <v>1.25</v>
      </c>
      <c r="J65" s="286">
        <v>1</v>
      </c>
      <c r="K65" s="279">
        <f>I65*J65</f>
        <v>1.25</v>
      </c>
      <c r="L65" s="832">
        <f>VLOOKUP(A65,TRANSPORTE!A6:D117,4,FALSE)</f>
        <v>1232.9363069637777</v>
      </c>
      <c r="M65" s="833"/>
      <c r="N65" s="287">
        <f>K65*L65</f>
        <v>1541.1703837047221</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7"/>
      <c r="M69" s="818"/>
      <c r="N69" s="127"/>
    </row>
    <row r="70" spans="1:15" ht="15.75" thickBot="1">
      <c r="B70" s="834" t="s">
        <v>953</v>
      </c>
      <c r="C70" s="835"/>
      <c r="D70" s="835"/>
      <c r="E70" s="835"/>
      <c r="F70" s="835"/>
      <c r="G70" s="835"/>
      <c r="H70" s="835"/>
      <c r="I70" s="835"/>
      <c r="J70" s="835"/>
      <c r="K70" s="835"/>
      <c r="L70" s="835"/>
      <c r="M70" s="836"/>
      <c r="N70" s="104">
        <f>N64+N65+N66+N67+N68</f>
        <v>3267.2812134540109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4" t="s">
        <v>963</v>
      </c>
      <c r="C74" s="855"/>
      <c r="D74" s="855"/>
      <c r="E74" s="855"/>
      <c r="F74" s="855"/>
      <c r="G74" s="855"/>
      <c r="H74" s="855"/>
      <c r="I74" s="73" t="s">
        <v>964</v>
      </c>
      <c r="J74" s="75" t="s">
        <v>1410</v>
      </c>
      <c r="K74" s="74" t="s">
        <v>966</v>
      </c>
      <c r="L74" s="856" t="s">
        <v>950</v>
      </c>
      <c r="M74" s="857"/>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80</v>
      </c>
      <c r="N77" s="395">
        <f>K77/M77</f>
        <v>2000.3670677701496</v>
      </c>
    </row>
    <row r="78" spans="1:15">
      <c r="B78" s="49"/>
      <c r="C78" s="47"/>
      <c r="D78" s="47"/>
      <c r="E78" s="47"/>
      <c r="F78" s="47"/>
      <c r="G78" s="47"/>
      <c r="H78" s="47"/>
      <c r="I78" s="279"/>
      <c r="J78" s="297"/>
      <c r="K78" s="298"/>
      <c r="L78" s="318"/>
      <c r="M78" s="300"/>
      <c r="N78" s="395"/>
    </row>
    <row r="79" spans="1:15">
      <c r="B79" s="49"/>
      <c r="C79" s="47"/>
      <c r="D79" s="47"/>
      <c r="E79" s="47"/>
      <c r="F79" s="47"/>
      <c r="G79" s="47"/>
      <c r="H79" s="47"/>
      <c r="I79" s="279"/>
      <c r="J79" s="297"/>
      <c r="K79" s="298"/>
      <c r="L79" s="318"/>
      <c r="M79" s="300"/>
      <c r="N79" s="296"/>
    </row>
    <row r="80" spans="1:15" ht="15.75" thickBot="1">
      <c r="B80" s="815"/>
      <c r="C80" s="816"/>
      <c r="D80" s="816"/>
      <c r="E80" s="816"/>
      <c r="F80" s="816"/>
      <c r="G80" s="816"/>
      <c r="H80" s="816"/>
      <c r="I80" s="126"/>
      <c r="J80" s="126"/>
      <c r="K80" s="126"/>
      <c r="L80" s="916"/>
      <c r="M80" s="916"/>
      <c r="N80" s="45"/>
    </row>
    <row r="81" spans="1:14" ht="15.75" thickBot="1">
      <c r="B81" s="834" t="s">
        <v>953</v>
      </c>
      <c r="C81" s="835"/>
      <c r="D81" s="835"/>
      <c r="E81" s="835"/>
      <c r="F81" s="835"/>
      <c r="G81" s="835"/>
      <c r="H81" s="835"/>
      <c r="I81" s="835"/>
      <c r="J81" s="835"/>
      <c r="K81" s="835"/>
      <c r="L81" s="835"/>
      <c r="M81" s="836"/>
      <c r="N81" s="301">
        <f>SUM(N75:N80)</f>
        <v>8747.0451129502508</v>
      </c>
    </row>
    <row r="82" spans="1:14" ht="15.75" thickBot="1">
      <c r="B82" s="33"/>
      <c r="C82" s="34"/>
      <c r="D82" s="34"/>
      <c r="E82" s="34"/>
      <c r="F82" s="34"/>
      <c r="G82" s="34"/>
      <c r="H82" s="34"/>
      <c r="I82" s="34"/>
      <c r="J82" s="34"/>
      <c r="K82" s="34"/>
      <c r="L82" s="34"/>
      <c r="M82" s="34"/>
      <c r="N82" s="35"/>
    </row>
    <row r="83" spans="1:14" ht="15.75" thickBot="1">
      <c r="B83" s="828" t="s">
        <v>967</v>
      </c>
      <c r="C83" s="829"/>
      <c r="D83" s="829"/>
      <c r="E83" s="829"/>
      <c r="F83" s="829"/>
      <c r="G83" s="829"/>
      <c r="H83" s="829"/>
      <c r="I83" s="829"/>
      <c r="J83" s="829"/>
      <c r="K83" s="829"/>
      <c r="L83" s="829"/>
      <c r="M83" s="830"/>
      <c r="N83" s="99">
        <f>N49+N59+N70+N81</f>
        <v>192678.36001950683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9" t="s">
        <v>969</v>
      </c>
      <c r="C87" s="820"/>
      <c r="D87" s="820"/>
      <c r="E87" s="820"/>
      <c r="F87" s="820"/>
      <c r="G87" s="820"/>
      <c r="H87" s="820"/>
      <c r="I87" s="314"/>
      <c r="J87" s="334"/>
      <c r="K87" s="302" t="s">
        <v>970</v>
      </c>
      <c r="L87" s="858" t="s">
        <v>971</v>
      </c>
      <c r="M87" s="859"/>
      <c r="N87" s="303"/>
    </row>
    <row r="88" spans="1:14">
      <c r="B88" s="860" t="s">
        <v>972</v>
      </c>
      <c r="C88" s="861"/>
      <c r="D88" s="861"/>
      <c r="E88" s="861"/>
      <c r="F88" s="861"/>
      <c r="G88" s="861"/>
      <c r="H88" s="861"/>
      <c r="I88" s="87"/>
      <c r="J88" s="88"/>
      <c r="K88" s="304">
        <v>0.2</v>
      </c>
      <c r="L88" s="862">
        <f>N83*K88</f>
        <v>38535.672003901367</v>
      </c>
      <c r="M88" s="863"/>
      <c r="N88" s="51"/>
    </row>
    <row r="89" spans="1:14">
      <c r="B89" s="89" t="s">
        <v>973</v>
      </c>
      <c r="C89" s="90"/>
      <c r="D89" s="90"/>
      <c r="E89" s="90"/>
      <c r="F89" s="90"/>
      <c r="G89" s="90"/>
      <c r="H89" s="90"/>
      <c r="I89" s="87"/>
      <c r="J89" s="88"/>
      <c r="K89" s="304">
        <v>0.05</v>
      </c>
      <c r="L89" s="862">
        <f>N83*K89</f>
        <v>9633.9180009753418</v>
      </c>
      <c r="M89" s="863"/>
      <c r="N89" s="51"/>
    </row>
    <row r="90" spans="1:14" ht="15.75" thickBot="1">
      <c r="B90" s="91" t="s">
        <v>974</v>
      </c>
      <c r="C90" s="92"/>
      <c r="D90" s="92"/>
      <c r="E90" s="92"/>
      <c r="F90" s="92"/>
      <c r="G90" s="92"/>
      <c r="H90" s="92"/>
      <c r="I90" s="93"/>
      <c r="J90" s="94"/>
      <c r="K90" s="305">
        <v>0.05</v>
      </c>
      <c r="L90" s="864">
        <f>N83*K90</f>
        <v>9633.9180009753418</v>
      </c>
      <c r="M90" s="865"/>
      <c r="N90" s="51"/>
    </row>
    <row r="91" spans="1:14" ht="15.75" thickBot="1">
      <c r="B91" s="828" t="s">
        <v>953</v>
      </c>
      <c r="C91" s="829"/>
      <c r="D91" s="829"/>
      <c r="E91" s="829"/>
      <c r="F91" s="829"/>
      <c r="G91" s="829"/>
      <c r="H91" s="829"/>
      <c r="I91" s="829"/>
      <c r="J91" s="829"/>
      <c r="K91" s="829"/>
      <c r="L91" s="829"/>
      <c r="M91" s="830"/>
      <c r="N91" s="52">
        <f>L88+L89+L90</f>
        <v>57803.508005852047</v>
      </c>
    </row>
    <row r="92" spans="1:14" ht="15.75" thickBot="1">
      <c r="B92" s="33"/>
      <c r="C92" s="34"/>
      <c r="D92" s="34"/>
      <c r="E92" s="34"/>
      <c r="F92" s="34"/>
      <c r="G92" s="34"/>
      <c r="H92" s="34"/>
      <c r="I92" s="34"/>
      <c r="J92" s="34"/>
      <c r="K92" s="34"/>
      <c r="L92" s="34"/>
      <c r="M92" s="34"/>
      <c r="N92" s="35"/>
    </row>
    <row r="93" spans="1:14" ht="15.75" thickBot="1">
      <c r="A93" t="s">
        <v>2016</v>
      </c>
      <c r="B93" s="828" t="s">
        <v>975</v>
      </c>
      <c r="C93" s="829"/>
      <c r="D93" s="829"/>
      <c r="E93" s="829"/>
      <c r="F93" s="829"/>
      <c r="G93" s="829"/>
      <c r="H93" s="829"/>
      <c r="I93" s="829"/>
      <c r="J93" s="829"/>
      <c r="K93" s="829"/>
      <c r="L93" s="829"/>
      <c r="M93" s="830"/>
      <c r="N93" s="188">
        <f>N83+N91</f>
        <v>250481.86802535888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6" t="s">
        <v>2218</v>
      </c>
      <c r="C110" s="867"/>
      <c r="D110" s="867"/>
      <c r="E110" s="867"/>
      <c r="F110" s="867"/>
      <c r="G110" s="867"/>
      <c r="H110" s="867"/>
      <c r="I110" s="867"/>
      <c r="J110" s="867"/>
      <c r="K110" s="867"/>
      <c r="L110" s="867"/>
      <c r="M110" s="867"/>
      <c r="N110" s="868"/>
    </row>
    <row r="111" spans="2:14" ht="15" customHeight="1">
      <c r="B111" s="866"/>
      <c r="C111" s="867"/>
      <c r="D111" s="867"/>
      <c r="E111" s="867"/>
      <c r="F111" s="867"/>
      <c r="G111" s="867"/>
      <c r="H111" s="867"/>
      <c r="I111" s="867"/>
      <c r="J111" s="867"/>
      <c r="K111" s="867"/>
      <c r="L111" s="867"/>
      <c r="M111" s="867"/>
      <c r="N111" s="868"/>
    </row>
    <row r="112" spans="2:14" ht="30" customHeight="1">
      <c r="B112" s="869" t="s">
        <v>2219</v>
      </c>
      <c r="C112" s="870"/>
      <c r="D112" s="870"/>
      <c r="E112" s="870"/>
      <c r="F112" s="870"/>
      <c r="G112" s="870"/>
      <c r="H112" s="870"/>
      <c r="I112" s="870"/>
      <c r="J112" s="870"/>
      <c r="K112" s="870"/>
      <c r="L112" s="870"/>
      <c r="M112" s="870"/>
      <c r="N112" s="871"/>
    </row>
    <row r="113" spans="2:14">
      <c r="B113" s="869"/>
      <c r="C113" s="870"/>
      <c r="D113" s="870"/>
      <c r="E113" s="870"/>
      <c r="F113" s="870"/>
      <c r="G113" s="870"/>
      <c r="H113" s="870"/>
      <c r="I113" s="870"/>
      <c r="J113" s="870"/>
      <c r="K113" s="870"/>
      <c r="L113" s="870"/>
      <c r="M113" s="870"/>
      <c r="N113" s="871"/>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5"/>
      <c r="K123" s="805"/>
      <c r="L123" s="805"/>
      <c r="M123" s="805"/>
      <c r="N123" s="806"/>
    </row>
    <row r="124" spans="2:14" ht="15.75" thickBot="1">
      <c r="B124" s="261" t="s">
        <v>2221</v>
      </c>
      <c r="C124" s="393"/>
      <c r="D124" s="393"/>
      <c r="E124" s="57"/>
      <c r="F124" s="57"/>
      <c r="G124" s="57"/>
      <c r="H124" s="57"/>
      <c r="I124" s="57"/>
      <c r="J124" s="807"/>
      <c r="K124" s="807"/>
      <c r="L124" s="807"/>
      <c r="M124" s="807"/>
      <c r="N124" s="808"/>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 customHeight="1" thickBot="1">
      <c r="A31" t="s">
        <v>1845</v>
      </c>
      <c r="B31" s="80" t="s">
        <v>1071</v>
      </c>
      <c r="C31" s="81" t="s">
        <v>2070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150</v>
      </c>
      <c r="B36" s="841" t="str">
        <f>VLOOKUP(A36,EQUIPOS!A6:D154,3,FALSE)</f>
        <v>Cargador : Potencia en el volante 125 hp, Clasificación de RPM del motor 2300.</v>
      </c>
      <c r="C36" s="842"/>
      <c r="D36" s="842"/>
      <c r="E36" s="842"/>
      <c r="F36" s="842"/>
      <c r="G36" s="842"/>
      <c r="H36" s="843"/>
      <c r="I36" s="267"/>
      <c r="J36" s="268"/>
      <c r="K36" s="269">
        <f>VLOOKUP(A36,EQUIPOS!A6:D163,4,FALSE)</f>
        <v>187168.11709472007</v>
      </c>
      <c r="L36" s="270"/>
      <c r="M36" s="271">
        <v>30</v>
      </c>
      <c r="N36" s="272">
        <f>K36/M36</f>
        <v>6238.9372364906694</v>
      </c>
    </row>
    <row r="37" spans="1:14">
      <c r="A37" s="113" t="s">
        <v>173</v>
      </c>
      <c r="B37" s="841" t="str">
        <f>VLOOKUP(A37,EQUIPOS!A7:D154,3,FALSE)</f>
        <v>Compactador neumático de Potencia 70 HP, peso de 13 ton</v>
      </c>
      <c r="C37" s="842"/>
      <c r="D37" s="842"/>
      <c r="E37" s="842"/>
      <c r="F37" s="842"/>
      <c r="G37" s="842"/>
      <c r="H37" s="843"/>
      <c r="I37" s="267"/>
      <c r="J37" s="268"/>
      <c r="K37" s="269">
        <f>VLOOKUP(A37,EQUIPOS!A7:D164,4,FALSE)</f>
        <v>149863.88310569464</v>
      </c>
      <c r="L37" s="270"/>
      <c r="M37" s="271">
        <v>10</v>
      </c>
      <c r="N37" s="272">
        <f t="shared" ref="N37:N43" si="0">K37/M37</f>
        <v>14986.388310569464</v>
      </c>
    </row>
    <row r="38" spans="1:14">
      <c r="A38" t="s">
        <v>166</v>
      </c>
      <c r="B38" s="841" t="str">
        <f>VLOOKUP(A38,EQUIPOS!A8:D154,3,FALSE)</f>
        <v>Compactador de Rodillo POTENCIA: 99HP, PESO: 8 ton</v>
      </c>
      <c r="C38" s="842"/>
      <c r="D38" s="842"/>
      <c r="E38" s="842"/>
      <c r="F38" s="842"/>
      <c r="G38" s="842"/>
      <c r="H38" s="843"/>
      <c r="I38" s="267"/>
      <c r="J38" s="268"/>
      <c r="K38" s="269">
        <f>VLOOKUP(A38,EQUIPOS!A8:D165,4,FALSE)</f>
        <v>122196.04219393863</v>
      </c>
      <c r="L38" s="270"/>
      <c r="M38" s="271">
        <v>10</v>
      </c>
      <c r="N38" s="272">
        <f t="shared" si="0"/>
        <v>12219.604219393863</v>
      </c>
    </row>
    <row r="39" spans="1:14">
      <c r="A39" t="s">
        <v>284</v>
      </c>
      <c r="B39" s="841" t="str">
        <f>VLOOKUP(A39,EQUIPOS!A9:D154,3,FALSE)</f>
        <v>Planta de asfalto en caliente</v>
      </c>
      <c r="C39" s="842"/>
      <c r="D39" s="842"/>
      <c r="E39" s="842"/>
      <c r="F39" s="842"/>
      <c r="G39" s="842"/>
      <c r="H39" s="843"/>
      <c r="I39" s="267"/>
      <c r="J39" s="268"/>
      <c r="K39" s="269">
        <f>VLOOKUP(A39,EQUIPOS!A9:D166,4,FALSE)</f>
        <v>601817.83891712537</v>
      </c>
      <c r="L39" s="270"/>
      <c r="M39" s="271">
        <v>10</v>
      </c>
      <c r="N39" s="272">
        <f t="shared" si="0"/>
        <v>60181.783891712534</v>
      </c>
    </row>
    <row r="40" spans="1:14">
      <c r="A40" t="s">
        <v>290</v>
      </c>
      <c r="B40" s="841" t="str">
        <f>VLOOKUP(A40,EQUIPOS!A10:D154,3,FALSE)</f>
        <v>Planta trituradora</v>
      </c>
      <c r="C40" s="842"/>
      <c r="D40" s="842"/>
      <c r="E40" s="842"/>
      <c r="F40" s="842"/>
      <c r="G40" s="842"/>
      <c r="H40" s="843"/>
      <c r="I40" s="267"/>
      <c r="J40" s="268"/>
      <c r="K40" s="269">
        <f>VLOOKUP(A40,EQUIPOS!A10:D167,4,FALSE)</f>
        <v>516732.25173108414</v>
      </c>
      <c r="L40" s="270"/>
      <c r="M40" s="271">
        <v>30</v>
      </c>
      <c r="N40" s="272">
        <f t="shared" si="0"/>
        <v>17224.408391036137</v>
      </c>
    </row>
    <row r="41" spans="1:14">
      <c r="A41" t="s">
        <v>314</v>
      </c>
      <c r="B41" s="841" t="str">
        <f>VLOOKUP(A41,EQUIPOS!A11:D155,3,FALSE)</f>
        <v xml:space="preserve">Retroexcavadora E-200 sobre orugas
</v>
      </c>
      <c r="C41" s="842"/>
      <c r="D41" s="842"/>
      <c r="E41" s="842"/>
      <c r="F41" s="842"/>
      <c r="G41" s="842"/>
      <c r="H41" s="843"/>
      <c r="I41" s="267"/>
      <c r="J41" s="268"/>
      <c r="K41" s="269">
        <f>VLOOKUP(A41,EQUIPOS!A11:D168,4,FALSE)</f>
        <v>207536.27157565294</v>
      </c>
      <c r="L41" s="270"/>
      <c r="M41" s="271">
        <v>30</v>
      </c>
      <c r="N41" s="272">
        <f t="shared" si="0"/>
        <v>6917.8757191884315</v>
      </c>
    </row>
    <row r="42" spans="1:14">
      <c r="A42" t="s">
        <v>358</v>
      </c>
      <c r="B42" s="841" t="str">
        <f>VLOOKUP(A42,EQUIPOS!A12:D156,3,FALSE)</f>
        <v xml:space="preserve">Terminadora de asfalto (Finisher), potencia en el volante 174 HP, R=20M3/H, velocidad de desplazamiento 114 m/min
</v>
      </c>
      <c r="C42" s="842"/>
      <c r="D42" s="842"/>
      <c r="E42" s="842"/>
      <c r="F42" s="842"/>
      <c r="G42" s="842"/>
      <c r="H42" s="843"/>
      <c r="I42" s="267"/>
      <c r="J42" s="268"/>
      <c r="K42" s="269">
        <f>VLOOKUP(A42,EQUIPOS!A12:D169,4,FALSE)</f>
        <v>215737.97119028351</v>
      </c>
      <c r="L42" s="270"/>
      <c r="M42" s="271">
        <v>10</v>
      </c>
      <c r="N42" s="272">
        <f t="shared" si="0"/>
        <v>21573.79711902835</v>
      </c>
    </row>
    <row r="43" spans="1:14">
      <c r="A43" t="s">
        <v>373</v>
      </c>
      <c r="B43" s="841" t="str">
        <f>VLOOKUP(A43,EQUIPOS!A13:D157,3,FALSE)</f>
        <v>Volqueta 6 m3</v>
      </c>
      <c r="C43" s="842"/>
      <c r="D43" s="842"/>
      <c r="E43" s="842"/>
      <c r="F43" s="842"/>
      <c r="G43" s="842"/>
      <c r="H43" s="843"/>
      <c r="I43" s="267"/>
      <c r="J43" s="268"/>
      <c r="K43" s="269">
        <f>VLOOKUP(A43,EQUIPOS!A13:D170,4,FALSE)</f>
        <v>83873.663260762187</v>
      </c>
      <c r="L43" s="270"/>
      <c r="M43" s="271">
        <v>10</v>
      </c>
      <c r="N43" s="272">
        <f t="shared" si="0"/>
        <v>8387.3663260762187</v>
      </c>
    </row>
    <row r="44" spans="1:14" ht="15" customHeight="1">
      <c r="B44" s="841"/>
      <c r="C44" s="842"/>
      <c r="D44" s="842"/>
      <c r="E44" s="842"/>
      <c r="F44" s="842"/>
      <c r="G44" s="842"/>
      <c r="H44" s="843"/>
      <c r="I44" s="844"/>
      <c r="J44" s="825"/>
      <c r="K44" s="269"/>
      <c r="L44" s="845"/>
      <c r="M44" s="846"/>
      <c r="N44" s="272"/>
    </row>
    <row r="45" spans="1:14">
      <c r="B45" s="841"/>
      <c r="C45" s="842"/>
      <c r="D45" s="842"/>
      <c r="E45" s="847"/>
      <c r="F45" s="842"/>
      <c r="G45" s="842"/>
      <c r="H45" s="843"/>
      <c r="I45" s="36"/>
      <c r="J45" s="37"/>
      <c r="K45" s="274"/>
      <c r="L45" s="276"/>
      <c r="M45" s="277"/>
      <c r="N45" s="278"/>
    </row>
    <row r="46" spans="1:14">
      <c r="B46" s="848" t="s">
        <v>952</v>
      </c>
      <c r="C46" s="849"/>
      <c r="D46" s="849"/>
      <c r="E46" s="38"/>
      <c r="F46" s="39"/>
      <c r="G46" s="39"/>
      <c r="H46" s="40"/>
      <c r="I46" s="36"/>
      <c r="J46" s="37"/>
      <c r="K46" s="279"/>
      <c r="L46" s="276"/>
      <c r="M46" s="401">
        <v>0.1</v>
      </c>
      <c r="N46" s="344">
        <f>N80*M46</f>
        <v>874.7045112950251</v>
      </c>
    </row>
    <row r="47" spans="1:14" ht="15.75" thickBot="1">
      <c r="B47" s="841"/>
      <c r="C47" s="842"/>
      <c r="D47" s="842"/>
      <c r="E47" s="842"/>
      <c r="F47" s="842"/>
      <c r="G47" s="842"/>
      <c r="H47" s="843"/>
      <c r="I47" s="850"/>
      <c r="J47" s="851"/>
      <c r="K47" s="41"/>
      <c r="L47" s="852"/>
      <c r="M47" s="853"/>
      <c r="N47" s="105"/>
    </row>
    <row r="48" spans="1:14" ht="15.75" thickBot="1">
      <c r="B48" s="828" t="s">
        <v>953</v>
      </c>
      <c r="C48" s="829"/>
      <c r="D48" s="829"/>
      <c r="E48" s="829"/>
      <c r="F48" s="829"/>
      <c r="G48" s="829"/>
      <c r="H48" s="829"/>
      <c r="I48" s="829"/>
      <c r="J48" s="829"/>
      <c r="K48" s="829"/>
      <c r="L48" s="829"/>
      <c r="M48" s="830"/>
      <c r="N48" s="394">
        <f>SUM(N36:N47)</f>
        <v>148604.86572479067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9" t="s">
        <v>944</v>
      </c>
      <c r="C52" s="820"/>
      <c r="D52" s="820"/>
      <c r="E52" s="820"/>
      <c r="F52" s="820"/>
      <c r="G52" s="820"/>
      <c r="H52" s="820"/>
      <c r="I52" s="821"/>
      <c r="J52" s="315" t="s">
        <v>945</v>
      </c>
      <c r="K52" s="85" t="s">
        <v>946</v>
      </c>
      <c r="L52" s="822" t="s">
        <v>955</v>
      </c>
      <c r="M52" s="821"/>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21941.802159530362</v>
      </c>
      <c r="N53" s="272">
        <f>K53*M53</f>
        <v>30718.523023342503</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53.625797798776269</v>
      </c>
      <c r="N54" s="272">
        <f>K54*M54</f>
        <v>1340.6449449694067</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3"/>
      <c r="C57" s="824"/>
      <c r="D57" s="824"/>
      <c r="E57" s="824"/>
      <c r="F57" s="824"/>
      <c r="G57" s="824"/>
      <c r="H57" s="824"/>
      <c r="I57" s="825"/>
      <c r="J57" s="42"/>
      <c r="K57" s="44"/>
      <c r="L57" s="826"/>
      <c r="M57" s="827"/>
      <c r="N57" s="45"/>
    </row>
    <row r="58" spans="1:14" ht="15.75" thickBot="1">
      <c r="B58" s="828" t="s">
        <v>953</v>
      </c>
      <c r="C58" s="829"/>
      <c r="D58" s="829"/>
      <c r="E58" s="829"/>
      <c r="F58" s="829"/>
      <c r="G58" s="829"/>
      <c r="H58" s="829"/>
      <c r="I58" s="829"/>
      <c r="J58" s="829"/>
      <c r="K58" s="829"/>
      <c r="L58" s="829"/>
      <c r="M58" s="830"/>
      <c r="N58" s="394">
        <f>SUM(N53:N57)</f>
        <v>32059.167968311911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1" t="s">
        <v>961</v>
      </c>
      <c r="M62" s="804"/>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32">
        <f>VLOOKUP(A63,TRANSPORTE!A5:D117,4,FALSE)</f>
        <v>1232.9363069637777</v>
      </c>
      <c r="M63" s="833"/>
      <c r="N63" s="287">
        <f>K63*L63</f>
        <v>1726.1108297492888</v>
      </c>
    </row>
    <row r="64" spans="1:14">
      <c r="A64" t="s">
        <v>1364</v>
      </c>
      <c r="B64" s="46" t="str">
        <f>VLOOKUP(A64,TRANSPORTE!A6:D117,3,FALSE)</f>
        <v>Transporte de Mezcla densa en Caliente MDC-25</v>
      </c>
      <c r="C64" s="47"/>
      <c r="D64" s="47"/>
      <c r="E64" s="47"/>
      <c r="F64" s="47"/>
      <c r="G64" s="47"/>
      <c r="H64" s="311" t="s">
        <v>1468</v>
      </c>
      <c r="I64" s="279">
        <v>1.25</v>
      </c>
      <c r="J64" s="286">
        <v>1</v>
      </c>
      <c r="K64" s="279">
        <f>I64*J64</f>
        <v>1.25</v>
      </c>
      <c r="L64" s="832">
        <f>VLOOKUP(A64,TRANSPORTE!A6:D117,4,FALSE)</f>
        <v>1232.9363069637777</v>
      </c>
      <c r="M64" s="833"/>
      <c r="N64" s="287">
        <f>K64*L64</f>
        <v>1541.1703837047221</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7"/>
      <c r="M68" s="818"/>
      <c r="N68" s="127"/>
    </row>
    <row r="69" spans="1:15" ht="15.75" thickBot="1">
      <c r="B69" s="834" t="s">
        <v>953</v>
      </c>
      <c r="C69" s="835"/>
      <c r="D69" s="835"/>
      <c r="E69" s="835"/>
      <c r="F69" s="835"/>
      <c r="G69" s="835"/>
      <c r="H69" s="835"/>
      <c r="I69" s="835"/>
      <c r="J69" s="835"/>
      <c r="K69" s="835"/>
      <c r="L69" s="835"/>
      <c r="M69" s="836"/>
      <c r="N69" s="104">
        <f>N63+N64+N65+N66+N67</f>
        <v>3267.2812134540109</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4" t="s">
        <v>963</v>
      </c>
      <c r="C73" s="855"/>
      <c r="D73" s="855"/>
      <c r="E73" s="855"/>
      <c r="F73" s="855"/>
      <c r="G73" s="855"/>
      <c r="H73" s="855"/>
      <c r="I73" s="73" t="s">
        <v>964</v>
      </c>
      <c r="J73" s="75" t="s">
        <v>1410</v>
      </c>
      <c r="K73" s="74" t="s">
        <v>966</v>
      </c>
      <c r="L73" s="856" t="s">
        <v>950</v>
      </c>
      <c r="M73" s="857"/>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5"/>
      <c r="C79" s="816"/>
      <c r="D79" s="816"/>
      <c r="E79" s="816"/>
      <c r="F79" s="816"/>
      <c r="G79" s="816"/>
      <c r="H79" s="816"/>
      <c r="I79" s="126"/>
      <c r="J79" s="126"/>
      <c r="K79" s="126"/>
      <c r="L79" s="916"/>
      <c r="M79" s="916"/>
      <c r="N79" s="45"/>
    </row>
    <row r="80" spans="1:15" ht="15.75" thickBot="1">
      <c r="B80" s="834" t="s">
        <v>953</v>
      </c>
      <c r="C80" s="835"/>
      <c r="D80" s="835"/>
      <c r="E80" s="835"/>
      <c r="F80" s="835"/>
      <c r="G80" s="835"/>
      <c r="H80" s="835"/>
      <c r="I80" s="835"/>
      <c r="J80" s="835"/>
      <c r="K80" s="835"/>
      <c r="L80" s="835"/>
      <c r="M80" s="836"/>
      <c r="N80" s="301">
        <f>SUM(N74:N79)</f>
        <v>8747.0451129502508</v>
      </c>
    </row>
    <row r="81" spans="1:14" ht="15.75" thickBot="1">
      <c r="B81" s="33"/>
      <c r="C81" s="34"/>
      <c r="D81" s="34"/>
      <c r="E81" s="34"/>
      <c r="F81" s="34"/>
      <c r="G81" s="34"/>
      <c r="H81" s="34"/>
      <c r="I81" s="34"/>
      <c r="J81" s="34"/>
      <c r="K81" s="34"/>
      <c r="L81" s="34"/>
      <c r="M81" s="34"/>
      <c r="N81" s="35"/>
    </row>
    <row r="82" spans="1:14" ht="15.75" thickBot="1">
      <c r="B82" s="828" t="s">
        <v>967</v>
      </c>
      <c r="C82" s="829"/>
      <c r="D82" s="829"/>
      <c r="E82" s="829"/>
      <c r="F82" s="829"/>
      <c r="G82" s="829"/>
      <c r="H82" s="829"/>
      <c r="I82" s="829"/>
      <c r="J82" s="829"/>
      <c r="K82" s="829"/>
      <c r="L82" s="829"/>
      <c r="M82" s="830"/>
      <c r="N82" s="99">
        <f>N48+N58+N69+N80</f>
        <v>192678.36001950683</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9" t="s">
        <v>969</v>
      </c>
      <c r="C86" s="820"/>
      <c r="D86" s="820"/>
      <c r="E86" s="820"/>
      <c r="F86" s="820"/>
      <c r="G86" s="820"/>
      <c r="H86" s="820"/>
      <c r="I86" s="314"/>
      <c r="J86" s="334"/>
      <c r="K86" s="302" t="s">
        <v>970</v>
      </c>
      <c r="L86" s="858" t="s">
        <v>971</v>
      </c>
      <c r="M86" s="859"/>
      <c r="N86" s="303"/>
    </row>
    <row r="87" spans="1:14">
      <c r="B87" s="860" t="s">
        <v>972</v>
      </c>
      <c r="C87" s="861"/>
      <c r="D87" s="861"/>
      <c r="E87" s="861"/>
      <c r="F87" s="861"/>
      <c r="G87" s="861"/>
      <c r="H87" s="861"/>
      <c r="I87" s="87"/>
      <c r="J87" s="88"/>
      <c r="K87" s="304">
        <v>0.2</v>
      </c>
      <c r="L87" s="862">
        <f>N82*K87</f>
        <v>38535.672003901367</v>
      </c>
      <c r="M87" s="863"/>
      <c r="N87" s="51"/>
    </row>
    <row r="88" spans="1:14">
      <c r="B88" s="89" t="s">
        <v>973</v>
      </c>
      <c r="C88" s="90"/>
      <c r="D88" s="90"/>
      <c r="E88" s="90"/>
      <c r="F88" s="90"/>
      <c r="G88" s="90"/>
      <c r="H88" s="90"/>
      <c r="I88" s="87"/>
      <c r="J88" s="88"/>
      <c r="K88" s="304">
        <v>0.05</v>
      </c>
      <c r="L88" s="862">
        <f>N82*K88</f>
        <v>9633.9180009753418</v>
      </c>
      <c r="M88" s="863"/>
      <c r="N88" s="51"/>
    </row>
    <row r="89" spans="1:14" ht="15.75" thickBot="1">
      <c r="B89" s="91" t="s">
        <v>974</v>
      </c>
      <c r="C89" s="92"/>
      <c r="D89" s="92"/>
      <c r="E89" s="92"/>
      <c r="F89" s="92"/>
      <c r="G89" s="92"/>
      <c r="H89" s="92"/>
      <c r="I89" s="93"/>
      <c r="J89" s="94"/>
      <c r="K89" s="305">
        <v>0.05</v>
      </c>
      <c r="L89" s="864">
        <f>N82*K89</f>
        <v>9633.9180009753418</v>
      </c>
      <c r="M89" s="865"/>
      <c r="N89" s="51"/>
    </row>
    <row r="90" spans="1:14" ht="15.75" thickBot="1">
      <c r="B90" s="828" t="s">
        <v>953</v>
      </c>
      <c r="C90" s="829"/>
      <c r="D90" s="829"/>
      <c r="E90" s="829"/>
      <c r="F90" s="829"/>
      <c r="G90" s="829"/>
      <c r="H90" s="829"/>
      <c r="I90" s="829"/>
      <c r="J90" s="829"/>
      <c r="K90" s="829"/>
      <c r="L90" s="829"/>
      <c r="M90" s="830"/>
      <c r="N90" s="52">
        <f>L87+L88+L89</f>
        <v>57803.508005852047</v>
      </c>
    </row>
    <row r="91" spans="1:14" ht="15.75" thickBot="1">
      <c r="B91" s="33"/>
      <c r="C91" s="34"/>
      <c r="D91" s="34"/>
      <c r="E91" s="34"/>
      <c r="F91" s="34"/>
      <c r="G91" s="34"/>
      <c r="H91" s="34"/>
      <c r="I91" s="34"/>
      <c r="J91" s="34"/>
      <c r="K91" s="34"/>
      <c r="L91" s="34"/>
      <c r="M91" s="34"/>
      <c r="N91" s="35"/>
    </row>
    <row r="92" spans="1:14" ht="15.75" thickBot="1">
      <c r="A92" t="s">
        <v>2016</v>
      </c>
      <c r="B92" s="828" t="s">
        <v>975</v>
      </c>
      <c r="C92" s="829"/>
      <c r="D92" s="829"/>
      <c r="E92" s="829"/>
      <c r="F92" s="829"/>
      <c r="G92" s="829"/>
      <c r="H92" s="829"/>
      <c r="I92" s="829"/>
      <c r="J92" s="829"/>
      <c r="K92" s="829"/>
      <c r="L92" s="829"/>
      <c r="M92" s="830"/>
      <c r="N92" s="188">
        <f>N82+N90</f>
        <v>250481.86802535888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6" t="s">
        <v>2218</v>
      </c>
      <c r="C109" s="867"/>
      <c r="D109" s="867"/>
      <c r="E109" s="867"/>
      <c r="F109" s="867"/>
      <c r="G109" s="867"/>
      <c r="H109" s="867"/>
      <c r="I109" s="867"/>
      <c r="J109" s="867"/>
      <c r="K109" s="867"/>
      <c r="L109" s="867"/>
      <c r="M109" s="867"/>
      <c r="N109" s="868"/>
    </row>
    <row r="110" spans="2:14" ht="15" customHeight="1">
      <c r="B110" s="866"/>
      <c r="C110" s="867"/>
      <c r="D110" s="867"/>
      <c r="E110" s="867"/>
      <c r="F110" s="867"/>
      <c r="G110" s="867"/>
      <c r="H110" s="867"/>
      <c r="I110" s="867"/>
      <c r="J110" s="867"/>
      <c r="K110" s="867"/>
      <c r="L110" s="867"/>
      <c r="M110" s="867"/>
      <c r="N110" s="868"/>
    </row>
    <row r="111" spans="2:14" ht="30" customHeight="1">
      <c r="B111" s="869" t="s">
        <v>2219</v>
      </c>
      <c r="C111" s="870"/>
      <c r="D111" s="870"/>
      <c r="E111" s="870"/>
      <c r="F111" s="870"/>
      <c r="G111" s="870"/>
      <c r="H111" s="870"/>
      <c r="I111" s="870"/>
      <c r="J111" s="870"/>
      <c r="K111" s="870"/>
      <c r="L111" s="870"/>
      <c r="M111" s="870"/>
      <c r="N111" s="871"/>
    </row>
    <row r="112" spans="2:14">
      <c r="B112" s="869"/>
      <c r="C112" s="870"/>
      <c r="D112" s="870"/>
      <c r="E112" s="870"/>
      <c r="F112" s="870"/>
      <c r="G112" s="870"/>
      <c r="H112" s="870"/>
      <c r="I112" s="870"/>
      <c r="J112" s="870"/>
      <c r="K112" s="870"/>
      <c r="L112" s="870"/>
      <c r="M112" s="870"/>
      <c r="N112" s="87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5"/>
      <c r="K122" s="805"/>
      <c r="L122" s="805"/>
      <c r="M122" s="805"/>
      <c r="N122" s="806"/>
    </row>
    <row r="123" spans="2:14" ht="15.75" thickBot="1">
      <c r="B123" s="261" t="s">
        <v>2221</v>
      </c>
      <c r="C123" s="393"/>
      <c r="D123" s="393"/>
      <c r="E123" s="57"/>
      <c r="F123" s="57"/>
      <c r="G123" s="57"/>
      <c r="H123" s="57"/>
      <c r="I123" s="57"/>
      <c r="J123" s="807"/>
      <c r="K123" s="807"/>
      <c r="L123" s="807"/>
      <c r="M123" s="807"/>
      <c r="N123" s="808"/>
    </row>
  </sheetData>
  <mergeCells count="72">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 ref="C4:J4"/>
    <mergeCell ref="L35:M35"/>
    <mergeCell ref="L12:N12"/>
    <mergeCell ref="C30:I30"/>
    <mergeCell ref="L30:M30"/>
    <mergeCell ref="D11:E11"/>
    <mergeCell ref="C5:J5"/>
    <mergeCell ref="K5:K6"/>
    <mergeCell ref="L5:L6"/>
    <mergeCell ref="M5:M6"/>
    <mergeCell ref="N5:N6"/>
    <mergeCell ref="C6:J6"/>
    <mergeCell ref="C29:I29"/>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1072</v>
      </c>
      <c r="C31" s="81" t="s">
        <v>2071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150</v>
      </c>
      <c r="B36" s="841" t="str">
        <f>VLOOKUP(A36,EQUIPOS!A6:D154,3,FALSE)</f>
        <v>Cargador : Potencia en el volante 125 hp, Clasificación de RPM del motor 2300.</v>
      </c>
      <c r="C36" s="842"/>
      <c r="D36" s="842"/>
      <c r="E36" s="842"/>
      <c r="F36" s="842"/>
      <c r="G36" s="842"/>
      <c r="H36" s="843"/>
      <c r="I36" s="267"/>
      <c r="J36" s="268"/>
      <c r="K36" s="269">
        <f>VLOOKUP(A36,EQUIPOS!A6:D163,4,FALSE)</f>
        <v>187168.11709472007</v>
      </c>
      <c r="L36" s="270"/>
      <c r="M36" s="271">
        <v>30</v>
      </c>
      <c r="N36" s="272">
        <f>K36/M36</f>
        <v>6238.9372364906694</v>
      </c>
    </row>
    <row r="37" spans="1:14">
      <c r="A37" s="113" t="s">
        <v>173</v>
      </c>
      <c r="B37" s="841" t="str">
        <f>VLOOKUP(A37,EQUIPOS!A7:D154,3,FALSE)</f>
        <v>Compactador neumático de Potencia 70 HP, peso de 13 ton</v>
      </c>
      <c r="C37" s="842"/>
      <c r="D37" s="842"/>
      <c r="E37" s="842"/>
      <c r="F37" s="842"/>
      <c r="G37" s="842"/>
      <c r="H37" s="843"/>
      <c r="I37" s="267"/>
      <c r="J37" s="268"/>
      <c r="K37" s="269">
        <f>VLOOKUP(A37,EQUIPOS!A7:D164,4,FALSE)</f>
        <v>149863.88310569464</v>
      </c>
      <c r="L37" s="270"/>
      <c r="M37" s="271">
        <v>10</v>
      </c>
      <c r="N37" s="272">
        <f t="shared" ref="N37:N43" si="0">K37/M37</f>
        <v>14986.388310569464</v>
      </c>
    </row>
    <row r="38" spans="1:14">
      <c r="A38" t="s">
        <v>166</v>
      </c>
      <c r="B38" s="841" t="str">
        <f>VLOOKUP(A38,EQUIPOS!A8:D154,3,FALSE)</f>
        <v>Compactador de Rodillo POTENCIA: 99HP, PESO: 8 ton</v>
      </c>
      <c r="C38" s="842"/>
      <c r="D38" s="842"/>
      <c r="E38" s="842"/>
      <c r="F38" s="842"/>
      <c r="G38" s="842"/>
      <c r="H38" s="843"/>
      <c r="I38" s="267"/>
      <c r="J38" s="268"/>
      <c r="K38" s="269">
        <f>VLOOKUP(A38,EQUIPOS!A8:D165,4,FALSE)</f>
        <v>122196.04219393863</v>
      </c>
      <c r="L38" s="270"/>
      <c r="M38" s="271">
        <v>10</v>
      </c>
      <c r="N38" s="272">
        <f t="shared" si="0"/>
        <v>12219.604219393863</v>
      </c>
    </row>
    <row r="39" spans="1:14">
      <c r="A39" t="s">
        <v>284</v>
      </c>
      <c r="B39" s="841" t="str">
        <f>VLOOKUP(A39,EQUIPOS!A9:D154,3,FALSE)</f>
        <v>Planta de asfalto en caliente</v>
      </c>
      <c r="C39" s="842"/>
      <c r="D39" s="842"/>
      <c r="E39" s="842"/>
      <c r="F39" s="842"/>
      <c r="G39" s="842"/>
      <c r="H39" s="843"/>
      <c r="I39" s="267"/>
      <c r="J39" s="268"/>
      <c r="K39" s="269">
        <f>VLOOKUP(A39,EQUIPOS!A9:D166,4,FALSE)</f>
        <v>601817.83891712537</v>
      </c>
      <c r="L39" s="270"/>
      <c r="M39" s="271">
        <v>10</v>
      </c>
      <c r="N39" s="272">
        <f t="shared" si="0"/>
        <v>60181.783891712534</v>
      </c>
    </row>
    <row r="40" spans="1:14">
      <c r="A40" t="s">
        <v>290</v>
      </c>
      <c r="B40" s="841" t="str">
        <f>VLOOKUP(A40,EQUIPOS!A10:D154,3,FALSE)</f>
        <v>Planta trituradora</v>
      </c>
      <c r="C40" s="842"/>
      <c r="D40" s="842"/>
      <c r="E40" s="842"/>
      <c r="F40" s="842"/>
      <c r="G40" s="842"/>
      <c r="H40" s="843"/>
      <c r="I40" s="267"/>
      <c r="J40" s="268"/>
      <c r="K40" s="269">
        <f>VLOOKUP(A40,EQUIPOS!A10:D167,4,FALSE)</f>
        <v>516732.25173108414</v>
      </c>
      <c r="L40" s="270"/>
      <c r="M40" s="271">
        <v>30</v>
      </c>
      <c r="N40" s="272">
        <f t="shared" si="0"/>
        <v>17224.408391036137</v>
      </c>
    </row>
    <row r="41" spans="1:14">
      <c r="A41" t="s">
        <v>314</v>
      </c>
      <c r="B41" s="841" t="str">
        <f>VLOOKUP(A41,EQUIPOS!A11:D155,3,FALSE)</f>
        <v xml:space="preserve">Retroexcavadora E-200 sobre orugas
</v>
      </c>
      <c r="C41" s="842"/>
      <c r="D41" s="842"/>
      <c r="E41" s="842"/>
      <c r="F41" s="842"/>
      <c r="G41" s="842"/>
      <c r="H41" s="843"/>
      <c r="I41" s="267"/>
      <c r="J41" s="268"/>
      <c r="K41" s="269">
        <f>VLOOKUP(A41,EQUIPOS!A11:D168,4,FALSE)</f>
        <v>207536.27157565294</v>
      </c>
      <c r="L41" s="270"/>
      <c r="M41" s="271">
        <v>30</v>
      </c>
      <c r="N41" s="272">
        <f t="shared" si="0"/>
        <v>6917.8757191884315</v>
      </c>
    </row>
    <row r="42" spans="1:14">
      <c r="A42" t="s">
        <v>358</v>
      </c>
      <c r="B42" s="841" t="str">
        <f>VLOOKUP(A42,EQUIPOS!A12:D156,3,FALSE)</f>
        <v xml:space="preserve">Terminadora de asfalto (Finisher), potencia en el volante 174 HP, R=20M3/H, velocidad de desplazamiento 114 m/min
</v>
      </c>
      <c r="C42" s="842"/>
      <c r="D42" s="842"/>
      <c r="E42" s="842"/>
      <c r="F42" s="842"/>
      <c r="G42" s="842"/>
      <c r="H42" s="843"/>
      <c r="I42" s="267"/>
      <c r="J42" s="268"/>
      <c r="K42" s="269">
        <f>VLOOKUP(A42,EQUIPOS!A12:D169,4,FALSE)</f>
        <v>215737.97119028351</v>
      </c>
      <c r="L42" s="270"/>
      <c r="M42" s="271">
        <v>10</v>
      </c>
      <c r="N42" s="272">
        <f t="shared" si="0"/>
        <v>21573.79711902835</v>
      </c>
    </row>
    <row r="43" spans="1:14">
      <c r="A43" t="s">
        <v>373</v>
      </c>
      <c r="B43" s="841" t="str">
        <f>VLOOKUP(A43,EQUIPOS!A13:D157,3,FALSE)</f>
        <v>Volqueta 6 m3</v>
      </c>
      <c r="C43" s="842"/>
      <c r="D43" s="842"/>
      <c r="E43" s="842"/>
      <c r="F43" s="842"/>
      <c r="G43" s="842"/>
      <c r="H43" s="843"/>
      <c r="I43" s="267"/>
      <c r="J43" s="268"/>
      <c r="K43" s="269">
        <f>VLOOKUP(A43,EQUIPOS!A13:D170,4,FALSE)</f>
        <v>83873.663260762187</v>
      </c>
      <c r="L43" s="270"/>
      <c r="M43" s="271">
        <v>10</v>
      </c>
      <c r="N43" s="272">
        <f t="shared" si="0"/>
        <v>8387.3663260762187</v>
      </c>
    </row>
    <row r="44" spans="1:14">
      <c r="B44" s="841"/>
      <c r="C44" s="842"/>
      <c r="D44" s="842"/>
      <c r="E44" s="842"/>
      <c r="F44" s="842"/>
      <c r="G44" s="842"/>
      <c r="H44" s="843"/>
      <c r="I44" s="844"/>
      <c r="J44" s="825"/>
      <c r="K44" s="269"/>
      <c r="L44" s="845"/>
      <c r="M44" s="846"/>
      <c r="N44" s="272"/>
    </row>
    <row r="45" spans="1:14">
      <c r="B45" s="841"/>
      <c r="C45" s="842"/>
      <c r="D45" s="842"/>
      <c r="E45" s="847"/>
      <c r="F45" s="842"/>
      <c r="G45" s="842"/>
      <c r="H45" s="843"/>
      <c r="I45" s="36"/>
      <c r="J45" s="37"/>
      <c r="K45" s="274"/>
      <c r="L45" s="276"/>
      <c r="M45" s="277"/>
      <c r="N45" s="278"/>
    </row>
    <row r="46" spans="1:14">
      <c r="B46" s="848" t="s">
        <v>952</v>
      </c>
      <c r="C46" s="849"/>
      <c r="D46" s="849"/>
      <c r="E46" s="38"/>
      <c r="F46" s="39"/>
      <c r="G46" s="39"/>
      <c r="H46" s="40"/>
      <c r="I46" s="36"/>
      <c r="J46" s="37"/>
      <c r="K46" s="279"/>
      <c r="L46" s="276"/>
      <c r="M46" s="401">
        <v>0.1</v>
      </c>
      <c r="N46" s="344">
        <f>N80*M46</f>
        <v>874.7045112950251</v>
      </c>
    </row>
    <row r="47" spans="1:14" ht="15.75" thickBot="1">
      <c r="B47" s="841"/>
      <c r="C47" s="842"/>
      <c r="D47" s="842"/>
      <c r="E47" s="842"/>
      <c r="F47" s="842"/>
      <c r="G47" s="842"/>
      <c r="H47" s="843"/>
      <c r="I47" s="850"/>
      <c r="J47" s="851"/>
      <c r="K47" s="41"/>
      <c r="L47" s="852"/>
      <c r="M47" s="853"/>
      <c r="N47" s="105"/>
    </row>
    <row r="48" spans="1:14" ht="15.75" thickBot="1">
      <c r="B48" s="828" t="s">
        <v>953</v>
      </c>
      <c r="C48" s="829"/>
      <c r="D48" s="829"/>
      <c r="E48" s="829"/>
      <c r="F48" s="829"/>
      <c r="G48" s="829"/>
      <c r="H48" s="829"/>
      <c r="I48" s="829"/>
      <c r="J48" s="829"/>
      <c r="K48" s="829"/>
      <c r="L48" s="829"/>
      <c r="M48" s="830"/>
      <c r="N48" s="394">
        <f>SUM(N36:N47)</f>
        <v>148604.86572479067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9" t="s">
        <v>944</v>
      </c>
      <c r="C52" s="820"/>
      <c r="D52" s="820"/>
      <c r="E52" s="820"/>
      <c r="F52" s="820"/>
      <c r="G52" s="820"/>
      <c r="H52" s="820"/>
      <c r="I52" s="821"/>
      <c r="J52" s="315" t="s">
        <v>945</v>
      </c>
      <c r="K52" s="85" t="s">
        <v>946</v>
      </c>
      <c r="L52" s="822" t="s">
        <v>955</v>
      </c>
      <c r="M52" s="821"/>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21941.802159530362</v>
      </c>
      <c r="N53" s="272">
        <f>K53*M53</f>
        <v>30718.523023342503</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53.625797798776269</v>
      </c>
      <c r="N54" s="272">
        <f>K54*M54</f>
        <v>1340.6449449694067</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3"/>
      <c r="C57" s="824"/>
      <c r="D57" s="824"/>
      <c r="E57" s="824"/>
      <c r="F57" s="824"/>
      <c r="G57" s="824"/>
      <c r="H57" s="824"/>
      <c r="I57" s="825"/>
      <c r="J57" s="42"/>
      <c r="K57" s="44"/>
      <c r="L57" s="826"/>
      <c r="M57" s="827"/>
      <c r="N57" s="45"/>
    </row>
    <row r="58" spans="1:14" ht="15.75" thickBot="1">
      <c r="B58" s="828" t="s">
        <v>953</v>
      </c>
      <c r="C58" s="829"/>
      <c r="D58" s="829"/>
      <c r="E58" s="829"/>
      <c r="F58" s="829"/>
      <c r="G58" s="829"/>
      <c r="H58" s="829"/>
      <c r="I58" s="829"/>
      <c r="J58" s="829"/>
      <c r="K58" s="829"/>
      <c r="L58" s="829"/>
      <c r="M58" s="830"/>
      <c r="N58" s="394">
        <f>SUM(N53:N57)</f>
        <v>32059.167968311911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1" t="s">
        <v>961</v>
      </c>
      <c r="M62" s="804"/>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32">
        <f>VLOOKUP(A63,TRANSPORTE!A5:D117,4,FALSE)</f>
        <v>1232.9363069637777</v>
      </c>
      <c r="M63" s="833"/>
      <c r="N63" s="287">
        <f>K63*L63</f>
        <v>1726.1108297492888</v>
      </c>
    </row>
    <row r="64" spans="1:14">
      <c r="A64" t="s">
        <v>1339</v>
      </c>
      <c r="B64" s="46" t="str">
        <f>VLOOKUP(A64,TRANSPORTE!A6:D117,3,FALSE)</f>
        <v>Transporte de Mezcla Semi- Densa en Caliente MSC-19</v>
      </c>
      <c r="C64" s="47"/>
      <c r="D64" s="47"/>
      <c r="E64" s="47"/>
      <c r="F64" s="47"/>
      <c r="G64" s="47"/>
      <c r="H64" s="311" t="s">
        <v>1468</v>
      </c>
      <c r="I64" s="279">
        <v>1.25</v>
      </c>
      <c r="J64" s="286">
        <v>1</v>
      </c>
      <c r="K64" s="279">
        <f>I64*J64</f>
        <v>1.25</v>
      </c>
      <c r="L64" s="832">
        <f>VLOOKUP(A64,TRANSPORTE!A6:D117,4,FALSE)</f>
        <v>1232.9363069637777</v>
      </c>
      <c r="M64" s="833"/>
      <c r="N64" s="287">
        <f>K64*L64</f>
        <v>1541.1703837047221</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448"/>
      <c r="E68" s="448"/>
      <c r="F68" s="448"/>
      <c r="G68" s="448"/>
      <c r="H68" s="48"/>
      <c r="I68" s="126"/>
      <c r="J68" s="126"/>
      <c r="K68" s="126"/>
      <c r="L68" s="817"/>
      <c r="M68" s="818"/>
      <c r="N68" s="127"/>
    </row>
    <row r="69" spans="1:15" ht="15.75" thickBot="1">
      <c r="B69" s="834" t="s">
        <v>953</v>
      </c>
      <c r="C69" s="835"/>
      <c r="D69" s="835"/>
      <c r="E69" s="835"/>
      <c r="F69" s="835"/>
      <c r="G69" s="835"/>
      <c r="H69" s="835"/>
      <c r="I69" s="835"/>
      <c r="J69" s="835"/>
      <c r="K69" s="835"/>
      <c r="L69" s="835"/>
      <c r="M69" s="836"/>
      <c r="N69" s="104">
        <f>N63+N64+N65+N66+N67</f>
        <v>3267.2812134540109</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4" t="s">
        <v>963</v>
      </c>
      <c r="C73" s="855"/>
      <c r="D73" s="855"/>
      <c r="E73" s="855"/>
      <c r="F73" s="855"/>
      <c r="G73" s="855"/>
      <c r="H73" s="855"/>
      <c r="I73" s="73" t="s">
        <v>964</v>
      </c>
      <c r="J73" s="75" t="s">
        <v>1410</v>
      </c>
      <c r="K73" s="74" t="s">
        <v>966</v>
      </c>
      <c r="L73" s="856" t="s">
        <v>950</v>
      </c>
      <c r="M73" s="857"/>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5"/>
      <c r="C79" s="816"/>
      <c r="D79" s="816"/>
      <c r="E79" s="816"/>
      <c r="F79" s="816"/>
      <c r="G79" s="816"/>
      <c r="H79" s="816"/>
      <c r="I79" s="126"/>
      <c r="J79" s="126"/>
      <c r="K79" s="126"/>
      <c r="L79" s="916"/>
      <c r="M79" s="916"/>
      <c r="N79" s="45"/>
    </row>
    <row r="80" spans="1:15" ht="15.75" thickBot="1">
      <c r="B80" s="834" t="s">
        <v>953</v>
      </c>
      <c r="C80" s="835"/>
      <c r="D80" s="835"/>
      <c r="E80" s="835"/>
      <c r="F80" s="835"/>
      <c r="G80" s="835"/>
      <c r="H80" s="835"/>
      <c r="I80" s="835"/>
      <c r="J80" s="835"/>
      <c r="K80" s="835"/>
      <c r="L80" s="835"/>
      <c r="M80" s="836"/>
      <c r="N80" s="301">
        <f>SUM(N74:N79)</f>
        <v>8747.0451129502508</v>
      </c>
    </row>
    <row r="81" spans="1:14" ht="15.75" thickBot="1">
      <c r="B81" s="33"/>
      <c r="C81" s="34"/>
      <c r="D81" s="34"/>
      <c r="E81" s="34"/>
      <c r="F81" s="34"/>
      <c r="G81" s="34"/>
      <c r="H81" s="34"/>
      <c r="I81" s="34"/>
      <c r="J81" s="34"/>
      <c r="K81" s="34"/>
      <c r="L81" s="34"/>
      <c r="M81" s="34"/>
      <c r="N81" s="35"/>
    </row>
    <row r="82" spans="1:14" ht="15.75" thickBot="1">
      <c r="B82" s="828" t="s">
        <v>967</v>
      </c>
      <c r="C82" s="829"/>
      <c r="D82" s="829"/>
      <c r="E82" s="829"/>
      <c r="F82" s="829"/>
      <c r="G82" s="829"/>
      <c r="H82" s="829"/>
      <c r="I82" s="829"/>
      <c r="J82" s="829"/>
      <c r="K82" s="829"/>
      <c r="L82" s="829"/>
      <c r="M82" s="830"/>
      <c r="N82" s="99">
        <f>N48+N58+N69+N80</f>
        <v>192678.36001950683</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9" t="s">
        <v>969</v>
      </c>
      <c r="C86" s="820"/>
      <c r="D86" s="820"/>
      <c r="E86" s="820"/>
      <c r="F86" s="820"/>
      <c r="G86" s="820"/>
      <c r="H86" s="820"/>
      <c r="I86" s="314"/>
      <c r="J86" s="334"/>
      <c r="K86" s="302" t="s">
        <v>970</v>
      </c>
      <c r="L86" s="858" t="s">
        <v>971</v>
      </c>
      <c r="M86" s="859"/>
      <c r="N86" s="303"/>
    </row>
    <row r="87" spans="1:14">
      <c r="B87" s="860" t="s">
        <v>972</v>
      </c>
      <c r="C87" s="861"/>
      <c r="D87" s="861"/>
      <c r="E87" s="861"/>
      <c r="F87" s="861"/>
      <c r="G87" s="861"/>
      <c r="H87" s="861"/>
      <c r="I87" s="87"/>
      <c r="J87" s="88"/>
      <c r="K87" s="304">
        <v>0.2</v>
      </c>
      <c r="L87" s="862">
        <f>N82*K87</f>
        <v>38535.672003901367</v>
      </c>
      <c r="M87" s="863"/>
      <c r="N87" s="51"/>
    </row>
    <row r="88" spans="1:14">
      <c r="B88" s="89" t="s">
        <v>973</v>
      </c>
      <c r="C88" s="90"/>
      <c r="D88" s="90"/>
      <c r="E88" s="90"/>
      <c r="F88" s="90"/>
      <c r="G88" s="90"/>
      <c r="H88" s="90"/>
      <c r="I88" s="87"/>
      <c r="J88" s="88"/>
      <c r="K88" s="304">
        <v>0.05</v>
      </c>
      <c r="L88" s="862">
        <f>N82*K88</f>
        <v>9633.9180009753418</v>
      </c>
      <c r="M88" s="863"/>
      <c r="N88" s="51"/>
    </row>
    <row r="89" spans="1:14" ht="15.75" thickBot="1">
      <c r="B89" s="91" t="s">
        <v>974</v>
      </c>
      <c r="C89" s="92"/>
      <c r="D89" s="92"/>
      <c r="E89" s="92"/>
      <c r="F89" s="92"/>
      <c r="G89" s="92"/>
      <c r="H89" s="92"/>
      <c r="I89" s="93"/>
      <c r="J89" s="94"/>
      <c r="K89" s="305">
        <v>0.05</v>
      </c>
      <c r="L89" s="864">
        <f>N82*K89</f>
        <v>9633.9180009753418</v>
      </c>
      <c r="M89" s="865"/>
      <c r="N89" s="51"/>
    </row>
    <row r="90" spans="1:14" ht="15.75" thickBot="1">
      <c r="B90" s="828" t="s">
        <v>953</v>
      </c>
      <c r="C90" s="829"/>
      <c r="D90" s="829"/>
      <c r="E90" s="829"/>
      <c r="F90" s="829"/>
      <c r="G90" s="829"/>
      <c r="H90" s="829"/>
      <c r="I90" s="829"/>
      <c r="J90" s="829"/>
      <c r="K90" s="829"/>
      <c r="L90" s="829"/>
      <c r="M90" s="830"/>
      <c r="N90" s="52">
        <f>L87+L88+L89</f>
        <v>57803.508005852047</v>
      </c>
    </row>
    <row r="91" spans="1:14" ht="15.75" thickBot="1">
      <c r="B91" s="33"/>
      <c r="C91" s="34"/>
      <c r="D91" s="34"/>
      <c r="E91" s="34"/>
      <c r="F91" s="34"/>
      <c r="G91" s="34"/>
      <c r="H91" s="34"/>
      <c r="I91" s="34"/>
      <c r="J91" s="34"/>
      <c r="K91" s="34"/>
      <c r="L91" s="34"/>
      <c r="M91" s="34"/>
      <c r="N91" s="35"/>
    </row>
    <row r="92" spans="1:14" ht="15.75" thickBot="1">
      <c r="A92" t="s">
        <v>2016</v>
      </c>
      <c r="B92" s="828" t="s">
        <v>975</v>
      </c>
      <c r="C92" s="829"/>
      <c r="D92" s="829"/>
      <c r="E92" s="829"/>
      <c r="F92" s="829"/>
      <c r="G92" s="829"/>
      <c r="H92" s="829"/>
      <c r="I92" s="829"/>
      <c r="J92" s="829"/>
      <c r="K92" s="829"/>
      <c r="L92" s="829"/>
      <c r="M92" s="830"/>
      <c r="N92" s="188">
        <f>N82+N90</f>
        <v>250481.86802535888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6" t="s">
        <v>2218</v>
      </c>
      <c r="C109" s="867"/>
      <c r="D109" s="867"/>
      <c r="E109" s="867"/>
      <c r="F109" s="867"/>
      <c r="G109" s="867"/>
      <c r="H109" s="867"/>
      <c r="I109" s="867"/>
      <c r="J109" s="867"/>
      <c r="K109" s="867"/>
      <c r="L109" s="867"/>
      <c r="M109" s="867"/>
      <c r="N109" s="868"/>
    </row>
    <row r="110" spans="2:14" ht="15" customHeight="1">
      <c r="B110" s="866"/>
      <c r="C110" s="867"/>
      <c r="D110" s="867"/>
      <c r="E110" s="867"/>
      <c r="F110" s="867"/>
      <c r="G110" s="867"/>
      <c r="H110" s="867"/>
      <c r="I110" s="867"/>
      <c r="J110" s="867"/>
      <c r="K110" s="867"/>
      <c r="L110" s="867"/>
      <c r="M110" s="867"/>
      <c r="N110" s="868"/>
    </row>
    <row r="111" spans="2:14" ht="30" customHeight="1">
      <c r="B111" s="869" t="s">
        <v>2219</v>
      </c>
      <c r="C111" s="870"/>
      <c r="D111" s="870"/>
      <c r="E111" s="870"/>
      <c r="F111" s="870"/>
      <c r="G111" s="870"/>
      <c r="H111" s="870"/>
      <c r="I111" s="870"/>
      <c r="J111" s="870"/>
      <c r="K111" s="870"/>
      <c r="L111" s="870"/>
      <c r="M111" s="870"/>
      <c r="N111" s="871"/>
    </row>
    <row r="112" spans="2:14">
      <c r="B112" s="869"/>
      <c r="C112" s="870"/>
      <c r="D112" s="870"/>
      <c r="E112" s="870"/>
      <c r="F112" s="870"/>
      <c r="G112" s="870"/>
      <c r="H112" s="870"/>
      <c r="I112" s="870"/>
      <c r="J112" s="870"/>
      <c r="K112" s="870"/>
      <c r="L112" s="870"/>
      <c r="M112" s="870"/>
      <c r="N112" s="87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5"/>
      <c r="K122" s="805"/>
      <c r="L122" s="805"/>
      <c r="M122" s="805"/>
      <c r="N122" s="806"/>
    </row>
    <row r="123" spans="2:14" ht="15.75" thickBot="1">
      <c r="B123" s="261" t="s">
        <v>2221</v>
      </c>
      <c r="C123" s="393"/>
      <c r="D123" s="393"/>
      <c r="E123" s="57"/>
      <c r="F123" s="57"/>
      <c r="G123" s="57"/>
      <c r="H123" s="57"/>
      <c r="I123" s="57"/>
      <c r="J123" s="807"/>
      <c r="K123" s="807"/>
      <c r="L123" s="807"/>
      <c r="M123" s="807"/>
      <c r="N123" s="808"/>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5.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1073</v>
      </c>
      <c r="C31" s="81" t="s">
        <v>1581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150</v>
      </c>
      <c r="B36" s="841" t="str">
        <f>VLOOKUP(A36,EQUIPOS!A6:D154,3,FALSE)</f>
        <v>Cargador : Potencia en el volante 125 hp, Clasificación de RPM del motor 2300.</v>
      </c>
      <c r="C36" s="842"/>
      <c r="D36" s="842"/>
      <c r="E36" s="842"/>
      <c r="F36" s="842"/>
      <c r="G36" s="842"/>
      <c r="H36" s="843"/>
      <c r="I36" s="267"/>
      <c r="J36" s="268"/>
      <c r="K36" s="269">
        <f>VLOOKUP(A36,EQUIPOS!A6:D163,4,FALSE)</f>
        <v>187168.11709472007</v>
      </c>
      <c r="L36" s="270"/>
      <c r="M36" s="271">
        <v>30</v>
      </c>
      <c r="N36" s="272">
        <f>K36/M36</f>
        <v>6238.9372364906694</v>
      </c>
    </row>
    <row r="37" spans="1:14">
      <c r="A37" s="113" t="s">
        <v>173</v>
      </c>
      <c r="B37" s="841" t="str">
        <f>VLOOKUP(A37,EQUIPOS!A7:D154,3,FALSE)</f>
        <v>Compactador neumático de Potencia 70 HP, peso de 13 ton</v>
      </c>
      <c r="C37" s="842"/>
      <c r="D37" s="842"/>
      <c r="E37" s="842"/>
      <c r="F37" s="842"/>
      <c r="G37" s="842"/>
      <c r="H37" s="843"/>
      <c r="I37" s="267"/>
      <c r="J37" s="268"/>
      <c r="K37" s="269">
        <f>VLOOKUP(A37,EQUIPOS!A7:D164,4,FALSE)</f>
        <v>149863.88310569464</v>
      </c>
      <c r="L37" s="270"/>
      <c r="M37" s="271">
        <v>10</v>
      </c>
      <c r="N37" s="272">
        <f t="shared" ref="N37:N43" si="0">K37/M37</f>
        <v>14986.388310569464</v>
      </c>
    </row>
    <row r="38" spans="1:14">
      <c r="A38" t="s">
        <v>166</v>
      </c>
      <c r="B38" s="841" t="str">
        <f>VLOOKUP(A38,EQUIPOS!A8:D154,3,FALSE)</f>
        <v>Compactador de Rodillo POTENCIA: 99HP, PESO: 8 ton</v>
      </c>
      <c r="C38" s="842"/>
      <c r="D38" s="842"/>
      <c r="E38" s="842"/>
      <c r="F38" s="842"/>
      <c r="G38" s="842"/>
      <c r="H38" s="843"/>
      <c r="I38" s="267"/>
      <c r="J38" s="268"/>
      <c r="K38" s="269">
        <f>VLOOKUP(A38,EQUIPOS!A8:D165,4,FALSE)</f>
        <v>122196.04219393863</v>
      </c>
      <c r="L38" s="270"/>
      <c r="M38" s="271">
        <v>10</v>
      </c>
      <c r="N38" s="272">
        <f t="shared" si="0"/>
        <v>12219.604219393863</v>
      </c>
    </row>
    <row r="39" spans="1:14">
      <c r="A39" t="s">
        <v>284</v>
      </c>
      <c r="B39" s="841" t="str">
        <f>VLOOKUP(A39,EQUIPOS!A9:D154,3,FALSE)</f>
        <v>Planta de asfalto en caliente</v>
      </c>
      <c r="C39" s="842"/>
      <c r="D39" s="842"/>
      <c r="E39" s="842"/>
      <c r="F39" s="842"/>
      <c r="G39" s="842"/>
      <c r="H39" s="843"/>
      <c r="I39" s="267"/>
      <c r="J39" s="268"/>
      <c r="K39" s="269">
        <f>VLOOKUP(A39,EQUIPOS!A9:D166,4,FALSE)</f>
        <v>601817.83891712537</v>
      </c>
      <c r="L39" s="270"/>
      <c r="M39" s="271">
        <v>10</v>
      </c>
      <c r="N39" s="272">
        <f t="shared" si="0"/>
        <v>60181.783891712534</v>
      </c>
    </row>
    <row r="40" spans="1:14">
      <c r="A40" t="s">
        <v>290</v>
      </c>
      <c r="B40" s="841" t="str">
        <f>VLOOKUP(A40,EQUIPOS!A10:D154,3,FALSE)</f>
        <v>Planta trituradora</v>
      </c>
      <c r="C40" s="842"/>
      <c r="D40" s="842"/>
      <c r="E40" s="842"/>
      <c r="F40" s="842"/>
      <c r="G40" s="842"/>
      <c r="H40" s="843"/>
      <c r="I40" s="267"/>
      <c r="J40" s="268"/>
      <c r="K40" s="269">
        <f>VLOOKUP(A40,EQUIPOS!A10:D167,4,FALSE)</f>
        <v>516732.25173108414</v>
      </c>
      <c r="L40" s="270"/>
      <c r="M40" s="271">
        <v>30</v>
      </c>
      <c r="N40" s="272">
        <f t="shared" si="0"/>
        <v>17224.408391036137</v>
      </c>
    </row>
    <row r="41" spans="1:14">
      <c r="A41" t="s">
        <v>314</v>
      </c>
      <c r="B41" s="841" t="str">
        <f>VLOOKUP(A41,EQUIPOS!A11:D155,3,FALSE)</f>
        <v xml:space="preserve">Retroexcavadora E-200 sobre orugas
</v>
      </c>
      <c r="C41" s="842"/>
      <c r="D41" s="842"/>
      <c r="E41" s="842"/>
      <c r="F41" s="842"/>
      <c r="G41" s="842"/>
      <c r="H41" s="843"/>
      <c r="I41" s="267"/>
      <c r="J41" s="268"/>
      <c r="K41" s="269">
        <f>VLOOKUP(A41,EQUIPOS!A11:D168,4,FALSE)</f>
        <v>207536.27157565294</v>
      </c>
      <c r="L41" s="270"/>
      <c r="M41" s="271">
        <v>30</v>
      </c>
      <c r="N41" s="272">
        <f t="shared" si="0"/>
        <v>6917.8757191884315</v>
      </c>
    </row>
    <row r="42" spans="1:14">
      <c r="A42" t="s">
        <v>358</v>
      </c>
      <c r="B42" s="841" t="str">
        <f>VLOOKUP(A42,EQUIPOS!A12:D156,3,FALSE)</f>
        <v xml:space="preserve">Terminadora de asfalto (Finisher), potencia en el volante 174 HP, R=20M3/H, velocidad de desplazamiento 114 m/min
</v>
      </c>
      <c r="C42" s="842"/>
      <c r="D42" s="842"/>
      <c r="E42" s="842"/>
      <c r="F42" s="842"/>
      <c r="G42" s="842"/>
      <c r="H42" s="843"/>
      <c r="I42" s="267"/>
      <c r="J42" s="268"/>
      <c r="K42" s="269">
        <f>VLOOKUP(A42,EQUIPOS!A12:D169,4,FALSE)</f>
        <v>215737.97119028351</v>
      </c>
      <c r="L42" s="270"/>
      <c r="M42" s="271">
        <v>10</v>
      </c>
      <c r="N42" s="272">
        <f t="shared" si="0"/>
        <v>21573.79711902835</v>
      </c>
    </row>
    <row r="43" spans="1:14">
      <c r="A43" t="s">
        <v>373</v>
      </c>
      <c r="B43" s="841" t="str">
        <f>VLOOKUP(A43,EQUIPOS!A13:D157,3,FALSE)</f>
        <v>Volqueta 6 m3</v>
      </c>
      <c r="C43" s="842"/>
      <c r="D43" s="842"/>
      <c r="E43" s="842"/>
      <c r="F43" s="842"/>
      <c r="G43" s="842"/>
      <c r="H43" s="843"/>
      <c r="I43" s="267"/>
      <c r="J43" s="268"/>
      <c r="K43" s="269">
        <f>VLOOKUP(A43,EQUIPOS!A13:D170,4,FALSE)</f>
        <v>83873.663260762187</v>
      </c>
      <c r="L43" s="270"/>
      <c r="M43" s="271">
        <v>10</v>
      </c>
      <c r="N43" s="272">
        <f t="shared" si="0"/>
        <v>8387.3663260762187</v>
      </c>
    </row>
    <row r="44" spans="1:14">
      <c r="B44" s="320"/>
      <c r="C44" s="321"/>
      <c r="D44" s="321"/>
      <c r="E44" s="321"/>
      <c r="F44" s="321"/>
      <c r="G44" s="321"/>
      <c r="H44" s="322"/>
      <c r="I44" s="267"/>
      <c r="J44" s="268"/>
      <c r="K44" s="269"/>
      <c r="L44" s="270"/>
      <c r="M44" s="271"/>
      <c r="N44" s="272"/>
    </row>
    <row r="45" spans="1:14">
      <c r="B45" s="841"/>
      <c r="C45" s="842"/>
      <c r="D45" s="842"/>
      <c r="E45" s="842"/>
      <c r="F45" s="842"/>
      <c r="G45" s="842"/>
      <c r="H45" s="843"/>
      <c r="I45" s="844"/>
      <c r="J45" s="825"/>
      <c r="K45" s="269"/>
      <c r="L45" s="845"/>
      <c r="M45" s="846"/>
      <c r="N45" s="272"/>
    </row>
    <row r="46" spans="1:14">
      <c r="B46" s="841"/>
      <c r="C46" s="842"/>
      <c r="D46" s="842"/>
      <c r="E46" s="847"/>
      <c r="F46" s="842"/>
      <c r="G46" s="842"/>
      <c r="H46" s="843"/>
      <c r="I46" s="36"/>
      <c r="J46" s="37"/>
      <c r="K46" s="274"/>
      <c r="L46" s="276"/>
      <c r="M46" s="277"/>
      <c r="N46" s="278"/>
    </row>
    <row r="47" spans="1:14">
      <c r="B47" s="848" t="s">
        <v>952</v>
      </c>
      <c r="C47" s="849"/>
      <c r="D47" s="849"/>
      <c r="E47" s="38"/>
      <c r="F47" s="39"/>
      <c r="G47" s="39"/>
      <c r="H47" s="40"/>
      <c r="I47" s="36"/>
      <c r="J47" s="37"/>
      <c r="K47" s="279"/>
      <c r="L47" s="276"/>
      <c r="M47" s="401">
        <v>0.1</v>
      </c>
      <c r="N47" s="344">
        <f>N81*M47</f>
        <v>874.7045112950251</v>
      </c>
    </row>
    <row r="48" spans="1:14" ht="15.75" thickBot="1">
      <c r="B48" s="841"/>
      <c r="C48" s="842"/>
      <c r="D48" s="842"/>
      <c r="E48" s="842"/>
      <c r="F48" s="842"/>
      <c r="G48" s="842"/>
      <c r="H48" s="843"/>
      <c r="I48" s="850"/>
      <c r="J48" s="851"/>
      <c r="K48" s="41"/>
      <c r="L48" s="852"/>
      <c r="M48" s="853"/>
      <c r="N48" s="105"/>
    </row>
    <row r="49" spans="1:14" ht="15.75" thickBot="1">
      <c r="B49" s="828" t="s">
        <v>953</v>
      </c>
      <c r="C49" s="829"/>
      <c r="D49" s="829"/>
      <c r="E49" s="829"/>
      <c r="F49" s="829"/>
      <c r="G49" s="829"/>
      <c r="H49" s="829"/>
      <c r="I49" s="829"/>
      <c r="J49" s="829"/>
      <c r="K49" s="829"/>
      <c r="L49" s="829"/>
      <c r="M49" s="830"/>
      <c r="N49" s="394">
        <f>SUM(N36:N48)</f>
        <v>148604.86572479067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9" t="s">
        <v>944</v>
      </c>
      <c r="C53" s="820"/>
      <c r="D53" s="820"/>
      <c r="E53" s="820"/>
      <c r="F53" s="820"/>
      <c r="G53" s="820"/>
      <c r="H53" s="820"/>
      <c r="I53" s="821"/>
      <c r="J53" s="315" t="s">
        <v>945</v>
      </c>
      <c r="K53" s="85" t="s">
        <v>946</v>
      </c>
      <c r="L53" s="822" t="s">
        <v>955</v>
      </c>
      <c r="M53" s="821"/>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21941.802159530362</v>
      </c>
      <c r="N54" s="272">
        <f>K54*M54</f>
        <v>30718.523023342503</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53.625797798776269</v>
      </c>
      <c r="N55" s="272">
        <f>K55*M55</f>
        <v>1340.6449449694067</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3"/>
      <c r="C58" s="824"/>
      <c r="D58" s="824"/>
      <c r="E58" s="824"/>
      <c r="F58" s="824"/>
      <c r="G58" s="824"/>
      <c r="H58" s="824"/>
      <c r="I58" s="825"/>
      <c r="J58" s="42"/>
      <c r="K58" s="44"/>
      <c r="L58" s="826"/>
      <c r="M58" s="827"/>
      <c r="N58" s="45"/>
    </row>
    <row r="59" spans="1:14" ht="15.75" thickBot="1">
      <c r="B59" s="828" t="s">
        <v>953</v>
      </c>
      <c r="C59" s="829"/>
      <c r="D59" s="829"/>
      <c r="E59" s="829"/>
      <c r="F59" s="829"/>
      <c r="G59" s="829"/>
      <c r="H59" s="829"/>
      <c r="I59" s="829"/>
      <c r="J59" s="829"/>
      <c r="K59" s="829"/>
      <c r="L59" s="829"/>
      <c r="M59" s="830"/>
      <c r="N59" s="394">
        <f>SUM(N54:N58)</f>
        <v>32059.167968311911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1" t="s">
        <v>961</v>
      </c>
      <c r="M63" s="804"/>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32">
        <f>VLOOKUP(A64,TRANSPORTE!A5:D117,4,FALSE)</f>
        <v>1232.9363069637777</v>
      </c>
      <c r="M64" s="833"/>
      <c r="N64" s="287">
        <f>K64*L64</f>
        <v>1726.1108297492888</v>
      </c>
    </row>
    <row r="65" spans="1:15">
      <c r="A65" t="s">
        <v>1375</v>
      </c>
      <c r="B65" s="46" t="str">
        <f>VLOOKUP(A65,TRANSPORTE!A6:D117,3,FALSE)</f>
        <v>Transporte de mezcla gruesa en Caliente MGC</v>
      </c>
      <c r="C65" s="47"/>
      <c r="D65" s="47"/>
      <c r="E65" s="47"/>
      <c r="F65" s="47"/>
      <c r="G65" s="47"/>
      <c r="H65" s="311" t="s">
        <v>1468</v>
      </c>
      <c r="I65" s="279">
        <v>1.25</v>
      </c>
      <c r="J65" s="286">
        <v>1</v>
      </c>
      <c r="K65" s="279">
        <f>I65*J65</f>
        <v>1.25</v>
      </c>
      <c r="L65" s="832">
        <f>VLOOKUP(A65,TRANSPORTE!A6:D117,4,FALSE)</f>
        <v>1232.9363069637777</v>
      </c>
      <c r="M65" s="833"/>
      <c r="N65" s="287">
        <f>K65*L65</f>
        <v>1541.1703837047221</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7"/>
      <c r="M69" s="818"/>
      <c r="N69" s="127"/>
    </row>
    <row r="70" spans="1:15" ht="15.75" thickBot="1">
      <c r="B70" s="834" t="s">
        <v>953</v>
      </c>
      <c r="C70" s="835"/>
      <c r="D70" s="835"/>
      <c r="E70" s="835"/>
      <c r="F70" s="835"/>
      <c r="G70" s="835"/>
      <c r="H70" s="835"/>
      <c r="I70" s="835"/>
      <c r="J70" s="835"/>
      <c r="K70" s="835"/>
      <c r="L70" s="835"/>
      <c r="M70" s="836"/>
      <c r="N70" s="104">
        <f>N64+N65+N66+N67+N68</f>
        <v>3267.2812134540109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4" t="s">
        <v>963</v>
      </c>
      <c r="C74" s="855"/>
      <c r="D74" s="855"/>
      <c r="E74" s="855"/>
      <c r="F74" s="855"/>
      <c r="G74" s="855"/>
      <c r="H74" s="855"/>
      <c r="I74" s="73" t="s">
        <v>964</v>
      </c>
      <c r="J74" s="75" t="s">
        <v>1410</v>
      </c>
      <c r="K74" s="74" t="s">
        <v>966</v>
      </c>
      <c r="L74" s="856" t="s">
        <v>950</v>
      </c>
      <c r="M74" s="857"/>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5"/>
      <c r="C80" s="816"/>
      <c r="D80" s="816"/>
      <c r="E80" s="816"/>
      <c r="F80" s="816"/>
      <c r="G80" s="816"/>
      <c r="H80" s="816"/>
      <c r="I80" s="126"/>
      <c r="J80" s="126"/>
      <c r="K80" s="126"/>
      <c r="L80" s="916"/>
      <c r="M80" s="916"/>
      <c r="N80" s="45"/>
    </row>
    <row r="81" spans="1:14" ht="15.75" thickBot="1">
      <c r="B81" s="834" t="s">
        <v>953</v>
      </c>
      <c r="C81" s="835"/>
      <c r="D81" s="835"/>
      <c r="E81" s="835"/>
      <c r="F81" s="835"/>
      <c r="G81" s="835"/>
      <c r="H81" s="835"/>
      <c r="I81" s="835"/>
      <c r="J81" s="835"/>
      <c r="K81" s="835"/>
      <c r="L81" s="835"/>
      <c r="M81" s="836"/>
      <c r="N81" s="301">
        <f>SUM(N75:N80)</f>
        <v>8747.0451129502508</v>
      </c>
    </row>
    <row r="82" spans="1:14" ht="15.75" thickBot="1">
      <c r="B82" s="33"/>
      <c r="C82" s="34"/>
      <c r="D82" s="34"/>
      <c r="E82" s="34"/>
      <c r="F82" s="34"/>
      <c r="G82" s="34"/>
      <c r="H82" s="34"/>
      <c r="I82" s="34"/>
      <c r="J82" s="34"/>
      <c r="K82" s="34"/>
      <c r="L82" s="34"/>
      <c r="M82" s="34"/>
      <c r="N82" s="35"/>
    </row>
    <row r="83" spans="1:14" ht="15.75" thickBot="1">
      <c r="B83" s="828" t="s">
        <v>967</v>
      </c>
      <c r="C83" s="829"/>
      <c r="D83" s="829"/>
      <c r="E83" s="829"/>
      <c r="F83" s="829"/>
      <c r="G83" s="829"/>
      <c r="H83" s="829"/>
      <c r="I83" s="829"/>
      <c r="J83" s="829"/>
      <c r="K83" s="829"/>
      <c r="L83" s="829"/>
      <c r="M83" s="830"/>
      <c r="N83" s="99">
        <f>N49+N59+N70+N81</f>
        <v>192678.36001950683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9" t="s">
        <v>969</v>
      </c>
      <c r="C87" s="820"/>
      <c r="D87" s="820"/>
      <c r="E87" s="820"/>
      <c r="F87" s="820"/>
      <c r="G87" s="820"/>
      <c r="H87" s="820"/>
      <c r="I87" s="314"/>
      <c r="J87" s="334"/>
      <c r="K87" s="302" t="s">
        <v>970</v>
      </c>
      <c r="L87" s="858" t="s">
        <v>971</v>
      </c>
      <c r="M87" s="859"/>
      <c r="N87" s="303"/>
    </row>
    <row r="88" spans="1:14">
      <c r="B88" s="860" t="s">
        <v>972</v>
      </c>
      <c r="C88" s="861"/>
      <c r="D88" s="861"/>
      <c r="E88" s="861"/>
      <c r="F88" s="861"/>
      <c r="G88" s="861"/>
      <c r="H88" s="861"/>
      <c r="I88" s="87"/>
      <c r="J88" s="88"/>
      <c r="K88" s="304">
        <v>0.2</v>
      </c>
      <c r="L88" s="862">
        <f>N83*K88</f>
        <v>38535.672003901367</v>
      </c>
      <c r="M88" s="863"/>
      <c r="N88" s="51"/>
    </row>
    <row r="89" spans="1:14">
      <c r="B89" s="89" t="s">
        <v>973</v>
      </c>
      <c r="C89" s="90"/>
      <c r="D89" s="90"/>
      <c r="E89" s="90"/>
      <c r="F89" s="90"/>
      <c r="G89" s="90"/>
      <c r="H89" s="90"/>
      <c r="I89" s="87"/>
      <c r="J89" s="88"/>
      <c r="K89" s="304">
        <v>0.05</v>
      </c>
      <c r="L89" s="862">
        <f>N83*K89</f>
        <v>9633.9180009753418</v>
      </c>
      <c r="M89" s="863"/>
      <c r="N89" s="51"/>
    </row>
    <row r="90" spans="1:14" ht="15.75" thickBot="1">
      <c r="B90" s="91" t="s">
        <v>974</v>
      </c>
      <c r="C90" s="92"/>
      <c r="D90" s="92"/>
      <c r="E90" s="92"/>
      <c r="F90" s="92"/>
      <c r="G90" s="92"/>
      <c r="H90" s="92"/>
      <c r="I90" s="93"/>
      <c r="J90" s="94"/>
      <c r="K90" s="305">
        <v>0.05</v>
      </c>
      <c r="L90" s="864">
        <f>N83*K90</f>
        <v>9633.9180009753418</v>
      </c>
      <c r="M90" s="865"/>
      <c r="N90" s="51"/>
    </row>
    <row r="91" spans="1:14" ht="15.75" thickBot="1">
      <c r="B91" s="828" t="s">
        <v>953</v>
      </c>
      <c r="C91" s="829"/>
      <c r="D91" s="829"/>
      <c r="E91" s="829"/>
      <c r="F91" s="829"/>
      <c r="G91" s="829"/>
      <c r="H91" s="829"/>
      <c r="I91" s="829"/>
      <c r="J91" s="829"/>
      <c r="K91" s="829"/>
      <c r="L91" s="829"/>
      <c r="M91" s="830"/>
      <c r="N91" s="52">
        <f>L88+L89+L90</f>
        <v>57803.508005852047</v>
      </c>
    </row>
    <row r="92" spans="1:14" ht="15.75" thickBot="1">
      <c r="B92" s="33"/>
      <c r="C92" s="34"/>
      <c r="D92" s="34"/>
      <c r="E92" s="34"/>
      <c r="F92" s="34"/>
      <c r="G92" s="34"/>
      <c r="H92" s="34"/>
      <c r="I92" s="34"/>
      <c r="J92" s="34"/>
      <c r="K92" s="34"/>
      <c r="L92" s="34"/>
      <c r="M92" s="34"/>
      <c r="N92" s="35"/>
    </row>
    <row r="93" spans="1:14" ht="15.75" thickBot="1">
      <c r="A93" t="s">
        <v>2016</v>
      </c>
      <c r="B93" s="828" t="s">
        <v>975</v>
      </c>
      <c r="C93" s="829"/>
      <c r="D93" s="829"/>
      <c r="E93" s="829"/>
      <c r="F93" s="829"/>
      <c r="G93" s="829"/>
      <c r="H93" s="829"/>
      <c r="I93" s="829"/>
      <c r="J93" s="829"/>
      <c r="K93" s="829"/>
      <c r="L93" s="829"/>
      <c r="M93" s="830"/>
      <c r="N93" s="188">
        <f>N83+N91</f>
        <v>250481.86802535888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6" t="s">
        <v>2218</v>
      </c>
      <c r="C110" s="867"/>
      <c r="D110" s="867"/>
      <c r="E110" s="867"/>
      <c r="F110" s="867"/>
      <c r="G110" s="867"/>
      <c r="H110" s="867"/>
      <c r="I110" s="867"/>
      <c r="J110" s="867"/>
      <c r="K110" s="867"/>
      <c r="L110" s="867"/>
      <c r="M110" s="867"/>
      <c r="N110" s="868"/>
    </row>
    <row r="111" spans="2:14" ht="15" customHeight="1">
      <c r="B111" s="866"/>
      <c r="C111" s="867"/>
      <c r="D111" s="867"/>
      <c r="E111" s="867"/>
      <c r="F111" s="867"/>
      <c r="G111" s="867"/>
      <c r="H111" s="867"/>
      <c r="I111" s="867"/>
      <c r="J111" s="867"/>
      <c r="K111" s="867"/>
      <c r="L111" s="867"/>
      <c r="M111" s="867"/>
      <c r="N111" s="868"/>
    </row>
    <row r="112" spans="2:14" ht="30" customHeight="1">
      <c r="B112" s="869" t="s">
        <v>2219</v>
      </c>
      <c r="C112" s="870"/>
      <c r="D112" s="870"/>
      <c r="E112" s="870"/>
      <c r="F112" s="870"/>
      <c r="G112" s="870"/>
      <c r="H112" s="870"/>
      <c r="I112" s="870"/>
      <c r="J112" s="870"/>
      <c r="K112" s="870"/>
      <c r="L112" s="870"/>
      <c r="M112" s="870"/>
      <c r="N112" s="871"/>
    </row>
    <row r="113" spans="2:14">
      <c r="B113" s="869"/>
      <c r="C113" s="870"/>
      <c r="D113" s="870"/>
      <c r="E113" s="870"/>
      <c r="F113" s="870"/>
      <c r="G113" s="870"/>
      <c r="H113" s="870"/>
      <c r="I113" s="870"/>
      <c r="J113" s="870"/>
      <c r="K113" s="870"/>
      <c r="L113" s="870"/>
      <c r="M113" s="870"/>
      <c r="N113" s="871"/>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5"/>
      <c r="K123" s="805"/>
      <c r="L123" s="805"/>
      <c r="M123" s="805"/>
      <c r="N123" s="806"/>
    </row>
    <row r="124" spans="2:14" ht="15.75" thickBot="1">
      <c r="B124" s="261" t="s">
        <v>2221</v>
      </c>
      <c r="C124" s="393"/>
      <c r="D124" s="393"/>
      <c r="E124" s="57"/>
      <c r="F124" s="57"/>
      <c r="G124" s="57"/>
      <c r="H124" s="57"/>
      <c r="I124" s="57"/>
      <c r="J124" s="807"/>
      <c r="K124" s="807"/>
      <c r="L124" s="807"/>
      <c r="M124" s="807"/>
      <c r="N124" s="808"/>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1074</v>
      </c>
      <c r="C31" s="81" t="s">
        <v>1582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150</v>
      </c>
      <c r="B36" s="841" t="str">
        <f>VLOOKUP(A36,EQUIPOS!A6:D154,3,FALSE)</f>
        <v>Cargador : Potencia en el volante 125 hp, Clasificación de RPM del motor 2300.</v>
      </c>
      <c r="C36" s="842"/>
      <c r="D36" s="842"/>
      <c r="E36" s="842"/>
      <c r="F36" s="842"/>
      <c r="G36" s="842"/>
      <c r="H36" s="843"/>
      <c r="I36" s="267"/>
      <c r="J36" s="268"/>
      <c r="K36" s="269">
        <f>VLOOKUP(A36,EQUIPOS!A6:D163,4,FALSE)</f>
        <v>187168.11709472007</v>
      </c>
      <c r="L36" s="270"/>
      <c r="M36" s="271">
        <v>30</v>
      </c>
      <c r="N36" s="272">
        <f>K36/M36</f>
        <v>6238.9372364906694</v>
      </c>
    </row>
    <row r="37" spans="1:14">
      <c r="A37" s="113" t="s">
        <v>173</v>
      </c>
      <c r="B37" s="841" t="str">
        <f>VLOOKUP(A37,EQUIPOS!A7:D154,3,FALSE)</f>
        <v>Compactador neumático de Potencia 70 HP, peso de 13 ton</v>
      </c>
      <c r="C37" s="842"/>
      <c r="D37" s="842"/>
      <c r="E37" s="842"/>
      <c r="F37" s="842"/>
      <c r="G37" s="842"/>
      <c r="H37" s="843"/>
      <c r="I37" s="267"/>
      <c r="J37" s="268"/>
      <c r="K37" s="269">
        <f>VLOOKUP(A37,EQUIPOS!A7:D164,4,FALSE)</f>
        <v>149863.88310569464</v>
      </c>
      <c r="L37" s="270"/>
      <c r="M37" s="271">
        <v>10</v>
      </c>
      <c r="N37" s="272">
        <f t="shared" ref="N37:N43" si="0">K37/M37</f>
        <v>14986.388310569464</v>
      </c>
    </row>
    <row r="38" spans="1:14">
      <c r="A38" t="s">
        <v>166</v>
      </c>
      <c r="B38" s="841" t="str">
        <f>VLOOKUP(A38,EQUIPOS!A8:D154,3,FALSE)</f>
        <v>Compactador de Rodillo POTENCIA: 99HP, PESO: 8 ton</v>
      </c>
      <c r="C38" s="842"/>
      <c r="D38" s="842"/>
      <c r="E38" s="842"/>
      <c r="F38" s="842"/>
      <c r="G38" s="842"/>
      <c r="H38" s="843"/>
      <c r="I38" s="267"/>
      <c r="J38" s="268"/>
      <c r="K38" s="269">
        <f>VLOOKUP(A38,EQUIPOS!A8:D165,4,FALSE)</f>
        <v>122196.04219393863</v>
      </c>
      <c r="L38" s="270"/>
      <c r="M38" s="271">
        <v>10</v>
      </c>
      <c r="N38" s="272">
        <f t="shared" si="0"/>
        <v>12219.604219393863</v>
      </c>
    </row>
    <row r="39" spans="1:14">
      <c r="A39" t="s">
        <v>284</v>
      </c>
      <c r="B39" s="841" t="str">
        <f>VLOOKUP(A39,EQUIPOS!A9:D154,3,FALSE)</f>
        <v>Planta de asfalto en caliente</v>
      </c>
      <c r="C39" s="842"/>
      <c r="D39" s="842"/>
      <c r="E39" s="842"/>
      <c r="F39" s="842"/>
      <c r="G39" s="842"/>
      <c r="H39" s="843"/>
      <c r="I39" s="267"/>
      <c r="J39" s="268"/>
      <c r="K39" s="269">
        <f>VLOOKUP(A39,EQUIPOS!A9:D166,4,FALSE)</f>
        <v>601817.83891712537</v>
      </c>
      <c r="L39" s="270"/>
      <c r="M39" s="271">
        <v>10</v>
      </c>
      <c r="N39" s="272">
        <f t="shared" si="0"/>
        <v>60181.783891712534</v>
      </c>
    </row>
    <row r="40" spans="1:14">
      <c r="A40" t="s">
        <v>290</v>
      </c>
      <c r="B40" s="841" t="str">
        <f>VLOOKUP(A40,EQUIPOS!A10:D154,3,FALSE)</f>
        <v>Planta trituradora</v>
      </c>
      <c r="C40" s="842"/>
      <c r="D40" s="842"/>
      <c r="E40" s="842"/>
      <c r="F40" s="842"/>
      <c r="G40" s="842"/>
      <c r="H40" s="843"/>
      <c r="I40" s="267"/>
      <c r="J40" s="268"/>
      <c r="K40" s="269">
        <f>VLOOKUP(A40,EQUIPOS!A10:D167,4,FALSE)</f>
        <v>516732.25173108414</v>
      </c>
      <c r="L40" s="270"/>
      <c r="M40" s="271">
        <v>30</v>
      </c>
      <c r="N40" s="272">
        <f t="shared" si="0"/>
        <v>17224.408391036137</v>
      </c>
    </row>
    <row r="41" spans="1:14">
      <c r="A41" t="s">
        <v>314</v>
      </c>
      <c r="B41" s="841" t="str">
        <f>VLOOKUP(A41,EQUIPOS!A11:D155,3,FALSE)</f>
        <v xml:space="preserve">Retroexcavadora E-200 sobre orugas
</v>
      </c>
      <c r="C41" s="842"/>
      <c r="D41" s="842"/>
      <c r="E41" s="842"/>
      <c r="F41" s="842"/>
      <c r="G41" s="842"/>
      <c r="H41" s="843"/>
      <c r="I41" s="267"/>
      <c r="J41" s="268"/>
      <c r="K41" s="269">
        <f>VLOOKUP(A41,EQUIPOS!A11:D168,4,FALSE)</f>
        <v>207536.27157565294</v>
      </c>
      <c r="L41" s="270"/>
      <c r="M41" s="271">
        <v>30</v>
      </c>
      <c r="N41" s="272">
        <f t="shared" si="0"/>
        <v>6917.8757191884315</v>
      </c>
    </row>
    <row r="42" spans="1:14">
      <c r="A42" t="s">
        <v>358</v>
      </c>
      <c r="B42" s="841" t="str">
        <f>VLOOKUP(A42,EQUIPOS!A12:D156,3,FALSE)</f>
        <v xml:space="preserve">Terminadora de asfalto (Finisher), potencia en el volante 174 HP, R=20M3/H, velocidad de desplazamiento 114 m/min
</v>
      </c>
      <c r="C42" s="842"/>
      <c r="D42" s="842"/>
      <c r="E42" s="842"/>
      <c r="F42" s="842"/>
      <c r="G42" s="842"/>
      <c r="H42" s="843"/>
      <c r="I42" s="267"/>
      <c r="J42" s="268"/>
      <c r="K42" s="269">
        <f>VLOOKUP(A42,EQUIPOS!A12:D169,4,FALSE)</f>
        <v>215737.97119028351</v>
      </c>
      <c r="L42" s="270"/>
      <c r="M42" s="271">
        <v>10</v>
      </c>
      <c r="N42" s="272">
        <f t="shared" si="0"/>
        <v>21573.79711902835</v>
      </c>
    </row>
    <row r="43" spans="1:14">
      <c r="A43" t="s">
        <v>373</v>
      </c>
      <c r="B43" s="841" t="str">
        <f>VLOOKUP(A43,EQUIPOS!A13:D157,3,FALSE)</f>
        <v>Volqueta 6 m3</v>
      </c>
      <c r="C43" s="842"/>
      <c r="D43" s="842"/>
      <c r="E43" s="842"/>
      <c r="F43" s="842"/>
      <c r="G43" s="842"/>
      <c r="H43" s="843"/>
      <c r="I43" s="267"/>
      <c r="J43" s="268"/>
      <c r="K43" s="269">
        <f>VLOOKUP(A43,EQUIPOS!A13:D170,4,FALSE)</f>
        <v>83873.663260762187</v>
      </c>
      <c r="L43" s="270"/>
      <c r="M43" s="271">
        <v>10</v>
      </c>
      <c r="N43" s="272">
        <f t="shared" si="0"/>
        <v>8387.3663260762187</v>
      </c>
    </row>
    <row r="44" spans="1:14">
      <c r="B44" s="320"/>
      <c r="C44" s="321"/>
      <c r="D44" s="321"/>
      <c r="E44" s="321"/>
      <c r="F44" s="321"/>
      <c r="G44" s="321"/>
      <c r="H44" s="322"/>
      <c r="I44" s="267"/>
      <c r="J44" s="268"/>
      <c r="K44" s="269"/>
      <c r="L44" s="270"/>
      <c r="M44" s="271"/>
      <c r="N44" s="272"/>
    </row>
    <row r="45" spans="1:14">
      <c r="B45" s="841"/>
      <c r="C45" s="842"/>
      <c r="D45" s="842"/>
      <c r="E45" s="842"/>
      <c r="F45" s="842"/>
      <c r="G45" s="842"/>
      <c r="H45" s="843"/>
      <c r="I45" s="844"/>
      <c r="J45" s="825"/>
      <c r="K45" s="269"/>
      <c r="L45" s="845"/>
      <c r="M45" s="846"/>
      <c r="N45" s="272"/>
    </row>
    <row r="46" spans="1:14">
      <c r="B46" s="841"/>
      <c r="C46" s="842"/>
      <c r="D46" s="842"/>
      <c r="E46" s="847"/>
      <c r="F46" s="842"/>
      <c r="G46" s="842"/>
      <c r="H46" s="843"/>
      <c r="I46" s="36"/>
      <c r="J46" s="37"/>
      <c r="K46" s="274"/>
      <c r="L46" s="276"/>
      <c r="M46" s="277"/>
      <c r="N46" s="278"/>
    </row>
    <row r="47" spans="1:14">
      <c r="B47" s="848" t="s">
        <v>952</v>
      </c>
      <c r="C47" s="849"/>
      <c r="D47" s="849"/>
      <c r="E47" s="38"/>
      <c r="F47" s="39"/>
      <c r="G47" s="39"/>
      <c r="H47" s="40"/>
      <c r="I47" s="36"/>
      <c r="J47" s="37"/>
      <c r="K47" s="279"/>
      <c r="L47" s="276"/>
      <c r="M47" s="401">
        <v>0.1</v>
      </c>
      <c r="N47" s="344">
        <f>N81*M47</f>
        <v>874.7045112950251</v>
      </c>
    </row>
    <row r="48" spans="1:14" ht="15.75" thickBot="1">
      <c r="B48" s="841"/>
      <c r="C48" s="842"/>
      <c r="D48" s="842"/>
      <c r="E48" s="842"/>
      <c r="F48" s="842"/>
      <c r="G48" s="842"/>
      <c r="H48" s="843"/>
      <c r="I48" s="850"/>
      <c r="J48" s="851"/>
      <c r="K48" s="41"/>
      <c r="L48" s="852"/>
      <c r="M48" s="853"/>
      <c r="N48" s="105"/>
    </row>
    <row r="49" spans="1:14" ht="15.75" thickBot="1">
      <c r="B49" s="828" t="s">
        <v>953</v>
      </c>
      <c r="C49" s="829"/>
      <c r="D49" s="829"/>
      <c r="E49" s="829"/>
      <c r="F49" s="829"/>
      <c r="G49" s="829"/>
      <c r="H49" s="829"/>
      <c r="I49" s="829"/>
      <c r="J49" s="829"/>
      <c r="K49" s="829"/>
      <c r="L49" s="829"/>
      <c r="M49" s="830"/>
      <c r="N49" s="394">
        <f>SUM(N36:N48)</f>
        <v>148604.86572479067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9" t="s">
        <v>944</v>
      </c>
      <c r="C53" s="820"/>
      <c r="D53" s="820"/>
      <c r="E53" s="820"/>
      <c r="F53" s="820"/>
      <c r="G53" s="820"/>
      <c r="H53" s="820"/>
      <c r="I53" s="821"/>
      <c r="J53" s="315" t="s">
        <v>945</v>
      </c>
      <c r="K53" s="85" t="s">
        <v>946</v>
      </c>
      <c r="L53" s="822" t="s">
        <v>955</v>
      </c>
      <c r="M53" s="821"/>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21941.802159530362</v>
      </c>
      <c r="N54" s="272">
        <f>K54*M54</f>
        <v>30718.523023342503</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53.625797798776269</v>
      </c>
      <c r="N55" s="272">
        <f>K55*M55</f>
        <v>1340.6449449694067</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3"/>
      <c r="C58" s="824"/>
      <c r="D58" s="824"/>
      <c r="E58" s="824"/>
      <c r="F58" s="824"/>
      <c r="G58" s="824"/>
      <c r="H58" s="824"/>
      <c r="I58" s="825"/>
      <c r="J58" s="42"/>
      <c r="K58" s="44"/>
      <c r="L58" s="826"/>
      <c r="M58" s="827"/>
      <c r="N58" s="45"/>
    </row>
    <row r="59" spans="1:14" ht="15.75" thickBot="1">
      <c r="B59" s="828" t="s">
        <v>953</v>
      </c>
      <c r="C59" s="829"/>
      <c r="D59" s="829"/>
      <c r="E59" s="829"/>
      <c r="F59" s="829"/>
      <c r="G59" s="829"/>
      <c r="H59" s="829"/>
      <c r="I59" s="829"/>
      <c r="J59" s="829"/>
      <c r="K59" s="829"/>
      <c r="L59" s="829"/>
      <c r="M59" s="830"/>
      <c r="N59" s="394">
        <f>SUM(N54:N58)</f>
        <v>32059.167968311911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1" t="s">
        <v>961</v>
      </c>
      <c r="M63" s="804"/>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32">
        <f>VLOOKUP(A64,TRANSPORTE!A5:D117,4,FALSE)</f>
        <v>1232.9363069637777</v>
      </c>
      <c r="M64" s="833"/>
      <c r="N64" s="287">
        <f>K64*L64</f>
        <v>1726.1108297492888</v>
      </c>
    </row>
    <row r="65" spans="1:15">
      <c r="A65" t="s">
        <v>1375</v>
      </c>
      <c r="B65" s="46" t="str">
        <f>VLOOKUP(A65,TRANSPORTE!A6:D117,3,FALSE)</f>
        <v>Transporte de mezcla gruesa en Caliente MGC</v>
      </c>
      <c r="C65" s="47"/>
      <c r="D65" s="47"/>
      <c r="E65" s="47"/>
      <c r="F65" s="47"/>
      <c r="G65" s="47"/>
      <c r="H65" s="311" t="s">
        <v>1468</v>
      </c>
      <c r="I65" s="279">
        <v>1.25</v>
      </c>
      <c r="J65" s="286">
        <v>1</v>
      </c>
      <c r="K65" s="279">
        <f>I65*J65</f>
        <v>1.25</v>
      </c>
      <c r="L65" s="832">
        <f>VLOOKUP(A65,TRANSPORTE!A6:D117,4,FALSE)</f>
        <v>1232.9363069637777</v>
      </c>
      <c r="M65" s="833"/>
      <c r="N65" s="287">
        <f>K65*L65</f>
        <v>1541.1703837047221</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7"/>
      <c r="M69" s="818"/>
      <c r="N69" s="127"/>
    </row>
    <row r="70" spans="1:15" ht="15.75" thickBot="1">
      <c r="B70" s="834" t="s">
        <v>953</v>
      </c>
      <c r="C70" s="835"/>
      <c r="D70" s="835"/>
      <c r="E70" s="835"/>
      <c r="F70" s="835"/>
      <c r="G70" s="835"/>
      <c r="H70" s="835"/>
      <c r="I70" s="835"/>
      <c r="J70" s="835"/>
      <c r="K70" s="835"/>
      <c r="L70" s="835"/>
      <c r="M70" s="836"/>
      <c r="N70" s="104">
        <f>N64+N65+N66+N67+N68</f>
        <v>3267.2812134540109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4" t="s">
        <v>963</v>
      </c>
      <c r="C74" s="855"/>
      <c r="D74" s="855"/>
      <c r="E74" s="855"/>
      <c r="F74" s="855"/>
      <c r="G74" s="855"/>
      <c r="H74" s="855"/>
      <c r="I74" s="73" t="s">
        <v>964</v>
      </c>
      <c r="J74" s="75" t="s">
        <v>1410</v>
      </c>
      <c r="K74" s="74" t="s">
        <v>966</v>
      </c>
      <c r="L74" s="856" t="s">
        <v>950</v>
      </c>
      <c r="M74" s="857"/>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5"/>
      <c r="C80" s="816"/>
      <c r="D80" s="816"/>
      <c r="E80" s="816"/>
      <c r="F80" s="816"/>
      <c r="G80" s="816"/>
      <c r="H80" s="816"/>
      <c r="I80" s="126"/>
      <c r="J80" s="126"/>
      <c r="K80" s="126"/>
      <c r="L80" s="916"/>
      <c r="M80" s="916"/>
      <c r="N80" s="45"/>
    </row>
    <row r="81" spans="1:14" ht="15.75" thickBot="1">
      <c r="B81" s="834" t="s">
        <v>953</v>
      </c>
      <c r="C81" s="835"/>
      <c r="D81" s="835"/>
      <c r="E81" s="835"/>
      <c r="F81" s="835"/>
      <c r="G81" s="835"/>
      <c r="H81" s="835"/>
      <c r="I81" s="835"/>
      <c r="J81" s="835"/>
      <c r="K81" s="835"/>
      <c r="L81" s="835"/>
      <c r="M81" s="836"/>
      <c r="N81" s="301">
        <f>SUM(N75:N80)</f>
        <v>8747.0451129502508</v>
      </c>
    </row>
    <row r="82" spans="1:14" ht="15.75" thickBot="1">
      <c r="B82" s="33"/>
      <c r="C82" s="34"/>
      <c r="D82" s="34"/>
      <c r="E82" s="34"/>
      <c r="F82" s="34"/>
      <c r="G82" s="34"/>
      <c r="H82" s="34"/>
      <c r="I82" s="34"/>
      <c r="J82" s="34"/>
      <c r="K82" s="34"/>
      <c r="L82" s="34"/>
      <c r="M82" s="34"/>
      <c r="N82" s="35"/>
    </row>
    <row r="83" spans="1:14" ht="15.75" thickBot="1">
      <c r="B83" s="828" t="s">
        <v>967</v>
      </c>
      <c r="C83" s="829"/>
      <c r="D83" s="829"/>
      <c r="E83" s="829"/>
      <c r="F83" s="829"/>
      <c r="G83" s="829"/>
      <c r="H83" s="829"/>
      <c r="I83" s="829"/>
      <c r="J83" s="829"/>
      <c r="K83" s="829"/>
      <c r="L83" s="829"/>
      <c r="M83" s="830"/>
      <c r="N83" s="99">
        <f>N49+N59+N70+N81</f>
        <v>192678.36001950683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9" t="s">
        <v>969</v>
      </c>
      <c r="C87" s="820"/>
      <c r="D87" s="820"/>
      <c r="E87" s="820"/>
      <c r="F87" s="820"/>
      <c r="G87" s="820"/>
      <c r="H87" s="820"/>
      <c r="I87" s="314"/>
      <c r="J87" s="334"/>
      <c r="K87" s="302" t="s">
        <v>970</v>
      </c>
      <c r="L87" s="858" t="s">
        <v>971</v>
      </c>
      <c r="M87" s="859"/>
      <c r="N87" s="303"/>
    </row>
    <row r="88" spans="1:14">
      <c r="B88" s="860" t="s">
        <v>972</v>
      </c>
      <c r="C88" s="861"/>
      <c r="D88" s="861"/>
      <c r="E88" s="861"/>
      <c r="F88" s="861"/>
      <c r="G88" s="861"/>
      <c r="H88" s="861"/>
      <c r="I88" s="87"/>
      <c r="J88" s="88"/>
      <c r="K88" s="304">
        <v>0.2</v>
      </c>
      <c r="L88" s="862">
        <f>N83*K88</f>
        <v>38535.672003901367</v>
      </c>
      <c r="M88" s="863"/>
      <c r="N88" s="51"/>
    </row>
    <row r="89" spans="1:14">
      <c r="B89" s="89" t="s">
        <v>973</v>
      </c>
      <c r="C89" s="90"/>
      <c r="D89" s="90"/>
      <c r="E89" s="90"/>
      <c r="F89" s="90"/>
      <c r="G89" s="90"/>
      <c r="H89" s="90"/>
      <c r="I89" s="87"/>
      <c r="J89" s="88"/>
      <c r="K89" s="304">
        <v>0.05</v>
      </c>
      <c r="L89" s="862">
        <f>N83*K89</f>
        <v>9633.9180009753418</v>
      </c>
      <c r="M89" s="863"/>
      <c r="N89" s="51"/>
    </row>
    <row r="90" spans="1:14" ht="15.75" thickBot="1">
      <c r="B90" s="91" t="s">
        <v>974</v>
      </c>
      <c r="C90" s="92"/>
      <c r="D90" s="92"/>
      <c r="E90" s="92"/>
      <c r="F90" s="92"/>
      <c r="G90" s="92"/>
      <c r="H90" s="92"/>
      <c r="I90" s="93"/>
      <c r="J90" s="94"/>
      <c r="K90" s="305">
        <v>0.05</v>
      </c>
      <c r="L90" s="864">
        <f>N83*K90</f>
        <v>9633.9180009753418</v>
      </c>
      <c r="M90" s="865"/>
      <c r="N90" s="51"/>
    </row>
    <row r="91" spans="1:14" ht="15.75" thickBot="1">
      <c r="B91" s="828" t="s">
        <v>953</v>
      </c>
      <c r="C91" s="829"/>
      <c r="D91" s="829"/>
      <c r="E91" s="829"/>
      <c r="F91" s="829"/>
      <c r="G91" s="829"/>
      <c r="H91" s="829"/>
      <c r="I91" s="829"/>
      <c r="J91" s="829"/>
      <c r="K91" s="829"/>
      <c r="L91" s="829"/>
      <c r="M91" s="830"/>
      <c r="N91" s="52">
        <f>L88+L89+L90</f>
        <v>57803.508005852047</v>
      </c>
    </row>
    <row r="92" spans="1:14" ht="15.75" thickBot="1">
      <c r="B92" s="33"/>
      <c r="C92" s="34"/>
      <c r="D92" s="34"/>
      <c r="E92" s="34"/>
      <c r="F92" s="34"/>
      <c r="G92" s="34"/>
      <c r="H92" s="34"/>
      <c r="I92" s="34"/>
      <c r="J92" s="34"/>
      <c r="K92" s="34"/>
      <c r="L92" s="34"/>
      <c r="M92" s="34"/>
      <c r="N92" s="35"/>
    </row>
    <row r="93" spans="1:14" ht="15.75" thickBot="1">
      <c r="A93" t="s">
        <v>2016</v>
      </c>
      <c r="B93" s="828" t="s">
        <v>975</v>
      </c>
      <c r="C93" s="829"/>
      <c r="D93" s="829"/>
      <c r="E93" s="829"/>
      <c r="F93" s="829"/>
      <c r="G93" s="829"/>
      <c r="H93" s="829"/>
      <c r="I93" s="829"/>
      <c r="J93" s="829"/>
      <c r="K93" s="829"/>
      <c r="L93" s="829"/>
      <c r="M93" s="830"/>
      <c r="N93" s="188">
        <f>N83+N91</f>
        <v>250481.86802535888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6" t="s">
        <v>2218</v>
      </c>
      <c r="C110" s="867"/>
      <c r="D110" s="867"/>
      <c r="E110" s="867"/>
      <c r="F110" s="867"/>
      <c r="G110" s="867"/>
      <c r="H110" s="867"/>
      <c r="I110" s="867"/>
      <c r="J110" s="867"/>
      <c r="K110" s="867"/>
      <c r="L110" s="867"/>
      <c r="M110" s="867"/>
      <c r="N110" s="868"/>
    </row>
    <row r="111" spans="2:14" ht="15" customHeight="1">
      <c r="B111" s="866"/>
      <c r="C111" s="867"/>
      <c r="D111" s="867"/>
      <c r="E111" s="867"/>
      <c r="F111" s="867"/>
      <c r="G111" s="867"/>
      <c r="H111" s="867"/>
      <c r="I111" s="867"/>
      <c r="J111" s="867"/>
      <c r="K111" s="867"/>
      <c r="L111" s="867"/>
      <c r="M111" s="867"/>
      <c r="N111" s="868"/>
    </row>
    <row r="112" spans="2:14" ht="30" customHeight="1">
      <c r="B112" s="869" t="s">
        <v>2219</v>
      </c>
      <c r="C112" s="870"/>
      <c r="D112" s="870"/>
      <c r="E112" s="870"/>
      <c r="F112" s="870"/>
      <c r="G112" s="870"/>
      <c r="H112" s="870"/>
      <c r="I112" s="870"/>
      <c r="J112" s="870"/>
      <c r="K112" s="870"/>
      <c r="L112" s="870"/>
      <c r="M112" s="870"/>
      <c r="N112" s="871"/>
    </row>
    <row r="113" spans="2:14">
      <c r="B113" s="869"/>
      <c r="C113" s="870"/>
      <c r="D113" s="870"/>
      <c r="E113" s="870"/>
      <c r="F113" s="870"/>
      <c r="G113" s="870"/>
      <c r="H113" s="870"/>
      <c r="I113" s="870"/>
      <c r="J113" s="870"/>
      <c r="K113" s="870"/>
      <c r="L113" s="870"/>
      <c r="M113" s="870"/>
      <c r="N113" s="871"/>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5"/>
      <c r="K123" s="805"/>
      <c r="L123" s="805"/>
      <c r="M123" s="805"/>
      <c r="N123" s="806"/>
    </row>
    <row r="124" spans="2:14" ht="15.75" thickBot="1">
      <c r="B124" s="261" t="s">
        <v>2221</v>
      </c>
      <c r="C124" s="393"/>
      <c r="D124" s="393"/>
      <c r="E124" s="57"/>
      <c r="F124" s="57"/>
      <c r="G124" s="57"/>
      <c r="H124" s="57"/>
      <c r="I124" s="57"/>
      <c r="J124" s="807"/>
      <c r="K124" s="807"/>
      <c r="L124" s="807"/>
      <c r="M124" s="807"/>
      <c r="N124" s="808"/>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1075</v>
      </c>
      <c r="C31" s="81" t="s">
        <v>1583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150</v>
      </c>
      <c r="B36" s="841" t="str">
        <f>VLOOKUP(A36,EQUIPOS!A6:D154,3,FALSE)</f>
        <v>Cargador : Potencia en el volante 125 hp, Clasificación de RPM del motor 2300.</v>
      </c>
      <c r="C36" s="842"/>
      <c r="D36" s="842"/>
      <c r="E36" s="842"/>
      <c r="F36" s="842"/>
      <c r="G36" s="842"/>
      <c r="H36" s="843"/>
      <c r="I36" s="267"/>
      <c r="J36" s="268"/>
      <c r="K36" s="269">
        <f>VLOOKUP(A36,EQUIPOS!A6:D163,4,FALSE)</f>
        <v>187168.11709472007</v>
      </c>
      <c r="L36" s="270"/>
      <c r="M36" s="271">
        <v>30</v>
      </c>
      <c r="N36" s="272">
        <f>K36/M36</f>
        <v>6238.9372364906694</v>
      </c>
    </row>
    <row r="37" spans="1:14">
      <c r="A37" s="113" t="s">
        <v>173</v>
      </c>
      <c r="B37" s="841" t="str">
        <f>VLOOKUP(A37,EQUIPOS!A7:D154,3,FALSE)</f>
        <v>Compactador neumático de Potencia 70 HP, peso de 13 ton</v>
      </c>
      <c r="C37" s="842"/>
      <c r="D37" s="842"/>
      <c r="E37" s="842"/>
      <c r="F37" s="842"/>
      <c r="G37" s="842"/>
      <c r="H37" s="843"/>
      <c r="I37" s="267"/>
      <c r="J37" s="268"/>
      <c r="K37" s="269">
        <f>VLOOKUP(A37,EQUIPOS!A7:D164,4,FALSE)</f>
        <v>149863.88310569464</v>
      </c>
      <c r="L37" s="270"/>
      <c r="M37" s="271">
        <v>10</v>
      </c>
      <c r="N37" s="272">
        <f t="shared" ref="N37:N43" si="0">K37/M37</f>
        <v>14986.388310569464</v>
      </c>
    </row>
    <row r="38" spans="1:14">
      <c r="A38" t="s">
        <v>166</v>
      </c>
      <c r="B38" s="841" t="str">
        <f>VLOOKUP(A38,EQUIPOS!A8:D154,3,FALSE)</f>
        <v>Compactador de Rodillo POTENCIA: 99HP, PESO: 8 ton</v>
      </c>
      <c r="C38" s="842"/>
      <c r="D38" s="842"/>
      <c r="E38" s="842"/>
      <c r="F38" s="842"/>
      <c r="G38" s="842"/>
      <c r="H38" s="843"/>
      <c r="I38" s="267"/>
      <c r="J38" s="268"/>
      <c r="K38" s="269">
        <f>VLOOKUP(A38,EQUIPOS!A8:D165,4,FALSE)</f>
        <v>122196.04219393863</v>
      </c>
      <c r="L38" s="270"/>
      <c r="M38" s="271">
        <v>10</v>
      </c>
      <c r="N38" s="272">
        <f t="shared" si="0"/>
        <v>12219.604219393863</v>
      </c>
    </row>
    <row r="39" spans="1:14">
      <c r="A39" t="s">
        <v>284</v>
      </c>
      <c r="B39" s="841" t="str">
        <f>VLOOKUP(A39,EQUIPOS!A9:D154,3,FALSE)</f>
        <v>Planta de asfalto en caliente</v>
      </c>
      <c r="C39" s="842"/>
      <c r="D39" s="842"/>
      <c r="E39" s="842"/>
      <c r="F39" s="842"/>
      <c r="G39" s="842"/>
      <c r="H39" s="843"/>
      <c r="I39" s="267"/>
      <c r="J39" s="268"/>
      <c r="K39" s="269">
        <f>VLOOKUP(A39,EQUIPOS!A9:D166,4,FALSE)</f>
        <v>601817.83891712537</v>
      </c>
      <c r="L39" s="270"/>
      <c r="M39" s="271">
        <v>10</v>
      </c>
      <c r="N39" s="272">
        <f t="shared" si="0"/>
        <v>60181.783891712534</v>
      </c>
    </row>
    <row r="40" spans="1:14">
      <c r="A40" t="s">
        <v>290</v>
      </c>
      <c r="B40" s="841" t="str">
        <f>VLOOKUP(A40,EQUIPOS!A10:D154,3,FALSE)</f>
        <v>Planta trituradora</v>
      </c>
      <c r="C40" s="842"/>
      <c r="D40" s="842"/>
      <c r="E40" s="842"/>
      <c r="F40" s="842"/>
      <c r="G40" s="842"/>
      <c r="H40" s="843"/>
      <c r="I40" s="267"/>
      <c r="J40" s="268"/>
      <c r="K40" s="269">
        <f>VLOOKUP(A40,EQUIPOS!A10:D167,4,FALSE)</f>
        <v>516732.25173108414</v>
      </c>
      <c r="L40" s="270"/>
      <c r="M40" s="271">
        <v>30</v>
      </c>
      <c r="N40" s="272">
        <f t="shared" si="0"/>
        <v>17224.408391036137</v>
      </c>
    </row>
    <row r="41" spans="1:14">
      <c r="A41" t="s">
        <v>314</v>
      </c>
      <c r="B41" s="841" t="str">
        <f>VLOOKUP(A41,EQUIPOS!A11:D155,3,FALSE)</f>
        <v xml:space="preserve">Retroexcavadora E-200 sobre orugas
</v>
      </c>
      <c r="C41" s="842"/>
      <c r="D41" s="842"/>
      <c r="E41" s="842"/>
      <c r="F41" s="842"/>
      <c r="G41" s="842"/>
      <c r="H41" s="843"/>
      <c r="I41" s="267"/>
      <c r="J41" s="268"/>
      <c r="K41" s="269">
        <f>VLOOKUP(A41,EQUIPOS!A11:D168,4,FALSE)</f>
        <v>207536.27157565294</v>
      </c>
      <c r="L41" s="270"/>
      <c r="M41" s="271">
        <v>30</v>
      </c>
      <c r="N41" s="272">
        <f t="shared" si="0"/>
        <v>6917.8757191884315</v>
      </c>
    </row>
    <row r="42" spans="1:14">
      <c r="A42" t="s">
        <v>358</v>
      </c>
      <c r="B42" s="841" t="str">
        <f>VLOOKUP(A42,EQUIPOS!A12:D156,3,FALSE)</f>
        <v xml:space="preserve">Terminadora de asfalto (Finisher), potencia en el volante 174 HP, R=20M3/H, velocidad de desplazamiento 114 m/min
</v>
      </c>
      <c r="C42" s="842"/>
      <c r="D42" s="842"/>
      <c r="E42" s="842"/>
      <c r="F42" s="842"/>
      <c r="G42" s="842"/>
      <c r="H42" s="843"/>
      <c r="I42" s="267"/>
      <c r="J42" s="268"/>
      <c r="K42" s="269">
        <f>VLOOKUP(A42,EQUIPOS!A12:D169,4,FALSE)</f>
        <v>215737.97119028351</v>
      </c>
      <c r="L42" s="270"/>
      <c r="M42" s="271">
        <v>10</v>
      </c>
      <c r="N42" s="272">
        <f t="shared" si="0"/>
        <v>21573.79711902835</v>
      </c>
    </row>
    <row r="43" spans="1:14">
      <c r="A43" t="s">
        <v>373</v>
      </c>
      <c r="B43" s="841" t="str">
        <f>VLOOKUP(A43,EQUIPOS!A13:D157,3,FALSE)</f>
        <v>Volqueta 6 m3</v>
      </c>
      <c r="C43" s="842"/>
      <c r="D43" s="842"/>
      <c r="E43" s="842"/>
      <c r="F43" s="842"/>
      <c r="G43" s="842"/>
      <c r="H43" s="843"/>
      <c r="I43" s="267"/>
      <c r="J43" s="268"/>
      <c r="K43" s="269">
        <f>VLOOKUP(A43,EQUIPOS!A13:D170,4,FALSE)</f>
        <v>83873.663260762187</v>
      </c>
      <c r="L43" s="270"/>
      <c r="M43" s="271">
        <v>10</v>
      </c>
      <c r="N43" s="272">
        <f t="shared" si="0"/>
        <v>8387.3663260762187</v>
      </c>
    </row>
    <row r="44" spans="1:14">
      <c r="B44" s="320"/>
      <c r="C44" s="321"/>
      <c r="D44" s="321"/>
      <c r="E44" s="321"/>
      <c r="F44" s="321"/>
      <c r="G44" s="321"/>
      <c r="H44" s="322"/>
      <c r="I44" s="267"/>
      <c r="J44" s="268"/>
      <c r="K44" s="269"/>
      <c r="L44" s="270"/>
      <c r="M44" s="271"/>
      <c r="N44" s="272"/>
    </row>
    <row r="45" spans="1:14">
      <c r="B45" s="841"/>
      <c r="C45" s="842"/>
      <c r="D45" s="842"/>
      <c r="E45" s="842"/>
      <c r="F45" s="842"/>
      <c r="G45" s="842"/>
      <c r="H45" s="843"/>
      <c r="I45" s="844"/>
      <c r="J45" s="825"/>
      <c r="K45" s="269"/>
      <c r="L45" s="845"/>
      <c r="M45" s="846"/>
      <c r="N45" s="272"/>
    </row>
    <row r="46" spans="1:14">
      <c r="B46" s="841"/>
      <c r="C46" s="842"/>
      <c r="D46" s="842"/>
      <c r="E46" s="847"/>
      <c r="F46" s="842"/>
      <c r="G46" s="842"/>
      <c r="H46" s="843"/>
      <c r="I46" s="36"/>
      <c r="J46" s="37"/>
      <c r="K46" s="274"/>
      <c r="L46" s="276"/>
      <c r="M46" s="277"/>
      <c r="N46" s="278"/>
    </row>
    <row r="47" spans="1:14">
      <c r="B47" s="848" t="s">
        <v>952</v>
      </c>
      <c r="C47" s="849"/>
      <c r="D47" s="849"/>
      <c r="E47" s="38"/>
      <c r="F47" s="39"/>
      <c r="G47" s="39"/>
      <c r="H47" s="40"/>
      <c r="I47" s="36"/>
      <c r="J47" s="37"/>
      <c r="K47" s="279"/>
      <c r="L47" s="276"/>
      <c r="M47" s="401">
        <v>0.1</v>
      </c>
      <c r="N47" s="344">
        <f>N81*M47</f>
        <v>874.7045112950251</v>
      </c>
    </row>
    <row r="48" spans="1:14" ht="15.75" thickBot="1">
      <c r="B48" s="841"/>
      <c r="C48" s="842"/>
      <c r="D48" s="842"/>
      <c r="E48" s="842"/>
      <c r="F48" s="842"/>
      <c r="G48" s="842"/>
      <c r="H48" s="843"/>
      <c r="I48" s="850"/>
      <c r="J48" s="851"/>
      <c r="K48" s="41"/>
      <c r="L48" s="852"/>
      <c r="M48" s="853"/>
      <c r="N48" s="105"/>
    </row>
    <row r="49" spans="1:14" ht="15.75" thickBot="1">
      <c r="B49" s="828" t="s">
        <v>953</v>
      </c>
      <c r="C49" s="829"/>
      <c r="D49" s="829"/>
      <c r="E49" s="829"/>
      <c r="F49" s="829"/>
      <c r="G49" s="829"/>
      <c r="H49" s="829"/>
      <c r="I49" s="829"/>
      <c r="J49" s="829"/>
      <c r="K49" s="829"/>
      <c r="L49" s="829"/>
      <c r="M49" s="830"/>
      <c r="N49" s="394">
        <f>SUM(N36:N48)</f>
        <v>148604.86572479067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9" t="s">
        <v>944</v>
      </c>
      <c r="C53" s="820"/>
      <c r="D53" s="820"/>
      <c r="E53" s="820"/>
      <c r="F53" s="820"/>
      <c r="G53" s="820"/>
      <c r="H53" s="820"/>
      <c r="I53" s="821"/>
      <c r="J53" s="315" t="s">
        <v>945</v>
      </c>
      <c r="K53" s="85" t="s">
        <v>946</v>
      </c>
      <c r="L53" s="822" t="s">
        <v>955</v>
      </c>
      <c r="M53" s="821"/>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21941.802159530362</v>
      </c>
      <c r="N54" s="272">
        <f>K54*M54</f>
        <v>30718.523023342503</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53.625797798776269</v>
      </c>
      <c r="N55" s="272">
        <f>K55*M55</f>
        <v>1340.6449449694067</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3"/>
      <c r="C58" s="824"/>
      <c r="D58" s="824"/>
      <c r="E58" s="824"/>
      <c r="F58" s="824"/>
      <c r="G58" s="824"/>
      <c r="H58" s="824"/>
      <c r="I58" s="825"/>
      <c r="J58" s="42"/>
      <c r="K58" s="44"/>
      <c r="L58" s="826"/>
      <c r="M58" s="827"/>
      <c r="N58" s="45"/>
    </row>
    <row r="59" spans="1:14" ht="15.75" thickBot="1">
      <c r="B59" s="828" t="s">
        <v>953</v>
      </c>
      <c r="C59" s="829"/>
      <c r="D59" s="829"/>
      <c r="E59" s="829"/>
      <c r="F59" s="829"/>
      <c r="G59" s="829"/>
      <c r="H59" s="829"/>
      <c r="I59" s="829"/>
      <c r="J59" s="829"/>
      <c r="K59" s="829"/>
      <c r="L59" s="829"/>
      <c r="M59" s="830"/>
      <c r="N59" s="394">
        <f>SUM(N54:N58)</f>
        <v>32059.167968311911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1" t="s">
        <v>961</v>
      </c>
      <c r="M63" s="804"/>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32">
        <f>VLOOKUP(A64,TRANSPORTE!A5:D117,4,FALSE)</f>
        <v>1232.9363069637777</v>
      </c>
      <c r="M64" s="833"/>
      <c r="N64" s="287">
        <f>K64*L64</f>
        <v>1726.1108297492888</v>
      </c>
    </row>
    <row r="65" spans="1:15">
      <c r="A65" t="s">
        <v>1293</v>
      </c>
      <c r="B65" s="46" t="str">
        <f>VLOOKUP(A65,TRANSPORTE!A6:D117,3,FALSE)</f>
        <v>Transporte de mezcla</v>
      </c>
      <c r="C65" s="47"/>
      <c r="D65" s="47"/>
      <c r="E65" s="47"/>
      <c r="F65" s="47"/>
      <c r="G65" s="47"/>
      <c r="H65" s="311" t="s">
        <v>1468</v>
      </c>
      <c r="I65" s="279">
        <v>1.25</v>
      </c>
      <c r="J65" s="286">
        <v>1</v>
      </c>
      <c r="K65" s="279">
        <f>I65*J65</f>
        <v>1.25</v>
      </c>
      <c r="L65" s="832">
        <f>VLOOKUP(A65,TRANSPORTE!A6:D117,4,FALSE)</f>
        <v>1232.9363069637777</v>
      </c>
      <c r="M65" s="833"/>
      <c r="N65" s="287">
        <f>K65*L65</f>
        <v>1541.1703837047221</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7"/>
      <c r="M69" s="818"/>
      <c r="N69" s="127"/>
    </row>
    <row r="70" spans="1:15" ht="15.75" thickBot="1">
      <c r="B70" s="834" t="s">
        <v>953</v>
      </c>
      <c r="C70" s="835"/>
      <c r="D70" s="835"/>
      <c r="E70" s="835"/>
      <c r="F70" s="835"/>
      <c r="G70" s="835"/>
      <c r="H70" s="835"/>
      <c r="I70" s="835"/>
      <c r="J70" s="835"/>
      <c r="K70" s="835"/>
      <c r="L70" s="835"/>
      <c r="M70" s="836"/>
      <c r="N70" s="104">
        <f>N64+N65+N66+N67+N68</f>
        <v>3267.2812134540109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4" t="s">
        <v>963</v>
      </c>
      <c r="C74" s="855"/>
      <c r="D74" s="855"/>
      <c r="E74" s="855"/>
      <c r="F74" s="855"/>
      <c r="G74" s="855"/>
      <c r="H74" s="855"/>
      <c r="I74" s="73" t="s">
        <v>964</v>
      </c>
      <c r="J74" s="75" t="s">
        <v>1410</v>
      </c>
      <c r="K74" s="74" t="s">
        <v>966</v>
      </c>
      <c r="L74" s="856" t="s">
        <v>950</v>
      </c>
      <c r="M74" s="857"/>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5"/>
      <c r="C80" s="816"/>
      <c r="D80" s="816"/>
      <c r="E80" s="816"/>
      <c r="F80" s="816"/>
      <c r="G80" s="816"/>
      <c r="H80" s="816"/>
      <c r="I80" s="126"/>
      <c r="J80" s="126"/>
      <c r="K80" s="126"/>
      <c r="L80" s="916"/>
      <c r="M80" s="916"/>
      <c r="N80" s="45"/>
    </row>
    <row r="81" spans="1:14" ht="15.75" thickBot="1">
      <c r="B81" s="834" t="s">
        <v>953</v>
      </c>
      <c r="C81" s="835"/>
      <c r="D81" s="835"/>
      <c r="E81" s="835"/>
      <c r="F81" s="835"/>
      <c r="G81" s="835"/>
      <c r="H81" s="835"/>
      <c r="I81" s="835"/>
      <c r="J81" s="835"/>
      <c r="K81" s="835"/>
      <c r="L81" s="835"/>
      <c r="M81" s="836"/>
      <c r="N81" s="301">
        <f>SUM(N75:N80)</f>
        <v>8747.0451129502508</v>
      </c>
    </row>
    <row r="82" spans="1:14" ht="15.75" thickBot="1">
      <c r="B82" s="33"/>
      <c r="C82" s="34"/>
      <c r="D82" s="34"/>
      <c r="E82" s="34"/>
      <c r="F82" s="34"/>
      <c r="G82" s="34"/>
      <c r="H82" s="34"/>
      <c r="I82" s="34"/>
      <c r="J82" s="34"/>
      <c r="K82" s="34"/>
      <c r="L82" s="34"/>
      <c r="M82" s="34"/>
      <c r="N82" s="35"/>
    </row>
    <row r="83" spans="1:14" ht="15.75" thickBot="1">
      <c r="B83" s="828" t="s">
        <v>967</v>
      </c>
      <c r="C83" s="829"/>
      <c r="D83" s="829"/>
      <c r="E83" s="829"/>
      <c r="F83" s="829"/>
      <c r="G83" s="829"/>
      <c r="H83" s="829"/>
      <c r="I83" s="829"/>
      <c r="J83" s="829"/>
      <c r="K83" s="829"/>
      <c r="L83" s="829"/>
      <c r="M83" s="830"/>
      <c r="N83" s="99">
        <f>N49+N59+N70+N81</f>
        <v>192678.36001950683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9" t="s">
        <v>969</v>
      </c>
      <c r="C87" s="820"/>
      <c r="D87" s="820"/>
      <c r="E87" s="820"/>
      <c r="F87" s="820"/>
      <c r="G87" s="820"/>
      <c r="H87" s="820"/>
      <c r="I87" s="314"/>
      <c r="J87" s="334"/>
      <c r="K87" s="302" t="s">
        <v>970</v>
      </c>
      <c r="L87" s="858" t="s">
        <v>971</v>
      </c>
      <c r="M87" s="859"/>
      <c r="N87" s="303"/>
    </row>
    <row r="88" spans="1:14">
      <c r="B88" s="860" t="s">
        <v>972</v>
      </c>
      <c r="C88" s="861"/>
      <c r="D88" s="861"/>
      <c r="E88" s="861"/>
      <c r="F88" s="861"/>
      <c r="G88" s="861"/>
      <c r="H88" s="861"/>
      <c r="I88" s="87"/>
      <c r="J88" s="88"/>
      <c r="K88" s="304">
        <v>0.2</v>
      </c>
      <c r="L88" s="862">
        <f>N83*K88</f>
        <v>38535.672003901367</v>
      </c>
      <c r="M88" s="863"/>
      <c r="N88" s="51"/>
    </row>
    <row r="89" spans="1:14">
      <c r="B89" s="89" t="s">
        <v>973</v>
      </c>
      <c r="C89" s="90"/>
      <c r="D89" s="90"/>
      <c r="E89" s="90"/>
      <c r="F89" s="90"/>
      <c r="G89" s="90"/>
      <c r="H89" s="90"/>
      <c r="I89" s="87"/>
      <c r="J89" s="88"/>
      <c r="K89" s="304">
        <v>0.05</v>
      </c>
      <c r="L89" s="862">
        <f>N83*K89</f>
        <v>9633.9180009753418</v>
      </c>
      <c r="M89" s="863"/>
      <c r="N89" s="51"/>
    </row>
    <row r="90" spans="1:14" ht="15.75" thickBot="1">
      <c r="B90" s="91" t="s">
        <v>974</v>
      </c>
      <c r="C90" s="92"/>
      <c r="D90" s="92"/>
      <c r="E90" s="92"/>
      <c r="F90" s="92"/>
      <c r="G90" s="92"/>
      <c r="H90" s="92"/>
      <c r="I90" s="93"/>
      <c r="J90" s="94"/>
      <c r="K90" s="305">
        <v>0.05</v>
      </c>
      <c r="L90" s="864">
        <f>N83*K90</f>
        <v>9633.9180009753418</v>
      </c>
      <c r="M90" s="865"/>
      <c r="N90" s="51"/>
    </row>
    <row r="91" spans="1:14" ht="15.75" thickBot="1">
      <c r="B91" s="828" t="s">
        <v>953</v>
      </c>
      <c r="C91" s="829"/>
      <c r="D91" s="829"/>
      <c r="E91" s="829"/>
      <c r="F91" s="829"/>
      <c r="G91" s="829"/>
      <c r="H91" s="829"/>
      <c r="I91" s="829"/>
      <c r="J91" s="829"/>
      <c r="K91" s="829"/>
      <c r="L91" s="829"/>
      <c r="M91" s="830"/>
      <c r="N91" s="52">
        <f>L88+L89+L90</f>
        <v>57803.508005852047</v>
      </c>
    </row>
    <row r="92" spans="1:14" ht="15.75" thickBot="1">
      <c r="B92" s="33"/>
      <c r="C92" s="34"/>
      <c r="D92" s="34"/>
      <c r="E92" s="34"/>
      <c r="F92" s="34"/>
      <c r="G92" s="34"/>
      <c r="H92" s="34"/>
      <c r="I92" s="34"/>
      <c r="J92" s="34"/>
      <c r="K92" s="34"/>
      <c r="L92" s="34"/>
      <c r="M92" s="34"/>
      <c r="N92" s="35"/>
    </row>
    <row r="93" spans="1:14" ht="15.75" thickBot="1">
      <c r="A93" t="s">
        <v>2016</v>
      </c>
      <c r="B93" s="828" t="s">
        <v>975</v>
      </c>
      <c r="C93" s="829"/>
      <c r="D93" s="829"/>
      <c r="E93" s="829"/>
      <c r="F93" s="829"/>
      <c r="G93" s="829"/>
      <c r="H93" s="829"/>
      <c r="I93" s="829"/>
      <c r="J93" s="829"/>
      <c r="K93" s="829"/>
      <c r="L93" s="829"/>
      <c r="M93" s="830"/>
      <c r="N93" s="188">
        <f>N83+N91</f>
        <v>250481.86802535888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6" t="s">
        <v>2218</v>
      </c>
      <c r="C110" s="867"/>
      <c r="D110" s="867"/>
      <c r="E110" s="867"/>
      <c r="F110" s="867"/>
      <c r="G110" s="867"/>
      <c r="H110" s="867"/>
      <c r="I110" s="867"/>
      <c r="J110" s="867"/>
      <c r="K110" s="867"/>
      <c r="L110" s="867"/>
      <c r="M110" s="867"/>
      <c r="N110" s="868"/>
    </row>
    <row r="111" spans="2:14" ht="15" customHeight="1">
      <c r="B111" s="866"/>
      <c r="C111" s="867"/>
      <c r="D111" s="867"/>
      <c r="E111" s="867"/>
      <c r="F111" s="867"/>
      <c r="G111" s="867"/>
      <c r="H111" s="867"/>
      <c r="I111" s="867"/>
      <c r="J111" s="867"/>
      <c r="K111" s="867"/>
      <c r="L111" s="867"/>
      <c r="M111" s="867"/>
      <c r="N111" s="868"/>
    </row>
    <row r="112" spans="2:14" ht="30" customHeight="1">
      <c r="B112" s="869" t="s">
        <v>2219</v>
      </c>
      <c r="C112" s="870"/>
      <c r="D112" s="870"/>
      <c r="E112" s="870"/>
      <c r="F112" s="870"/>
      <c r="G112" s="870"/>
      <c r="H112" s="870"/>
      <c r="I112" s="870"/>
      <c r="J112" s="870"/>
      <c r="K112" s="870"/>
      <c r="L112" s="870"/>
      <c r="M112" s="870"/>
      <c r="N112" s="871"/>
    </row>
    <row r="113" spans="2:14">
      <c r="B113" s="869"/>
      <c r="C113" s="870"/>
      <c r="D113" s="870"/>
      <c r="E113" s="870"/>
      <c r="F113" s="870"/>
      <c r="G113" s="870"/>
      <c r="H113" s="870"/>
      <c r="I113" s="870"/>
      <c r="J113" s="870"/>
      <c r="K113" s="870"/>
      <c r="L113" s="870"/>
      <c r="M113" s="870"/>
      <c r="N113" s="871"/>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5"/>
      <c r="K123" s="805"/>
      <c r="L123" s="805"/>
      <c r="M123" s="805"/>
      <c r="N123" s="806"/>
    </row>
    <row r="124" spans="2:14" ht="15.75" thickBot="1">
      <c r="B124" s="261" t="s">
        <v>2221</v>
      </c>
      <c r="C124" s="393"/>
      <c r="D124" s="393"/>
      <c r="E124" s="57"/>
      <c r="F124" s="57"/>
      <c r="G124" s="57"/>
      <c r="H124" s="57"/>
      <c r="I124" s="57"/>
      <c r="J124" s="807"/>
      <c r="K124" s="807"/>
      <c r="L124" s="807"/>
      <c r="M124" s="807"/>
      <c r="N124" s="808"/>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1584</v>
      </c>
      <c r="C31" s="81" t="s">
        <v>1585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150</v>
      </c>
      <c r="B36" s="841" t="str">
        <f>VLOOKUP(A36,EQUIPOS!A6:D154,3,FALSE)</f>
        <v>Cargador : Potencia en el volante 125 hp, Clasificación de RPM del motor 2300.</v>
      </c>
      <c r="C36" s="842"/>
      <c r="D36" s="842"/>
      <c r="E36" s="842"/>
      <c r="F36" s="842"/>
      <c r="G36" s="842"/>
      <c r="H36" s="843"/>
      <c r="I36" s="267"/>
      <c r="J36" s="268"/>
      <c r="K36" s="269">
        <f>VLOOKUP(A36,EQUIPOS!A6:D163,4,FALSE)</f>
        <v>187168.11709472007</v>
      </c>
      <c r="L36" s="270"/>
      <c r="M36" s="271">
        <v>30</v>
      </c>
      <c r="N36" s="272">
        <f>K36/M36</f>
        <v>6238.9372364906694</v>
      </c>
    </row>
    <row r="37" spans="1:14">
      <c r="A37" s="113" t="s">
        <v>173</v>
      </c>
      <c r="B37" s="841" t="str">
        <f>VLOOKUP(A37,EQUIPOS!A7:D154,3,FALSE)</f>
        <v>Compactador neumático de Potencia 70 HP, peso de 13 ton</v>
      </c>
      <c r="C37" s="842"/>
      <c r="D37" s="842"/>
      <c r="E37" s="842"/>
      <c r="F37" s="842"/>
      <c r="G37" s="842"/>
      <c r="H37" s="843"/>
      <c r="I37" s="267"/>
      <c r="J37" s="268"/>
      <c r="K37" s="269">
        <f>VLOOKUP(A37,EQUIPOS!A7:D164,4,FALSE)</f>
        <v>149863.88310569464</v>
      </c>
      <c r="L37" s="270"/>
      <c r="M37" s="271">
        <v>8</v>
      </c>
      <c r="N37" s="272">
        <f t="shared" ref="N37:N43" si="0">K37/M37</f>
        <v>18732.98538821183</v>
      </c>
    </row>
    <row r="38" spans="1:14">
      <c r="A38" t="s">
        <v>166</v>
      </c>
      <c r="B38" s="841" t="str">
        <f>VLOOKUP(A38,EQUIPOS!A8:D154,3,FALSE)</f>
        <v>Compactador de Rodillo POTENCIA: 99HP, PESO: 8 ton</v>
      </c>
      <c r="C38" s="842"/>
      <c r="D38" s="842"/>
      <c r="E38" s="842"/>
      <c r="F38" s="842"/>
      <c r="G38" s="842"/>
      <c r="H38" s="843"/>
      <c r="I38" s="267"/>
      <c r="J38" s="268"/>
      <c r="K38" s="269">
        <f>VLOOKUP(A38,EQUIPOS!A8:D165,4,FALSE)</f>
        <v>122196.04219393863</v>
      </c>
      <c r="L38" s="270"/>
      <c r="M38" s="271">
        <v>8</v>
      </c>
      <c r="N38" s="272">
        <f t="shared" si="0"/>
        <v>15274.505274242329</v>
      </c>
    </row>
    <row r="39" spans="1:14">
      <c r="A39" t="s">
        <v>284</v>
      </c>
      <c r="B39" s="841" t="str">
        <f>VLOOKUP(A39,EQUIPOS!A9:D154,3,FALSE)</f>
        <v>Planta de asfalto en caliente</v>
      </c>
      <c r="C39" s="842"/>
      <c r="D39" s="842"/>
      <c r="E39" s="842"/>
      <c r="F39" s="842"/>
      <c r="G39" s="842"/>
      <c r="H39" s="843"/>
      <c r="I39" s="267"/>
      <c r="J39" s="268"/>
      <c r="K39" s="269">
        <f>VLOOKUP(A39,EQUIPOS!A9:D166,4,FALSE)</f>
        <v>601817.83891712537</v>
      </c>
      <c r="L39" s="270"/>
      <c r="M39" s="271">
        <v>8</v>
      </c>
      <c r="N39" s="272">
        <f t="shared" si="0"/>
        <v>75227.229864640671</v>
      </c>
    </row>
    <row r="40" spans="1:14">
      <c r="A40" t="s">
        <v>290</v>
      </c>
      <c r="B40" s="841" t="str">
        <f>VLOOKUP(A40,EQUIPOS!A10:D154,3,FALSE)</f>
        <v>Planta trituradora</v>
      </c>
      <c r="C40" s="842"/>
      <c r="D40" s="842"/>
      <c r="E40" s="842"/>
      <c r="F40" s="842"/>
      <c r="G40" s="842"/>
      <c r="H40" s="843"/>
      <c r="I40" s="267"/>
      <c r="J40" s="268"/>
      <c r="K40" s="269">
        <f>VLOOKUP(A40,EQUIPOS!A10:D167,4,FALSE)</f>
        <v>516732.25173108414</v>
      </c>
      <c r="L40" s="270"/>
      <c r="M40" s="271">
        <v>30</v>
      </c>
      <c r="N40" s="272">
        <f t="shared" si="0"/>
        <v>17224.408391036137</v>
      </c>
    </row>
    <row r="41" spans="1:14">
      <c r="A41" t="s">
        <v>314</v>
      </c>
      <c r="B41" s="841" t="str">
        <f>VLOOKUP(A41,EQUIPOS!A11:D155,3,FALSE)</f>
        <v xml:space="preserve">Retroexcavadora E-200 sobre orugas
</v>
      </c>
      <c r="C41" s="842"/>
      <c r="D41" s="842"/>
      <c r="E41" s="842"/>
      <c r="F41" s="842"/>
      <c r="G41" s="842"/>
      <c r="H41" s="843"/>
      <c r="I41" s="267"/>
      <c r="J41" s="268"/>
      <c r="K41" s="269">
        <f>VLOOKUP(A41,EQUIPOS!A11:D168,4,FALSE)</f>
        <v>207536.27157565294</v>
      </c>
      <c r="L41" s="270"/>
      <c r="M41" s="271">
        <v>30</v>
      </c>
      <c r="N41" s="272">
        <f t="shared" si="0"/>
        <v>6917.8757191884315</v>
      </c>
    </row>
    <row r="42" spans="1:14">
      <c r="A42" t="s">
        <v>358</v>
      </c>
      <c r="B42" s="841" t="str">
        <f>VLOOKUP(A42,EQUIPOS!A12:D156,3,FALSE)</f>
        <v xml:space="preserve">Terminadora de asfalto (Finisher), potencia en el volante 174 HP, R=20M3/H, velocidad de desplazamiento 114 m/min
</v>
      </c>
      <c r="C42" s="842"/>
      <c r="D42" s="842"/>
      <c r="E42" s="842"/>
      <c r="F42" s="842"/>
      <c r="G42" s="842"/>
      <c r="H42" s="843"/>
      <c r="I42" s="267"/>
      <c r="J42" s="268"/>
      <c r="K42" s="269">
        <f>VLOOKUP(A42,EQUIPOS!A12:D169,4,FALSE)</f>
        <v>215737.97119028351</v>
      </c>
      <c r="L42" s="270"/>
      <c r="M42" s="271">
        <v>8</v>
      </c>
      <c r="N42" s="272">
        <f t="shared" si="0"/>
        <v>26967.246398785439</v>
      </c>
    </row>
    <row r="43" spans="1:14">
      <c r="A43" t="s">
        <v>373</v>
      </c>
      <c r="B43" s="841" t="str">
        <f>VLOOKUP(A43,EQUIPOS!A13:D157,3,FALSE)</f>
        <v>Volqueta 6 m3</v>
      </c>
      <c r="C43" s="842"/>
      <c r="D43" s="842"/>
      <c r="E43" s="842"/>
      <c r="F43" s="842"/>
      <c r="G43" s="842"/>
      <c r="H43" s="843"/>
      <c r="I43" s="267"/>
      <c r="J43" s="268"/>
      <c r="K43" s="269">
        <f>VLOOKUP(A43,EQUIPOS!A13:D170,4,FALSE)</f>
        <v>83873.663260762187</v>
      </c>
      <c r="L43" s="270"/>
      <c r="M43" s="271">
        <v>8</v>
      </c>
      <c r="N43" s="272">
        <f t="shared" si="0"/>
        <v>10484.207907595273</v>
      </c>
    </row>
    <row r="44" spans="1:14">
      <c r="B44" s="841"/>
      <c r="C44" s="842"/>
      <c r="D44" s="842"/>
      <c r="E44" s="842"/>
      <c r="F44" s="842"/>
      <c r="G44" s="842"/>
      <c r="H44" s="843"/>
      <c r="I44" s="844"/>
      <c r="J44" s="825"/>
      <c r="K44" s="269"/>
      <c r="L44" s="845"/>
      <c r="M44" s="846"/>
      <c r="N44" s="272"/>
    </row>
    <row r="45" spans="1:14">
      <c r="B45" s="841"/>
      <c r="C45" s="842"/>
      <c r="D45" s="842"/>
      <c r="E45" s="847"/>
      <c r="F45" s="842"/>
      <c r="G45" s="842"/>
      <c r="H45" s="843"/>
      <c r="I45" s="36"/>
      <c r="J45" s="37"/>
      <c r="K45" s="274"/>
      <c r="L45" s="276"/>
      <c r="M45" s="277"/>
      <c r="N45" s="278"/>
    </row>
    <row r="46" spans="1:14">
      <c r="B46" s="848" t="s">
        <v>952</v>
      </c>
      <c r="C46" s="849"/>
      <c r="D46" s="849"/>
      <c r="E46" s="38"/>
      <c r="F46" s="39"/>
      <c r="G46" s="39"/>
      <c r="H46" s="40"/>
      <c r="I46" s="36"/>
      <c r="J46" s="37"/>
      <c r="K46" s="279"/>
      <c r="L46" s="276"/>
      <c r="M46" s="401">
        <v>0.1</v>
      </c>
      <c r="N46" s="344">
        <f>N80*M46</f>
        <v>971.8939014389166</v>
      </c>
    </row>
    <row r="47" spans="1:14" ht="15.75" thickBot="1">
      <c r="B47" s="841"/>
      <c r="C47" s="842"/>
      <c r="D47" s="842"/>
      <c r="E47" s="842"/>
      <c r="F47" s="842"/>
      <c r="G47" s="842"/>
      <c r="H47" s="843"/>
      <c r="I47" s="850"/>
      <c r="J47" s="851"/>
      <c r="K47" s="41"/>
      <c r="L47" s="852"/>
      <c r="M47" s="853"/>
      <c r="N47" s="105"/>
    </row>
    <row r="48" spans="1:14" ht="15.75" thickBot="1">
      <c r="B48" s="828" t="s">
        <v>953</v>
      </c>
      <c r="C48" s="829"/>
      <c r="D48" s="829"/>
      <c r="E48" s="829"/>
      <c r="F48" s="829"/>
      <c r="G48" s="829"/>
      <c r="H48" s="829"/>
      <c r="I48" s="829"/>
      <c r="J48" s="829"/>
      <c r="K48" s="829"/>
      <c r="L48" s="829"/>
      <c r="M48" s="830"/>
      <c r="N48" s="394">
        <f>SUM(N36:N47)</f>
        <v>178039.2900816297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9" t="s">
        <v>944</v>
      </c>
      <c r="C52" s="820"/>
      <c r="D52" s="820"/>
      <c r="E52" s="820"/>
      <c r="F52" s="820"/>
      <c r="G52" s="820"/>
      <c r="H52" s="820"/>
      <c r="I52" s="821"/>
      <c r="J52" s="315" t="s">
        <v>945</v>
      </c>
      <c r="K52" s="85" t="s">
        <v>946</v>
      </c>
      <c r="L52" s="822" t="s">
        <v>955</v>
      </c>
      <c r="M52" s="821"/>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21941.802159530362</v>
      </c>
      <c r="N53" s="272">
        <f>K53*M53</f>
        <v>30718.523023342503</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53.625797798776269</v>
      </c>
      <c r="N54" s="272">
        <f>K54*M54</f>
        <v>1340.6449449694067</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3"/>
      <c r="C57" s="824"/>
      <c r="D57" s="824"/>
      <c r="E57" s="824"/>
      <c r="F57" s="824"/>
      <c r="G57" s="824"/>
      <c r="H57" s="824"/>
      <c r="I57" s="825"/>
      <c r="J57" s="42"/>
      <c r="K57" s="44"/>
      <c r="L57" s="826"/>
      <c r="M57" s="827"/>
      <c r="N57" s="45"/>
    </row>
    <row r="58" spans="1:14" ht="15.75" thickBot="1">
      <c r="B58" s="828" t="s">
        <v>953</v>
      </c>
      <c r="C58" s="829"/>
      <c r="D58" s="829"/>
      <c r="E58" s="829"/>
      <c r="F58" s="829"/>
      <c r="G58" s="829"/>
      <c r="H58" s="829"/>
      <c r="I58" s="829"/>
      <c r="J58" s="829"/>
      <c r="K58" s="829"/>
      <c r="L58" s="829"/>
      <c r="M58" s="830"/>
      <c r="N58" s="394">
        <f>SUM(N53:N57)</f>
        <v>32059.167968311911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1" t="s">
        <v>961</v>
      </c>
      <c r="M62" s="804"/>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32">
        <f>VLOOKUP(A63,TRANSPORTE!A5:D117,4,FALSE)</f>
        <v>1232.9363069637777</v>
      </c>
      <c r="M63" s="833"/>
      <c r="N63" s="287">
        <f>K63*L63</f>
        <v>1726.1108297492888</v>
      </c>
    </row>
    <row r="64" spans="1:14">
      <c r="A64" t="s">
        <v>1364</v>
      </c>
      <c r="B64" s="46" t="str">
        <f>VLOOKUP(A64,TRANSPORTE!A6:D117,3,FALSE)</f>
        <v>Transporte de Mezcla densa en Caliente MDC-25</v>
      </c>
      <c r="C64" s="47"/>
      <c r="D64" s="47"/>
      <c r="E64" s="47"/>
      <c r="F64" s="47"/>
      <c r="G64" s="47"/>
      <c r="H64" s="311" t="s">
        <v>1468</v>
      </c>
      <c r="I64" s="279">
        <v>1.25</v>
      </c>
      <c r="J64" s="286">
        <v>1</v>
      </c>
      <c r="K64" s="279">
        <f>I64*J64</f>
        <v>1.25</v>
      </c>
      <c r="L64" s="832">
        <f>VLOOKUP(A64,TRANSPORTE!A6:D117,4,FALSE)</f>
        <v>1232.9363069637777</v>
      </c>
      <c r="M64" s="833"/>
      <c r="N64" s="287">
        <f>K64*L64</f>
        <v>1541.1703837047221</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7"/>
      <c r="M68" s="818"/>
      <c r="N68" s="127"/>
    </row>
    <row r="69" spans="1:15" ht="15.75" thickBot="1">
      <c r="B69" s="834" t="s">
        <v>953</v>
      </c>
      <c r="C69" s="835"/>
      <c r="D69" s="835"/>
      <c r="E69" s="835"/>
      <c r="F69" s="835"/>
      <c r="G69" s="835"/>
      <c r="H69" s="835"/>
      <c r="I69" s="835"/>
      <c r="J69" s="835"/>
      <c r="K69" s="835"/>
      <c r="L69" s="835"/>
      <c r="M69" s="836"/>
      <c r="N69" s="104">
        <f>N63+N64+N65+N66+N67</f>
        <v>3267.2812134540109</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4" t="s">
        <v>963</v>
      </c>
      <c r="C73" s="855"/>
      <c r="D73" s="855"/>
      <c r="E73" s="855"/>
      <c r="F73" s="855"/>
      <c r="G73" s="855"/>
      <c r="H73" s="855"/>
      <c r="I73" s="73" t="s">
        <v>964</v>
      </c>
      <c r="J73" s="75" t="s">
        <v>1410</v>
      </c>
      <c r="K73" s="74" t="s">
        <v>966</v>
      </c>
      <c r="L73" s="856" t="s">
        <v>950</v>
      </c>
      <c r="M73" s="857"/>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5"/>
      <c r="C79" s="816"/>
      <c r="D79" s="816"/>
      <c r="E79" s="816"/>
      <c r="F79" s="816"/>
      <c r="G79" s="816"/>
      <c r="H79" s="816"/>
      <c r="I79" s="126"/>
      <c r="J79" s="126"/>
      <c r="K79" s="126"/>
      <c r="L79" s="916"/>
      <c r="M79" s="916"/>
      <c r="N79" s="45"/>
    </row>
    <row r="80" spans="1:15" ht="15.75" thickBot="1">
      <c r="B80" s="834" t="s">
        <v>953</v>
      </c>
      <c r="C80" s="835"/>
      <c r="D80" s="835"/>
      <c r="E80" s="835"/>
      <c r="F80" s="835"/>
      <c r="G80" s="835"/>
      <c r="H80" s="835"/>
      <c r="I80" s="835"/>
      <c r="J80" s="835"/>
      <c r="K80" s="835"/>
      <c r="L80" s="835"/>
      <c r="M80" s="836"/>
      <c r="N80" s="301">
        <f>SUM(N74:N79)</f>
        <v>9718.9390143891651</v>
      </c>
    </row>
    <row r="81" spans="1:14" ht="15.75" thickBot="1">
      <c r="B81" s="33"/>
      <c r="C81" s="34"/>
      <c r="D81" s="34"/>
      <c r="E81" s="34"/>
      <c r="F81" s="34"/>
      <c r="G81" s="34"/>
      <c r="H81" s="34"/>
      <c r="I81" s="34"/>
      <c r="J81" s="34"/>
      <c r="K81" s="34"/>
      <c r="L81" s="34"/>
      <c r="M81" s="34"/>
      <c r="N81" s="35"/>
    </row>
    <row r="82" spans="1:14" ht="15.75" thickBot="1">
      <c r="B82" s="828" t="s">
        <v>967</v>
      </c>
      <c r="C82" s="829"/>
      <c r="D82" s="829"/>
      <c r="E82" s="829"/>
      <c r="F82" s="829"/>
      <c r="G82" s="829"/>
      <c r="H82" s="829"/>
      <c r="I82" s="829"/>
      <c r="J82" s="829"/>
      <c r="K82" s="829"/>
      <c r="L82" s="829"/>
      <c r="M82" s="830"/>
      <c r="N82" s="99">
        <f>N48+N58+N69+N80</f>
        <v>223084.67827778478</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9" t="s">
        <v>969</v>
      </c>
      <c r="C86" s="820"/>
      <c r="D86" s="820"/>
      <c r="E86" s="820"/>
      <c r="F86" s="820"/>
      <c r="G86" s="820"/>
      <c r="H86" s="820"/>
      <c r="I86" s="314"/>
      <c r="J86" s="334"/>
      <c r="K86" s="302" t="s">
        <v>970</v>
      </c>
      <c r="L86" s="858" t="s">
        <v>971</v>
      </c>
      <c r="M86" s="859"/>
      <c r="N86" s="303"/>
    </row>
    <row r="87" spans="1:14">
      <c r="B87" s="860" t="s">
        <v>972</v>
      </c>
      <c r="C87" s="861"/>
      <c r="D87" s="861"/>
      <c r="E87" s="861"/>
      <c r="F87" s="861"/>
      <c r="G87" s="861"/>
      <c r="H87" s="861"/>
      <c r="I87" s="87"/>
      <c r="J87" s="88"/>
      <c r="K87" s="304">
        <v>0.2</v>
      </c>
      <c r="L87" s="862">
        <f>N82*K87</f>
        <v>44616.935655556961</v>
      </c>
      <c r="M87" s="863"/>
      <c r="N87" s="51"/>
    </row>
    <row r="88" spans="1:14">
      <c r="B88" s="89" t="s">
        <v>973</v>
      </c>
      <c r="C88" s="90"/>
      <c r="D88" s="90"/>
      <c r="E88" s="90"/>
      <c r="F88" s="90"/>
      <c r="G88" s="90"/>
      <c r="H88" s="90"/>
      <c r="I88" s="87"/>
      <c r="J88" s="88"/>
      <c r="K88" s="304">
        <v>0.05</v>
      </c>
      <c r="L88" s="862">
        <f>N82*K88</f>
        <v>11154.23391388924</v>
      </c>
      <c r="M88" s="863"/>
      <c r="N88" s="51"/>
    </row>
    <row r="89" spans="1:14" ht="15.75" thickBot="1">
      <c r="B89" s="91" t="s">
        <v>974</v>
      </c>
      <c r="C89" s="92"/>
      <c r="D89" s="92"/>
      <c r="E89" s="92"/>
      <c r="F89" s="92"/>
      <c r="G89" s="92"/>
      <c r="H89" s="92"/>
      <c r="I89" s="93"/>
      <c r="J89" s="94"/>
      <c r="K89" s="305">
        <v>0.05</v>
      </c>
      <c r="L89" s="864">
        <f>N82*K89</f>
        <v>11154.23391388924</v>
      </c>
      <c r="M89" s="865"/>
      <c r="N89" s="51"/>
    </row>
    <row r="90" spans="1:14" ht="15.75" thickBot="1">
      <c r="B90" s="828" t="s">
        <v>953</v>
      </c>
      <c r="C90" s="829"/>
      <c r="D90" s="829"/>
      <c r="E90" s="829"/>
      <c r="F90" s="829"/>
      <c r="G90" s="829"/>
      <c r="H90" s="829"/>
      <c r="I90" s="829"/>
      <c r="J90" s="829"/>
      <c r="K90" s="829"/>
      <c r="L90" s="829"/>
      <c r="M90" s="830"/>
      <c r="N90" s="52">
        <f>L87+L88+L89</f>
        <v>66925.403483335438</v>
      </c>
    </row>
    <row r="91" spans="1:14" ht="15.75" thickBot="1">
      <c r="B91" s="33"/>
      <c r="C91" s="34"/>
      <c r="D91" s="34"/>
      <c r="E91" s="34"/>
      <c r="F91" s="34"/>
      <c r="G91" s="34"/>
      <c r="H91" s="34"/>
      <c r="I91" s="34"/>
      <c r="J91" s="34"/>
      <c r="K91" s="34"/>
      <c r="L91" s="34"/>
      <c r="M91" s="34"/>
      <c r="N91" s="35"/>
    </row>
    <row r="92" spans="1:14" ht="15.75" thickBot="1">
      <c r="A92" t="s">
        <v>2016</v>
      </c>
      <c r="B92" s="828" t="s">
        <v>975</v>
      </c>
      <c r="C92" s="829"/>
      <c r="D92" s="829"/>
      <c r="E92" s="829"/>
      <c r="F92" s="829"/>
      <c r="G92" s="829"/>
      <c r="H92" s="829"/>
      <c r="I92" s="829"/>
      <c r="J92" s="829"/>
      <c r="K92" s="829"/>
      <c r="L92" s="829"/>
      <c r="M92" s="830"/>
      <c r="N92" s="188">
        <f>N82+N90</f>
        <v>290010.08176112024</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6" t="s">
        <v>2218</v>
      </c>
      <c r="C109" s="867"/>
      <c r="D109" s="867"/>
      <c r="E109" s="867"/>
      <c r="F109" s="867"/>
      <c r="G109" s="867"/>
      <c r="H109" s="867"/>
      <c r="I109" s="867"/>
      <c r="J109" s="867"/>
      <c r="K109" s="867"/>
      <c r="L109" s="867"/>
      <c r="M109" s="867"/>
      <c r="N109" s="868"/>
    </row>
    <row r="110" spans="2:14" ht="15" customHeight="1">
      <c r="B110" s="866"/>
      <c r="C110" s="867"/>
      <c r="D110" s="867"/>
      <c r="E110" s="867"/>
      <c r="F110" s="867"/>
      <c r="G110" s="867"/>
      <c r="H110" s="867"/>
      <c r="I110" s="867"/>
      <c r="J110" s="867"/>
      <c r="K110" s="867"/>
      <c r="L110" s="867"/>
      <c r="M110" s="867"/>
      <c r="N110" s="868"/>
    </row>
    <row r="111" spans="2:14" ht="30" customHeight="1">
      <c r="B111" s="869" t="s">
        <v>2219</v>
      </c>
      <c r="C111" s="870"/>
      <c r="D111" s="870"/>
      <c r="E111" s="870"/>
      <c r="F111" s="870"/>
      <c r="G111" s="870"/>
      <c r="H111" s="870"/>
      <c r="I111" s="870"/>
      <c r="J111" s="870"/>
      <c r="K111" s="870"/>
      <c r="L111" s="870"/>
      <c r="M111" s="870"/>
      <c r="N111" s="871"/>
    </row>
    <row r="112" spans="2:14">
      <c r="B112" s="869"/>
      <c r="C112" s="870"/>
      <c r="D112" s="870"/>
      <c r="E112" s="870"/>
      <c r="F112" s="870"/>
      <c r="G112" s="870"/>
      <c r="H112" s="870"/>
      <c r="I112" s="870"/>
      <c r="J112" s="870"/>
      <c r="K112" s="870"/>
      <c r="L112" s="870"/>
      <c r="M112" s="870"/>
      <c r="N112" s="87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5"/>
      <c r="K122" s="805"/>
      <c r="L122" s="805"/>
      <c r="M122" s="805"/>
      <c r="N122" s="806"/>
    </row>
    <row r="123" spans="2:14" ht="15.75" thickBot="1">
      <c r="B123" s="261" t="s">
        <v>2221</v>
      </c>
      <c r="C123" s="393"/>
      <c r="D123" s="393"/>
      <c r="E123" s="57"/>
      <c r="F123" s="57"/>
      <c r="G123" s="57"/>
      <c r="H123" s="57"/>
      <c r="I123" s="57"/>
      <c r="J123" s="807"/>
      <c r="K123" s="807"/>
      <c r="L123" s="807"/>
      <c r="M123" s="807"/>
      <c r="N123" s="808"/>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1586</v>
      </c>
      <c r="C31" s="81" t="s">
        <v>1587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150</v>
      </c>
      <c r="B36" s="841" t="str">
        <f>VLOOKUP(A36,EQUIPOS!A6:D154,3,FALSE)</f>
        <v>Cargador : Potencia en el volante 125 hp, Clasificación de RPM del motor 2300.</v>
      </c>
      <c r="C36" s="842"/>
      <c r="D36" s="842"/>
      <c r="E36" s="842"/>
      <c r="F36" s="842"/>
      <c r="G36" s="842"/>
      <c r="H36" s="843"/>
      <c r="I36" s="267"/>
      <c r="J36" s="268"/>
      <c r="K36" s="269">
        <f>VLOOKUP(A36,EQUIPOS!A6:D163,4,FALSE)</f>
        <v>187168.11709472007</v>
      </c>
      <c r="L36" s="270"/>
      <c r="M36" s="271">
        <v>30</v>
      </c>
      <c r="N36" s="272">
        <f>K36/M36</f>
        <v>6238.9372364906694</v>
      </c>
    </row>
    <row r="37" spans="1:14">
      <c r="A37" s="113" t="s">
        <v>173</v>
      </c>
      <c r="B37" s="841" t="str">
        <f>VLOOKUP(A37,EQUIPOS!A7:D154,3,FALSE)</f>
        <v>Compactador neumático de Potencia 70 HP, peso de 13 ton</v>
      </c>
      <c r="C37" s="842"/>
      <c r="D37" s="842"/>
      <c r="E37" s="842"/>
      <c r="F37" s="842"/>
      <c r="G37" s="842"/>
      <c r="H37" s="843"/>
      <c r="I37" s="267"/>
      <c r="J37" s="268"/>
      <c r="K37" s="269">
        <f>VLOOKUP(A37,EQUIPOS!A7:D164,4,FALSE)</f>
        <v>149863.88310569464</v>
      </c>
      <c r="L37" s="270"/>
      <c r="M37" s="271">
        <v>8</v>
      </c>
      <c r="N37" s="272">
        <f t="shared" ref="N37:N43" si="0">K37/M37</f>
        <v>18732.98538821183</v>
      </c>
    </row>
    <row r="38" spans="1:14">
      <c r="A38" t="s">
        <v>166</v>
      </c>
      <c r="B38" s="841" t="str">
        <f>VLOOKUP(A38,EQUIPOS!A8:D154,3,FALSE)</f>
        <v>Compactador de Rodillo POTENCIA: 99HP, PESO: 8 ton</v>
      </c>
      <c r="C38" s="842"/>
      <c r="D38" s="842"/>
      <c r="E38" s="842"/>
      <c r="F38" s="842"/>
      <c r="G38" s="842"/>
      <c r="H38" s="843"/>
      <c r="I38" s="267"/>
      <c r="J38" s="268"/>
      <c r="K38" s="269">
        <f>VLOOKUP(A38,EQUIPOS!A8:D165,4,FALSE)</f>
        <v>122196.04219393863</v>
      </c>
      <c r="L38" s="270"/>
      <c r="M38" s="271">
        <v>8</v>
      </c>
      <c r="N38" s="272">
        <f t="shared" si="0"/>
        <v>15274.505274242329</v>
      </c>
    </row>
    <row r="39" spans="1:14">
      <c r="A39" t="s">
        <v>284</v>
      </c>
      <c r="B39" s="841" t="str">
        <f>VLOOKUP(A39,EQUIPOS!A9:D154,3,FALSE)</f>
        <v>Planta de asfalto en caliente</v>
      </c>
      <c r="C39" s="842"/>
      <c r="D39" s="842"/>
      <c r="E39" s="842"/>
      <c r="F39" s="842"/>
      <c r="G39" s="842"/>
      <c r="H39" s="843"/>
      <c r="I39" s="267"/>
      <c r="J39" s="268"/>
      <c r="K39" s="269">
        <f>VLOOKUP(A39,EQUIPOS!A9:D166,4,FALSE)</f>
        <v>601817.83891712537</v>
      </c>
      <c r="L39" s="270"/>
      <c r="M39" s="271">
        <v>8</v>
      </c>
      <c r="N39" s="272">
        <f t="shared" si="0"/>
        <v>75227.229864640671</v>
      </c>
    </row>
    <row r="40" spans="1:14">
      <c r="A40" t="s">
        <v>290</v>
      </c>
      <c r="B40" s="841" t="str">
        <f>VLOOKUP(A40,EQUIPOS!A10:D154,3,FALSE)</f>
        <v>Planta trituradora</v>
      </c>
      <c r="C40" s="842"/>
      <c r="D40" s="842"/>
      <c r="E40" s="842"/>
      <c r="F40" s="842"/>
      <c r="G40" s="842"/>
      <c r="H40" s="843"/>
      <c r="I40" s="267"/>
      <c r="J40" s="268"/>
      <c r="K40" s="269">
        <f>VLOOKUP(A40,EQUIPOS!A10:D167,4,FALSE)</f>
        <v>516732.25173108414</v>
      </c>
      <c r="L40" s="270"/>
      <c r="M40" s="271">
        <v>30</v>
      </c>
      <c r="N40" s="272">
        <f t="shared" si="0"/>
        <v>17224.408391036137</v>
      </c>
    </row>
    <row r="41" spans="1:14">
      <c r="A41" t="s">
        <v>314</v>
      </c>
      <c r="B41" s="841" t="str">
        <f>VLOOKUP(A41,EQUIPOS!A11:D155,3,FALSE)</f>
        <v xml:space="preserve">Retroexcavadora E-200 sobre orugas
</v>
      </c>
      <c r="C41" s="842"/>
      <c r="D41" s="842"/>
      <c r="E41" s="842"/>
      <c r="F41" s="842"/>
      <c r="G41" s="842"/>
      <c r="H41" s="843"/>
      <c r="I41" s="267"/>
      <c r="J41" s="268"/>
      <c r="K41" s="269">
        <f>VLOOKUP(A41,EQUIPOS!A11:D168,4,FALSE)</f>
        <v>207536.27157565294</v>
      </c>
      <c r="L41" s="270"/>
      <c r="M41" s="271">
        <v>30</v>
      </c>
      <c r="N41" s="272">
        <f t="shared" si="0"/>
        <v>6917.8757191884315</v>
      </c>
    </row>
    <row r="42" spans="1:14">
      <c r="A42" t="s">
        <v>358</v>
      </c>
      <c r="B42" s="841" t="str">
        <f>VLOOKUP(A42,EQUIPOS!A12:D156,3,FALSE)</f>
        <v xml:space="preserve">Terminadora de asfalto (Finisher), potencia en el volante 174 HP, R=20M3/H, velocidad de desplazamiento 114 m/min
</v>
      </c>
      <c r="C42" s="842"/>
      <c r="D42" s="842"/>
      <c r="E42" s="842"/>
      <c r="F42" s="842"/>
      <c r="G42" s="842"/>
      <c r="H42" s="843"/>
      <c r="I42" s="267"/>
      <c r="J42" s="268"/>
      <c r="K42" s="269">
        <f>VLOOKUP(A42,EQUIPOS!A12:D169,4,FALSE)</f>
        <v>215737.97119028351</v>
      </c>
      <c r="L42" s="270"/>
      <c r="M42" s="271">
        <v>8</v>
      </c>
      <c r="N42" s="272">
        <f t="shared" si="0"/>
        <v>26967.246398785439</v>
      </c>
    </row>
    <row r="43" spans="1:14">
      <c r="A43" t="s">
        <v>373</v>
      </c>
      <c r="B43" s="841" t="str">
        <f>VLOOKUP(A43,EQUIPOS!A13:D157,3,FALSE)</f>
        <v>Volqueta 6 m3</v>
      </c>
      <c r="C43" s="842"/>
      <c r="D43" s="842"/>
      <c r="E43" s="842"/>
      <c r="F43" s="842"/>
      <c r="G43" s="842"/>
      <c r="H43" s="843"/>
      <c r="I43" s="267"/>
      <c r="J43" s="268"/>
      <c r="K43" s="269">
        <f>VLOOKUP(A43,EQUIPOS!A13:D170,4,FALSE)</f>
        <v>83873.663260762187</v>
      </c>
      <c r="L43" s="270"/>
      <c r="M43" s="271">
        <v>8</v>
      </c>
      <c r="N43" s="272">
        <f t="shared" si="0"/>
        <v>10484.207907595273</v>
      </c>
    </row>
    <row r="44" spans="1:14">
      <c r="B44" s="841"/>
      <c r="C44" s="842"/>
      <c r="D44" s="842"/>
      <c r="E44" s="842"/>
      <c r="F44" s="842"/>
      <c r="G44" s="842"/>
      <c r="H44" s="843"/>
      <c r="I44" s="844"/>
      <c r="J44" s="825"/>
      <c r="K44" s="269"/>
      <c r="L44" s="845"/>
      <c r="M44" s="846"/>
      <c r="N44" s="272"/>
    </row>
    <row r="45" spans="1:14">
      <c r="B45" s="841"/>
      <c r="C45" s="842"/>
      <c r="D45" s="842"/>
      <c r="E45" s="847"/>
      <c r="F45" s="842"/>
      <c r="G45" s="842"/>
      <c r="H45" s="843"/>
      <c r="I45" s="36"/>
      <c r="J45" s="37"/>
      <c r="K45" s="274"/>
      <c r="L45" s="276"/>
      <c r="M45" s="277"/>
      <c r="N45" s="278"/>
    </row>
    <row r="46" spans="1:14">
      <c r="B46" s="848" t="s">
        <v>952</v>
      </c>
      <c r="C46" s="849"/>
      <c r="D46" s="849"/>
      <c r="E46" s="38"/>
      <c r="F46" s="39"/>
      <c r="G46" s="39"/>
      <c r="H46" s="40"/>
      <c r="I46" s="36"/>
      <c r="J46" s="37"/>
      <c r="K46" s="279"/>
      <c r="L46" s="276"/>
      <c r="M46" s="401">
        <v>0.1</v>
      </c>
      <c r="N46" s="344">
        <f>N80*M46</f>
        <v>971.8939014389166</v>
      </c>
    </row>
    <row r="47" spans="1:14" ht="15.75" thickBot="1">
      <c r="B47" s="841"/>
      <c r="C47" s="842"/>
      <c r="D47" s="842"/>
      <c r="E47" s="842"/>
      <c r="F47" s="842"/>
      <c r="G47" s="842"/>
      <c r="H47" s="843"/>
      <c r="I47" s="850"/>
      <c r="J47" s="851"/>
      <c r="K47" s="41"/>
      <c r="L47" s="852"/>
      <c r="M47" s="853"/>
      <c r="N47" s="105"/>
    </row>
    <row r="48" spans="1:14" ht="15.75" thickBot="1">
      <c r="B48" s="828" t="s">
        <v>953</v>
      </c>
      <c r="C48" s="829"/>
      <c r="D48" s="829"/>
      <c r="E48" s="829"/>
      <c r="F48" s="829"/>
      <c r="G48" s="829"/>
      <c r="H48" s="829"/>
      <c r="I48" s="829"/>
      <c r="J48" s="829"/>
      <c r="K48" s="829"/>
      <c r="L48" s="829"/>
      <c r="M48" s="830"/>
      <c r="N48" s="394">
        <f>SUM(N36:N47)</f>
        <v>178039.2900816297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9" t="s">
        <v>944</v>
      </c>
      <c r="C52" s="820"/>
      <c r="D52" s="820"/>
      <c r="E52" s="820"/>
      <c r="F52" s="820"/>
      <c r="G52" s="820"/>
      <c r="H52" s="820"/>
      <c r="I52" s="821"/>
      <c r="J52" s="315" t="s">
        <v>945</v>
      </c>
      <c r="K52" s="85" t="s">
        <v>946</v>
      </c>
      <c r="L52" s="822" t="s">
        <v>955</v>
      </c>
      <c r="M52" s="821"/>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21941.802159530362</v>
      </c>
      <c r="N53" s="272">
        <f>K53*M53</f>
        <v>30718.523023342503</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53.625797798776269</v>
      </c>
      <c r="N54" s="272">
        <f>K54*M54</f>
        <v>1340.6449449694067</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3"/>
      <c r="C57" s="824"/>
      <c r="D57" s="824"/>
      <c r="E57" s="824"/>
      <c r="F57" s="824"/>
      <c r="G57" s="824"/>
      <c r="H57" s="824"/>
      <c r="I57" s="825"/>
      <c r="J57" s="42"/>
      <c r="K57" s="44"/>
      <c r="L57" s="826"/>
      <c r="M57" s="827"/>
      <c r="N57" s="45"/>
    </row>
    <row r="58" spans="1:14" ht="15.75" thickBot="1">
      <c r="B58" s="828" t="s">
        <v>953</v>
      </c>
      <c r="C58" s="829"/>
      <c r="D58" s="829"/>
      <c r="E58" s="829"/>
      <c r="F58" s="829"/>
      <c r="G58" s="829"/>
      <c r="H58" s="829"/>
      <c r="I58" s="829"/>
      <c r="J58" s="829"/>
      <c r="K58" s="829"/>
      <c r="L58" s="829"/>
      <c r="M58" s="830"/>
      <c r="N58" s="394">
        <f>SUM(N53:N57)</f>
        <v>32059.167968311911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1" t="s">
        <v>961</v>
      </c>
      <c r="M62" s="804"/>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32">
        <f>VLOOKUP(A63,TRANSPORTE!A5:D117,4,FALSE)</f>
        <v>1232.9363069637777</v>
      </c>
      <c r="M63" s="833"/>
      <c r="N63" s="287">
        <f>K63*L63</f>
        <v>1726.1108297492888</v>
      </c>
    </row>
    <row r="64" spans="1:14">
      <c r="A64" t="s">
        <v>1375</v>
      </c>
      <c r="B64" s="46" t="str">
        <f>VLOOKUP(A64,TRANSPORTE!A6:D117,3,FALSE)</f>
        <v>Transporte de mezcla gruesa en Caliente MGC</v>
      </c>
      <c r="C64" s="47"/>
      <c r="D64" s="47"/>
      <c r="E64" s="47"/>
      <c r="F64" s="47"/>
      <c r="G64" s="47"/>
      <c r="H64" s="311" t="s">
        <v>1468</v>
      </c>
      <c r="I64" s="279">
        <v>1.25</v>
      </c>
      <c r="J64" s="286">
        <v>1</v>
      </c>
      <c r="K64" s="279">
        <f>I64*J64</f>
        <v>1.25</v>
      </c>
      <c r="L64" s="832">
        <f>VLOOKUP(A64,TRANSPORTE!A6:D117,4,FALSE)</f>
        <v>1232.9363069637777</v>
      </c>
      <c r="M64" s="833"/>
      <c r="N64" s="287">
        <f>K64*L64</f>
        <v>1541.1703837047221</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448"/>
      <c r="E68" s="448"/>
      <c r="F68" s="448"/>
      <c r="G68" s="448"/>
      <c r="H68" s="48"/>
      <c r="I68" s="126"/>
      <c r="J68" s="126"/>
      <c r="K68" s="126"/>
      <c r="L68" s="817"/>
      <c r="M68" s="818"/>
      <c r="N68" s="127"/>
    </row>
    <row r="69" spans="1:15" ht="15.75" thickBot="1">
      <c r="B69" s="834" t="s">
        <v>953</v>
      </c>
      <c r="C69" s="835"/>
      <c r="D69" s="835"/>
      <c r="E69" s="835"/>
      <c r="F69" s="835"/>
      <c r="G69" s="835"/>
      <c r="H69" s="835"/>
      <c r="I69" s="835"/>
      <c r="J69" s="835"/>
      <c r="K69" s="835"/>
      <c r="L69" s="835"/>
      <c r="M69" s="836"/>
      <c r="N69" s="104">
        <f>N63+N64+N65+N66+N67</f>
        <v>3267.2812134540109</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4" t="s">
        <v>963</v>
      </c>
      <c r="C73" s="855"/>
      <c r="D73" s="855"/>
      <c r="E73" s="855"/>
      <c r="F73" s="855"/>
      <c r="G73" s="855"/>
      <c r="H73" s="855"/>
      <c r="I73" s="73" t="s">
        <v>964</v>
      </c>
      <c r="J73" s="75" t="s">
        <v>1410</v>
      </c>
      <c r="K73" s="74" t="s">
        <v>966</v>
      </c>
      <c r="L73" s="856" t="s">
        <v>950</v>
      </c>
      <c r="M73" s="857"/>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5"/>
      <c r="C79" s="816"/>
      <c r="D79" s="816"/>
      <c r="E79" s="816"/>
      <c r="F79" s="816"/>
      <c r="G79" s="816"/>
      <c r="H79" s="816"/>
      <c r="I79" s="126"/>
      <c r="J79" s="126"/>
      <c r="K79" s="126"/>
      <c r="L79" s="916"/>
      <c r="M79" s="916"/>
      <c r="N79" s="127"/>
    </row>
    <row r="80" spans="1:15" ht="15.75" thickBot="1">
      <c r="B80" s="834" t="s">
        <v>953</v>
      </c>
      <c r="C80" s="835"/>
      <c r="D80" s="835"/>
      <c r="E80" s="835"/>
      <c r="F80" s="835"/>
      <c r="G80" s="835"/>
      <c r="H80" s="835"/>
      <c r="I80" s="835"/>
      <c r="J80" s="835"/>
      <c r="K80" s="835"/>
      <c r="L80" s="835"/>
      <c r="M80" s="836"/>
      <c r="N80" s="460">
        <f>SUM(N74:N79)</f>
        <v>9718.9390143891651</v>
      </c>
    </row>
    <row r="81" spans="1:14" ht="15.75" thickBot="1">
      <c r="B81" s="33"/>
      <c r="C81" s="34"/>
      <c r="D81" s="34"/>
      <c r="E81" s="34"/>
      <c r="F81" s="34"/>
      <c r="G81" s="34"/>
      <c r="H81" s="34"/>
      <c r="I81" s="34"/>
      <c r="J81" s="34"/>
      <c r="K81" s="34"/>
      <c r="L81" s="34"/>
      <c r="M81" s="34"/>
      <c r="N81" s="35"/>
    </row>
    <row r="82" spans="1:14" ht="15.75" thickBot="1">
      <c r="B82" s="828" t="s">
        <v>967</v>
      </c>
      <c r="C82" s="829"/>
      <c r="D82" s="829"/>
      <c r="E82" s="829"/>
      <c r="F82" s="829"/>
      <c r="G82" s="829"/>
      <c r="H82" s="829"/>
      <c r="I82" s="829"/>
      <c r="J82" s="829"/>
      <c r="K82" s="829"/>
      <c r="L82" s="829"/>
      <c r="M82" s="830"/>
      <c r="N82" s="99">
        <f>N48+N58+N69+N80</f>
        <v>223084.67827778478</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9" t="s">
        <v>969</v>
      </c>
      <c r="C86" s="820"/>
      <c r="D86" s="820"/>
      <c r="E86" s="820"/>
      <c r="F86" s="820"/>
      <c r="G86" s="820"/>
      <c r="H86" s="820"/>
      <c r="I86" s="314"/>
      <c r="J86" s="334"/>
      <c r="K86" s="302" t="s">
        <v>970</v>
      </c>
      <c r="L86" s="858" t="s">
        <v>971</v>
      </c>
      <c r="M86" s="859"/>
      <c r="N86" s="303"/>
    </row>
    <row r="87" spans="1:14">
      <c r="B87" s="860" t="s">
        <v>972</v>
      </c>
      <c r="C87" s="861"/>
      <c r="D87" s="861"/>
      <c r="E87" s="861"/>
      <c r="F87" s="861"/>
      <c r="G87" s="861"/>
      <c r="H87" s="861"/>
      <c r="I87" s="87"/>
      <c r="J87" s="88"/>
      <c r="K87" s="304">
        <v>0.2</v>
      </c>
      <c r="L87" s="862">
        <f>N82*K87</f>
        <v>44616.935655556961</v>
      </c>
      <c r="M87" s="863"/>
      <c r="N87" s="51"/>
    </row>
    <row r="88" spans="1:14">
      <c r="B88" s="89" t="s">
        <v>973</v>
      </c>
      <c r="C88" s="90"/>
      <c r="D88" s="90"/>
      <c r="E88" s="90"/>
      <c r="F88" s="90"/>
      <c r="G88" s="90"/>
      <c r="H88" s="90"/>
      <c r="I88" s="87"/>
      <c r="J88" s="88"/>
      <c r="K88" s="304">
        <v>0.05</v>
      </c>
      <c r="L88" s="862">
        <f>N82*K88</f>
        <v>11154.23391388924</v>
      </c>
      <c r="M88" s="863"/>
      <c r="N88" s="51"/>
    </row>
    <row r="89" spans="1:14" ht="15.75" thickBot="1">
      <c r="B89" s="91" t="s">
        <v>974</v>
      </c>
      <c r="C89" s="92"/>
      <c r="D89" s="92"/>
      <c r="E89" s="92"/>
      <c r="F89" s="92"/>
      <c r="G89" s="92"/>
      <c r="H89" s="92"/>
      <c r="I89" s="93"/>
      <c r="J89" s="94"/>
      <c r="K89" s="305">
        <v>0.05</v>
      </c>
      <c r="L89" s="864">
        <f>N82*K89</f>
        <v>11154.23391388924</v>
      </c>
      <c r="M89" s="865"/>
      <c r="N89" s="51"/>
    </row>
    <row r="90" spans="1:14" ht="15.75" thickBot="1">
      <c r="B90" s="828" t="s">
        <v>953</v>
      </c>
      <c r="C90" s="829"/>
      <c r="D90" s="829"/>
      <c r="E90" s="829"/>
      <c r="F90" s="829"/>
      <c r="G90" s="829"/>
      <c r="H90" s="829"/>
      <c r="I90" s="829"/>
      <c r="J90" s="829"/>
      <c r="K90" s="829"/>
      <c r="L90" s="829"/>
      <c r="M90" s="830"/>
      <c r="N90" s="52">
        <f>L87+L88+L89</f>
        <v>66925.403483335438</v>
      </c>
    </row>
    <row r="91" spans="1:14" ht="15.75" thickBot="1">
      <c r="B91" s="33"/>
      <c r="C91" s="34"/>
      <c r="D91" s="34"/>
      <c r="E91" s="34"/>
      <c r="F91" s="34"/>
      <c r="G91" s="34"/>
      <c r="H91" s="34"/>
      <c r="I91" s="34"/>
      <c r="J91" s="34"/>
      <c r="K91" s="34"/>
      <c r="L91" s="34"/>
      <c r="M91" s="34"/>
      <c r="N91" s="35"/>
    </row>
    <row r="92" spans="1:14" ht="15.75" thickBot="1">
      <c r="A92" t="s">
        <v>2016</v>
      </c>
      <c r="B92" s="828" t="s">
        <v>975</v>
      </c>
      <c r="C92" s="829"/>
      <c r="D92" s="829"/>
      <c r="E92" s="829"/>
      <c r="F92" s="829"/>
      <c r="G92" s="829"/>
      <c r="H92" s="829"/>
      <c r="I92" s="829"/>
      <c r="J92" s="829"/>
      <c r="K92" s="829"/>
      <c r="L92" s="829"/>
      <c r="M92" s="830"/>
      <c r="N92" s="188">
        <f>N82+N90</f>
        <v>290010.08176112024</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6" t="s">
        <v>2218</v>
      </c>
      <c r="C109" s="867"/>
      <c r="D109" s="867"/>
      <c r="E109" s="867"/>
      <c r="F109" s="867"/>
      <c r="G109" s="867"/>
      <c r="H109" s="867"/>
      <c r="I109" s="867"/>
      <c r="J109" s="867"/>
      <c r="K109" s="867"/>
      <c r="L109" s="867"/>
      <c r="M109" s="867"/>
      <c r="N109" s="868"/>
    </row>
    <row r="110" spans="2:14" ht="15" customHeight="1">
      <c r="B110" s="866"/>
      <c r="C110" s="867"/>
      <c r="D110" s="867"/>
      <c r="E110" s="867"/>
      <c r="F110" s="867"/>
      <c r="G110" s="867"/>
      <c r="H110" s="867"/>
      <c r="I110" s="867"/>
      <c r="J110" s="867"/>
      <c r="K110" s="867"/>
      <c r="L110" s="867"/>
      <c r="M110" s="867"/>
      <c r="N110" s="868"/>
    </row>
    <row r="111" spans="2:14" ht="30" customHeight="1">
      <c r="B111" s="869" t="s">
        <v>2219</v>
      </c>
      <c r="C111" s="870"/>
      <c r="D111" s="870"/>
      <c r="E111" s="870"/>
      <c r="F111" s="870"/>
      <c r="G111" s="870"/>
      <c r="H111" s="870"/>
      <c r="I111" s="870"/>
      <c r="J111" s="870"/>
      <c r="K111" s="870"/>
      <c r="L111" s="870"/>
      <c r="M111" s="870"/>
      <c r="N111" s="871"/>
    </row>
    <row r="112" spans="2:14">
      <c r="B112" s="869"/>
      <c r="C112" s="870"/>
      <c r="D112" s="870"/>
      <c r="E112" s="870"/>
      <c r="F112" s="870"/>
      <c r="G112" s="870"/>
      <c r="H112" s="870"/>
      <c r="I112" s="870"/>
      <c r="J112" s="870"/>
      <c r="K112" s="870"/>
      <c r="L112" s="870"/>
      <c r="M112" s="870"/>
      <c r="N112" s="87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5"/>
      <c r="K122" s="805"/>
      <c r="L122" s="805"/>
      <c r="M122" s="805"/>
      <c r="N122" s="806"/>
    </row>
    <row r="123" spans="2:14" ht="15.75" thickBot="1">
      <c r="B123" s="261" t="s">
        <v>2221</v>
      </c>
      <c r="C123" s="393"/>
      <c r="D123" s="393"/>
      <c r="E123" s="57"/>
      <c r="F123" s="57"/>
      <c r="G123" s="57"/>
      <c r="H123" s="57"/>
      <c r="I123" s="57"/>
      <c r="J123" s="807"/>
      <c r="K123" s="807"/>
      <c r="L123" s="807"/>
      <c r="M123" s="807"/>
      <c r="N123" s="808"/>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1588</v>
      </c>
      <c r="C31" s="81" t="s">
        <v>1589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150</v>
      </c>
      <c r="B36" s="841" t="str">
        <f>VLOOKUP(A36,EQUIPOS!A6:D154,3,FALSE)</f>
        <v>Cargador : Potencia en el volante 125 hp, Clasificación de RPM del motor 2300.</v>
      </c>
      <c r="C36" s="842"/>
      <c r="D36" s="842"/>
      <c r="E36" s="842"/>
      <c r="F36" s="842"/>
      <c r="G36" s="842"/>
      <c r="H36" s="843"/>
      <c r="I36" s="267"/>
      <c r="J36" s="268"/>
      <c r="K36" s="269">
        <f>VLOOKUP(A36,EQUIPOS!A6:D163,4,FALSE)</f>
        <v>187168.11709472007</v>
      </c>
      <c r="L36" s="270"/>
      <c r="M36" s="271">
        <v>30</v>
      </c>
      <c r="N36" s="272">
        <f>K36/M36</f>
        <v>6238.9372364906694</v>
      </c>
    </row>
    <row r="37" spans="1:14">
      <c r="A37" s="113" t="s">
        <v>173</v>
      </c>
      <c r="B37" s="841" t="str">
        <f>VLOOKUP(A37,EQUIPOS!A7:D154,3,FALSE)</f>
        <v>Compactador neumático de Potencia 70 HP, peso de 13 ton</v>
      </c>
      <c r="C37" s="842"/>
      <c r="D37" s="842"/>
      <c r="E37" s="842"/>
      <c r="F37" s="842"/>
      <c r="G37" s="842"/>
      <c r="H37" s="843"/>
      <c r="I37" s="267"/>
      <c r="J37" s="268"/>
      <c r="K37" s="269">
        <f>VLOOKUP(A37,EQUIPOS!A7:D164,4,FALSE)</f>
        <v>149863.88310569464</v>
      </c>
      <c r="L37" s="270"/>
      <c r="M37" s="271">
        <v>8</v>
      </c>
      <c r="N37" s="272">
        <f t="shared" ref="N37:N43" si="0">K37/M37</f>
        <v>18732.98538821183</v>
      </c>
    </row>
    <row r="38" spans="1:14">
      <c r="A38" t="s">
        <v>166</v>
      </c>
      <c r="B38" s="841" t="str">
        <f>VLOOKUP(A38,EQUIPOS!A8:D154,3,FALSE)</f>
        <v>Compactador de Rodillo POTENCIA: 99HP, PESO: 8 ton</v>
      </c>
      <c r="C38" s="842"/>
      <c r="D38" s="842"/>
      <c r="E38" s="842"/>
      <c r="F38" s="842"/>
      <c r="G38" s="842"/>
      <c r="H38" s="843"/>
      <c r="I38" s="267"/>
      <c r="J38" s="268"/>
      <c r="K38" s="269">
        <f>VLOOKUP(A38,EQUIPOS!A8:D165,4,FALSE)</f>
        <v>122196.04219393863</v>
      </c>
      <c r="L38" s="270"/>
      <c r="M38" s="271">
        <v>8</v>
      </c>
      <c r="N38" s="272">
        <f t="shared" si="0"/>
        <v>15274.505274242329</v>
      </c>
    </row>
    <row r="39" spans="1:14">
      <c r="A39" t="s">
        <v>284</v>
      </c>
      <c r="B39" s="841" t="str">
        <f>VLOOKUP(A39,EQUIPOS!A9:D154,3,FALSE)</f>
        <v>Planta de asfalto en caliente</v>
      </c>
      <c r="C39" s="842"/>
      <c r="D39" s="842"/>
      <c r="E39" s="842"/>
      <c r="F39" s="842"/>
      <c r="G39" s="842"/>
      <c r="H39" s="843"/>
      <c r="I39" s="267"/>
      <c r="J39" s="268"/>
      <c r="K39" s="269">
        <f>VLOOKUP(A39,EQUIPOS!A9:D166,4,FALSE)</f>
        <v>601817.83891712537</v>
      </c>
      <c r="L39" s="270"/>
      <c r="M39" s="271">
        <v>8</v>
      </c>
      <c r="N39" s="272">
        <f t="shared" si="0"/>
        <v>75227.229864640671</v>
      </c>
    </row>
    <row r="40" spans="1:14">
      <c r="A40" t="s">
        <v>290</v>
      </c>
      <c r="B40" s="841" t="str">
        <f>VLOOKUP(A40,EQUIPOS!A10:D154,3,FALSE)</f>
        <v>Planta trituradora</v>
      </c>
      <c r="C40" s="842"/>
      <c r="D40" s="842"/>
      <c r="E40" s="842"/>
      <c r="F40" s="842"/>
      <c r="G40" s="842"/>
      <c r="H40" s="843"/>
      <c r="I40" s="267"/>
      <c r="J40" s="268"/>
      <c r="K40" s="269">
        <f>VLOOKUP(A40,EQUIPOS!A10:D167,4,FALSE)</f>
        <v>516732.25173108414</v>
      </c>
      <c r="L40" s="270"/>
      <c r="M40" s="271">
        <v>30</v>
      </c>
      <c r="N40" s="272">
        <f t="shared" si="0"/>
        <v>17224.408391036137</v>
      </c>
    </row>
    <row r="41" spans="1:14">
      <c r="A41" t="s">
        <v>314</v>
      </c>
      <c r="B41" s="841" t="str">
        <f>VLOOKUP(A41,EQUIPOS!A11:D155,3,FALSE)</f>
        <v xml:space="preserve">Retroexcavadora E-200 sobre orugas
</v>
      </c>
      <c r="C41" s="842"/>
      <c r="D41" s="842"/>
      <c r="E41" s="842"/>
      <c r="F41" s="842"/>
      <c r="G41" s="842"/>
      <c r="H41" s="843"/>
      <c r="I41" s="267"/>
      <c r="J41" s="268"/>
      <c r="K41" s="269">
        <f>VLOOKUP(A41,EQUIPOS!A11:D168,4,FALSE)</f>
        <v>207536.27157565294</v>
      </c>
      <c r="L41" s="270"/>
      <c r="M41" s="271">
        <v>30</v>
      </c>
      <c r="N41" s="272">
        <f t="shared" si="0"/>
        <v>6917.8757191884315</v>
      </c>
    </row>
    <row r="42" spans="1:14">
      <c r="A42" t="s">
        <v>358</v>
      </c>
      <c r="B42" s="841" t="str">
        <f>VLOOKUP(A42,EQUIPOS!A12:D156,3,FALSE)</f>
        <v xml:space="preserve">Terminadora de asfalto (Finisher), potencia en el volante 174 HP, R=20M3/H, velocidad de desplazamiento 114 m/min
</v>
      </c>
      <c r="C42" s="842"/>
      <c r="D42" s="842"/>
      <c r="E42" s="842"/>
      <c r="F42" s="842"/>
      <c r="G42" s="842"/>
      <c r="H42" s="843"/>
      <c r="I42" s="267"/>
      <c r="J42" s="268"/>
      <c r="K42" s="269">
        <f>VLOOKUP(A42,EQUIPOS!A12:D169,4,FALSE)</f>
        <v>215737.97119028351</v>
      </c>
      <c r="L42" s="270"/>
      <c r="M42" s="271">
        <v>8</v>
      </c>
      <c r="N42" s="272">
        <f t="shared" si="0"/>
        <v>26967.246398785439</v>
      </c>
    </row>
    <row r="43" spans="1:14">
      <c r="A43" t="s">
        <v>373</v>
      </c>
      <c r="B43" s="841" t="str">
        <f>VLOOKUP(A43,EQUIPOS!A13:D157,3,FALSE)</f>
        <v>Volqueta 6 m3</v>
      </c>
      <c r="C43" s="842"/>
      <c r="D43" s="842"/>
      <c r="E43" s="842"/>
      <c r="F43" s="842"/>
      <c r="G43" s="842"/>
      <c r="H43" s="843"/>
      <c r="I43" s="267"/>
      <c r="J43" s="268"/>
      <c r="K43" s="269">
        <f>VLOOKUP(A43,EQUIPOS!A13:D170,4,FALSE)</f>
        <v>83873.663260762187</v>
      </c>
      <c r="L43" s="270"/>
      <c r="M43" s="271">
        <v>8</v>
      </c>
      <c r="N43" s="272">
        <f t="shared" si="0"/>
        <v>10484.207907595273</v>
      </c>
    </row>
    <row r="44" spans="1:14">
      <c r="B44" s="841"/>
      <c r="C44" s="842"/>
      <c r="D44" s="842"/>
      <c r="E44" s="842"/>
      <c r="F44" s="842"/>
      <c r="G44" s="842"/>
      <c r="H44" s="843"/>
      <c r="I44" s="844"/>
      <c r="J44" s="825"/>
      <c r="K44" s="269"/>
      <c r="L44" s="845"/>
      <c r="M44" s="846"/>
      <c r="N44" s="272"/>
    </row>
    <row r="45" spans="1:14">
      <c r="B45" s="841"/>
      <c r="C45" s="842"/>
      <c r="D45" s="842"/>
      <c r="E45" s="847"/>
      <c r="F45" s="842"/>
      <c r="G45" s="842"/>
      <c r="H45" s="843"/>
      <c r="I45" s="36"/>
      <c r="J45" s="37"/>
      <c r="K45" s="274"/>
      <c r="L45" s="276"/>
      <c r="M45" s="277"/>
      <c r="N45" s="278"/>
    </row>
    <row r="46" spans="1:14">
      <c r="B46" s="848" t="s">
        <v>952</v>
      </c>
      <c r="C46" s="849"/>
      <c r="D46" s="849"/>
      <c r="E46" s="38"/>
      <c r="F46" s="39"/>
      <c r="G46" s="39"/>
      <c r="H46" s="40"/>
      <c r="I46" s="36"/>
      <c r="J46" s="37"/>
      <c r="K46" s="279"/>
      <c r="L46" s="276"/>
      <c r="M46" s="401">
        <v>0.1</v>
      </c>
      <c r="N46" s="344">
        <f>N80*M46</f>
        <v>971.8939014389166</v>
      </c>
    </row>
    <row r="47" spans="1:14" ht="15.75" thickBot="1">
      <c r="B47" s="841"/>
      <c r="C47" s="842"/>
      <c r="D47" s="842"/>
      <c r="E47" s="842"/>
      <c r="F47" s="842"/>
      <c r="G47" s="842"/>
      <c r="H47" s="843"/>
      <c r="I47" s="850"/>
      <c r="J47" s="851"/>
      <c r="K47" s="41"/>
      <c r="L47" s="852"/>
      <c r="M47" s="853"/>
      <c r="N47" s="105"/>
    </row>
    <row r="48" spans="1:14" ht="15.75" thickBot="1">
      <c r="B48" s="828" t="s">
        <v>953</v>
      </c>
      <c r="C48" s="829"/>
      <c r="D48" s="829"/>
      <c r="E48" s="829"/>
      <c r="F48" s="829"/>
      <c r="G48" s="829"/>
      <c r="H48" s="829"/>
      <c r="I48" s="829"/>
      <c r="J48" s="829"/>
      <c r="K48" s="829"/>
      <c r="L48" s="829"/>
      <c r="M48" s="830"/>
      <c r="N48" s="394">
        <f>SUM(N36:N47)</f>
        <v>178039.2900816297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9" t="s">
        <v>944</v>
      </c>
      <c r="C52" s="820"/>
      <c r="D52" s="820"/>
      <c r="E52" s="820"/>
      <c r="F52" s="820"/>
      <c r="G52" s="820"/>
      <c r="H52" s="820"/>
      <c r="I52" s="821"/>
      <c r="J52" s="315" t="s">
        <v>945</v>
      </c>
      <c r="K52" s="85" t="s">
        <v>946</v>
      </c>
      <c r="L52" s="822" t="s">
        <v>955</v>
      </c>
      <c r="M52" s="821"/>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21941.802159530362</v>
      </c>
      <c r="N53" s="272">
        <f>K53*M53</f>
        <v>30718.523023342503</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53.625797798776269</v>
      </c>
      <c r="N54" s="272">
        <f>K54*M54</f>
        <v>1340.6449449694067</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3"/>
      <c r="C57" s="824"/>
      <c r="D57" s="824"/>
      <c r="E57" s="824"/>
      <c r="F57" s="824"/>
      <c r="G57" s="824"/>
      <c r="H57" s="824"/>
      <c r="I57" s="825"/>
      <c r="J57" s="42"/>
      <c r="K57" s="44"/>
      <c r="L57" s="826"/>
      <c r="M57" s="827"/>
      <c r="N57" s="45"/>
    </row>
    <row r="58" spans="1:14" ht="15.75" thickBot="1">
      <c r="B58" s="828" t="s">
        <v>953</v>
      </c>
      <c r="C58" s="829"/>
      <c r="D58" s="829"/>
      <c r="E58" s="829"/>
      <c r="F58" s="829"/>
      <c r="G58" s="829"/>
      <c r="H58" s="829"/>
      <c r="I58" s="829"/>
      <c r="J58" s="829"/>
      <c r="K58" s="829"/>
      <c r="L58" s="829"/>
      <c r="M58" s="830"/>
      <c r="N58" s="394">
        <f>SUM(N53:N57)</f>
        <v>32059.167968311911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1" t="s">
        <v>961</v>
      </c>
      <c r="M62" s="804"/>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32">
        <f>VLOOKUP(A63,TRANSPORTE!A5:D117,4,FALSE)</f>
        <v>1232.9363069637777</v>
      </c>
      <c r="M63" s="833"/>
      <c r="N63" s="287">
        <f>K63*L63</f>
        <v>1726.1108297492888</v>
      </c>
    </row>
    <row r="64" spans="1:14">
      <c r="A64" t="s">
        <v>1375</v>
      </c>
      <c r="B64" s="46" t="str">
        <f>VLOOKUP(A64,TRANSPORTE!A6:D117,3,FALSE)</f>
        <v>Transporte de mezcla gruesa en Caliente MGC</v>
      </c>
      <c r="C64" s="47"/>
      <c r="D64" s="47"/>
      <c r="E64" s="47"/>
      <c r="F64" s="47"/>
      <c r="G64" s="47"/>
      <c r="H64" s="311" t="s">
        <v>1468</v>
      </c>
      <c r="I64" s="279">
        <v>1.25</v>
      </c>
      <c r="J64" s="286">
        <v>1</v>
      </c>
      <c r="K64" s="279">
        <f>I64*J64</f>
        <v>1.25</v>
      </c>
      <c r="L64" s="832">
        <f>VLOOKUP(A64,TRANSPORTE!A6:D117,4,FALSE)</f>
        <v>1232.9363069637777</v>
      </c>
      <c r="M64" s="833"/>
      <c r="N64" s="287">
        <f>K64*L64</f>
        <v>1541.1703837047221</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7"/>
      <c r="M68" s="818"/>
      <c r="N68" s="127"/>
    </row>
    <row r="69" spans="1:15" ht="15.75" thickBot="1">
      <c r="B69" s="834" t="s">
        <v>953</v>
      </c>
      <c r="C69" s="835"/>
      <c r="D69" s="835"/>
      <c r="E69" s="835"/>
      <c r="F69" s="835"/>
      <c r="G69" s="835"/>
      <c r="H69" s="835"/>
      <c r="I69" s="835"/>
      <c r="J69" s="835"/>
      <c r="K69" s="835"/>
      <c r="L69" s="835"/>
      <c r="M69" s="836"/>
      <c r="N69" s="104">
        <f>N63+N64+N65+N66+N67</f>
        <v>3267.2812134540109</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4" t="s">
        <v>963</v>
      </c>
      <c r="C73" s="855"/>
      <c r="D73" s="855"/>
      <c r="E73" s="855"/>
      <c r="F73" s="855"/>
      <c r="G73" s="855"/>
      <c r="H73" s="855"/>
      <c r="I73" s="73" t="s">
        <v>964</v>
      </c>
      <c r="J73" s="75" t="s">
        <v>1410</v>
      </c>
      <c r="K73" s="74" t="s">
        <v>966</v>
      </c>
      <c r="L73" s="856" t="s">
        <v>950</v>
      </c>
      <c r="M73" s="857"/>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5"/>
      <c r="C79" s="816"/>
      <c r="D79" s="816"/>
      <c r="E79" s="816"/>
      <c r="F79" s="816"/>
      <c r="G79" s="816"/>
      <c r="H79" s="816"/>
      <c r="I79" s="126"/>
      <c r="J79" s="126"/>
      <c r="K79" s="126"/>
      <c r="L79" s="916"/>
      <c r="M79" s="916"/>
      <c r="N79" s="45"/>
    </row>
    <row r="80" spans="1:15" ht="15.75" thickBot="1">
      <c r="B80" s="834" t="s">
        <v>953</v>
      </c>
      <c r="C80" s="835"/>
      <c r="D80" s="835"/>
      <c r="E80" s="835"/>
      <c r="F80" s="835"/>
      <c r="G80" s="835"/>
      <c r="H80" s="835"/>
      <c r="I80" s="835"/>
      <c r="J80" s="835"/>
      <c r="K80" s="835"/>
      <c r="L80" s="835"/>
      <c r="M80" s="836"/>
      <c r="N80" s="301">
        <f>SUM(N74:N79)</f>
        <v>9718.9390143891651</v>
      </c>
    </row>
    <row r="81" spans="1:14" ht="15.75" thickBot="1">
      <c r="B81" s="33"/>
      <c r="C81" s="34"/>
      <c r="D81" s="34"/>
      <c r="E81" s="34"/>
      <c r="F81" s="34"/>
      <c r="G81" s="34"/>
      <c r="H81" s="34"/>
      <c r="I81" s="34"/>
      <c r="J81" s="34"/>
      <c r="K81" s="34"/>
      <c r="L81" s="34"/>
      <c r="M81" s="34"/>
      <c r="N81" s="35"/>
    </row>
    <row r="82" spans="1:14" ht="15.75" thickBot="1">
      <c r="B82" s="828" t="s">
        <v>967</v>
      </c>
      <c r="C82" s="829"/>
      <c r="D82" s="829"/>
      <c r="E82" s="829"/>
      <c r="F82" s="829"/>
      <c r="G82" s="829"/>
      <c r="H82" s="829"/>
      <c r="I82" s="829"/>
      <c r="J82" s="829"/>
      <c r="K82" s="829"/>
      <c r="L82" s="829"/>
      <c r="M82" s="830"/>
      <c r="N82" s="99">
        <f>N48+N58+N69+N80</f>
        <v>223084.67827778478</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9" t="s">
        <v>969</v>
      </c>
      <c r="C86" s="820"/>
      <c r="D86" s="820"/>
      <c r="E86" s="820"/>
      <c r="F86" s="820"/>
      <c r="G86" s="820"/>
      <c r="H86" s="820"/>
      <c r="I86" s="314"/>
      <c r="J86" s="334"/>
      <c r="K86" s="302" t="s">
        <v>970</v>
      </c>
      <c r="L86" s="858" t="s">
        <v>971</v>
      </c>
      <c r="M86" s="859"/>
      <c r="N86" s="303"/>
    </row>
    <row r="87" spans="1:14">
      <c r="B87" s="860" t="s">
        <v>972</v>
      </c>
      <c r="C87" s="861"/>
      <c r="D87" s="861"/>
      <c r="E87" s="861"/>
      <c r="F87" s="861"/>
      <c r="G87" s="861"/>
      <c r="H87" s="861"/>
      <c r="I87" s="87"/>
      <c r="J87" s="88"/>
      <c r="K87" s="304">
        <v>0.2</v>
      </c>
      <c r="L87" s="862">
        <f>N82*K87</f>
        <v>44616.935655556961</v>
      </c>
      <c r="M87" s="863"/>
      <c r="N87" s="51"/>
    </row>
    <row r="88" spans="1:14">
      <c r="B88" s="89" t="s">
        <v>973</v>
      </c>
      <c r="C88" s="90"/>
      <c r="D88" s="90"/>
      <c r="E88" s="90"/>
      <c r="F88" s="90"/>
      <c r="G88" s="90"/>
      <c r="H88" s="90"/>
      <c r="I88" s="87"/>
      <c r="J88" s="88"/>
      <c r="K88" s="304">
        <v>0.05</v>
      </c>
      <c r="L88" s="862">
        <f>N82*K88</f>
        <v>11154.23391388924</v>
      </c>
      <c r="M88" s="863"/>
      <c r="N88" s="51"/>
    </row>
    <row r="89" spans="1:14" ht="15.75" thickBot="1">
      <c r="B89" s="91" t="s">
        <v>974</v>
      </c>
      <c r="C89" s="92"/>
      <c r="D89" s="92"/>
      <c r="E89" s="92"/>
      <c r="F89" s="92"/>
      <c r="G89" s="92"/>
      <c r="H89" s="92"/>
      <c r="I89" s="93"/>
      <c r="J89" s="94"/>
      <c r="K89" s="305">
        <v>0.05</v>
      </c>
      <c r="L89" s="864">
        <f>N82*K89</f>
        <v>11154.23391388924</v>
      </c>
      <c r="M89" s="865"/>
      <c r="N89" s="51"/>
    </row>
    <row r="90" spans="1:14" ht="15.75" thickBot="1">
      <c r="B90" s="828" t="s">
        <v>953</v>
      </c>
      <c r="C90" s="829"/>
      <c r="D90" s="829"/>
      <c r="E90" s="829"/>
      <c r="F90" s="829"/>
      <c r="G90" s="829"/>
      <c r="H90" s="829"/>
      <c r="I90" s="829"/>
      <c r="J90" s="829"/>
      <c r="K90" s="829"/>
      <c r="L90" s="829"/>
      <c r="M90" s="830"/>
      <c r="N90" s="52">
        <f>L87+L88+L89</f>
        <v>66925.403483335438</v>
      </c>
    </row>
    <row r="91" spans="1:14" ht="15.75" thickBot="1">
      <c r="B91" s="33"/>
      <c r="C91" s="34"/>
      <c r="D91" s="34"/>
      <c r="E91" s="34"/>
      <c r="F91" s="34"/>
      <c r="G91" s="34"/>
      <c r="H91" s="34"/>
      <c r="I91" s="34"/>
      <c r="J91" s="34"/>
      <c r="K91" s="34"/>
      <c r="L91" s="34"/>
      <c r="M91" s="34"/>
      <c r="N91" s="35"/>
    </row>
    <row r="92" spans="1:14" ht="15.75" thickBot="1">
      <c r="A92" t="s">
        <v>2016</v>
      </c>
      <c r="B92" s="828" t="s">
        <v>975</v>
      </c>
      <c r="C92" s="829"/>
      <c r="D92" s="829"/>
      <c r="E92" s="829"/>
      <c r="F92" s="829"/>
      <c r="G92" s="829"/>
      <c r="H92" s="829"/>
      <c r="I92" s="829"/>
      <c r="J92" s="829"/>
      <c r="K92" s="829"/>
      <c r="L92" s="829"/>
      <c r="M92" s="830"/>
      <c r="N92" s="188">
        <f>N82+N90</f>
        <v>290010.08176112024</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6" t="s">
        <v>2218</v>
      </c>
      <c r="C109" s="867"/>
      <c r="D109" s="867"/>
      <c r="E109" s="867"/>
      <c r="F109" s="867"/>
      <c r="G109" s="867"/>
      <c r="H109" s="867"/>
      <c r="I109" s="867"/>
      <c r="J109" s="867"/>
      <c r="K109" s="867"/>
      <c r="L109" s="867"/>
      <c r="M109" s="867"/>
      <c r="N109" s="868"/>
    </row>
    <row r="110" spans="2:14" ht="15" customHeight="1">
      <c r="B110" s="866"/>
      <c r="C110" s="867"/>
      <c r="D110" s="867"/>
      <c r="E110" s="867"/>
      <c r="F110" s="867"/>
      <c r="G110" s="867"/>
      <c r="H110" s="867"/>
      <c r="I110" s="867"/>
      <c r="J110" s="867"/>
      <c r="K110" s="867"/>
      <c r="L110" s="867"/>
      <c r="M110" s="867"/>
      <c r="N110" s="868"/>
    </row>
    <row r="111" spans="2:14" ht="30" customHeight="1">
      <c r="B111" s="869" t="s">
        <v>2219</v>
      </c>
      <c r="C111" s="870"/>
      <c r="D111" s="870"/>
      <c r="E111" s="870"/>
      <c r="F111" s="870"/>
      <c r="G111" s="870"/>
      <c r="H111" s="870"/>
      <c r="I111" s="870"/>
      <c r="J111" s="870"/>
      <c r="K111" s="870"/>
      <c r="L111" s="870"/>
      <c r="M111" s="870"/>
      <c r="N111" s="871"/>
    </row>
    <row r="112" spans="2:14">
      <c r="B112" s="869"/>
      <c r="C112" s="870"/>
      <c r="D112" s="870"/>
      <c r="E112" s="870"/>
      <c r="F112" s="870"/>
      <c r="G112" s="870"/>
      <c r="H112" s="870"/>
      <c r="I112" s="870"/>
      <c r="J112" s="870"/>
      <c r="K112" s="870"/>
      <c r="L112" s="870"/>
      <c r="M112" s="870"/>
      <c r="N112" s="87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5"/>
      <c r="K122" s="805"/>
      <c r="L122" s="805"/>
      <c r="M122" s="805"/>
      <c r="N122" s="806"/>
    </row>
    <row r="123" spans="2:14" ht="15.75" thickBot="1">
      <c r="B123" s="261" t="s">
        <v>2221</v>
      </c>
      <c r="C123" s="393"/>
      <c r="D123" s="393"/>
      <c r="E123" s="57"/>
      <c r="F123" s="57"/>
      <c r="G123" s="57"/>
      <c r="H123" s="57"/>
      <c r="I123" s="57"/>
      <c r="J123" s="807"/>
      <c r="K123" s="807"/>
      <c r="L123" s="807"/>
      <c r="M123" s="807"/>
      <c r="N123" s="808"/>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1076</v>
      </c>
      <c r="C31" s="81" t="s">
        <v>2032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150</v>
      </c>
      <c r="B36" s="841" t="str">
        <f>VLOOKUP(A36,EQUIPOS!A6:D154,3,FALSE)</f>
        <v>Cargador : Potencia en el volante 125 hp, Clasificación de RPM del motor 2300.</v>
      </c>
      <c r="C36" s="842"/>
      <c r="D36" s="842"/>
      <c r="E36" s="842"/>
      <c r="F36" s="842"/>
      <c r="G36" s="842"/>
      <c r="H36" s="843"/>
      <c r="I36" s="267"/>
      <c r="J36" s="268"/>
      <c r="K36" s="269">
        <f>VLOOKUP(A36,EQUIPOS!A6:D163,4,FALSE)</f>
        <v>187168.11709472007</v>
      </c>
      <c r="L36" s="270"/>
      <c r="M36" s="271">
        <v>30</v>
      </c>
      <c r="N36" s="272">
        <f>K36/M36</f>
        <v>6238.9372364906694</v>
      </c>
    </row>
    <row r="37" spans="1:14">
      <c r="A37" s="113" t="s">
        <v>173</v>
      </c>
      <c r="B37" s="841" t="str">
        <f>VLOOKUP(A37,EQUIPOS!A7:D154,3,FALSE)</f>
        <v>Compactador neumático de Potencia 70 HP, peso de 13 ton</v>
      </c>
      <c r="C37" s="842"/>
      <c r="D37" s="842"/>
      <c r="E37" s="842"/>
      <c r="F37" s="842"/>
      <c r="G37" s="842"/>
      <c r="H37" s="843"/>
      <c r="I37" s="267"/>
      <c r="J37" s="268"/>
      <c r="K37" s="269">
        <f>VLOOKUP(A37,EQUIPOS!A7:D164,4,FALSE)</f>
        <v>149863.88310569464</v>
      </c>
      <c r="L37" s="270"/>
      <c r="M37" s="271">
        <v>10</v>
      </c>
      <c r="N37" s="272">
        <f t="shared" ref="N37:N43" si="0">K37/M37</f>
        <v>14986.388310569464</v>
      </c>
    </row>
    <row r="38" spans="1:14">
      <c r="A38" t="s">
        <v>166</v>
      </c>
      <c r="B38" s="841" t="str">
        <f>VLOOKUP(A38,EQUIPOS!A8:D154,3,FALSE)</f>
        <v>Compactador de Rodillo POTENCIA: 99HP, PESO: 8 ton</v>
      </c>
      <c r="C38" s="842"/>
      <c r="D38" s="842"/>
      <c r="E38" s="842"/>
      <c r="F38" s="842"/>
      <c r="G38" s="842"/>
      <c r="H38" s="843"/>
      <c r="I38" s="267"/>
      <c r="J38" s="268"/>
      <c r="K38" s="269">
        <f>VLOOKUP(A38,EQUIPOS!A8:D165,4,FALSE)</f>
        <v>122196.04219393863</v>
      </c>
      <c r="L38" s="270"/>
      <c r="M38" s="271">
        <v>10</v>
      </c>
      <c r="N38" s="272">
        <f t="shared" si="0"/>
        <v>12219.604219393863</v>
      </c>
    </row>
    <row r="39" spans="1:14">
      <c r="A39" t="s">
        <v>284</v>
      </c>
      <c r="B39" s="841" t="str">
        <f>VLOOKUP(A39,EQUIPOS!A9:D154,3,FALSE)</f>
        <v>Planta de asfalto en caliente</v>
      </c>
      <c r="C39" s="842"/>
      <c r="D39" s="842"/>
      <c r="E39" s="842"/>
      <c r="F39" s="842"/>
      <c r="G39" s="842"/>
      <c r="H39" s="843"/>
      <c r="I39" s="267"/>
      <c r="J39" s="268"/>
      <c r="K39" s="269">
        <f>VLOOKUP(A39,EQUIPOS!A9:D166,4,FALSE)</f>
        <v>601817.83891712537</v>
      </c>
      <c r="L39" s="270"/>
      <c r="M39" s="271">
        <v>10</v>
      </c>
      <c r="N39" s="272">
        <f t="shared" si="0"/>
        <v>60181.783891712534</v>
      </c>
    </row>
    <row r="40" spans="1:14">
      <c r="A40" t="s">
        <v>290</v>
      </c>
      <c r="B40" s="841" t="str">
        <f>VLOOKUP(A40,EQUIPOS!A10:D154,3,FALSE)</f>
        <v>Planta trituradora</v>
      </c>
      <c r="C40" s="842"/>
      <c r="D40" s="842"/>
      <c r="E40" s="842"/>
      <c r="F40" s="842"/>
      <c r="G40" s="842"/>
      <c r="H40" s="843"/>
      <c r="I40" s="267"/>
      <c r="J40" s="268"/>
      <c r="K40" s="269">
        <f>VLOOKUP(A40,EQUIPOS!A10:D167,4,FALSE)</f>
        <v>516732.25173108414</v>
      </c>
      <c r="L40" s="270"/>
      <c r="M40" s="271">
        <v>30</v>
      </c>
      <c r="N40" s="272">
        <f t="shared" si="0"/>
        <v>17224.408391036137</v>
      </c>
    </row>
    <row r="41" spans="1:14">
      <c r="A41" t="s">
        <v>314</v>
      </c>
      <c r="B41" s="841" t="str">
        <f>VLOOKUP(A41,EQUIPOS!A11:D155,3,FALSE)</f>
        <v xml:space="preserve">Retroexcavadora E-200 sobre orugas
</v>
      </c>
      <c r="C41" s="842"/>
      <c r="D41" s="842"/>
      <c r="E41" s="842"/>
      <c r="F41" s="842"/>
      <c r="G41" s="842"/>
      <c r="H41" s="843"/>
      <c r="I41" s="267"/>
      <c r="J41" s="268"/>
      <c r="K41" s="269">
        <f>VLOOKUP(A41,EQUIPOS!A11:D168,4,FALSE)</f>
        <v>207536.27157565294</v>
      </c>
      <c r="L41" s="270"/>
      <c r="M41" s="271">
        <v>30</v>
      </c>
      <c r="N41" s="272">
        <f t="shared" si="0"/>
        <v>6917.8757191884315</v>
      </c>
    </row>
    <row r="42" spans="1:14">
      <c r="A42" t="s">
        <v>358</v>
      </c>
      <c r="B42" s="841" t="str">
        <f>VLOOKUP(A42,EQUIPOS!A12:D156,3,FALSE)</f>
        <v xml:space="preserve">Terminadora de asfalto (Finisher), potencia en el volante 174 HP, R=20M3/H, velocidad de desplazamiento 114 m/min
</v>
      </c>
      <c r="C42" s="842"/>
      <c r="D42" s="842"/>
      <c r="E42" s="842"/>
      <c r="F42" s="842"/>
      <c r="G42" s="842"/>
      <c r="H42" s="843"/>
      <c r="I42" s="267"/>
      <c r="J42" s="268"/>
      <c r="K42" s="269">
        <f>VLOOKUP(A42,EQUIPOS!A12:D169,4,FALSE)</f>
        <v>215737.97119028351</v>
      </c>
      <c r="L42" s="270"/>
      <c r="M42" s="271">
        <v>10</v>
      </c>
      <c r="N42" s="272">
        <f t="shared" si="0"/>
        <v>21573.79711902835</v>
      </c>
    </row>
    <row r="43" spans="1:14">
      <c r="A43" t="s">
        <v>373</v>
      </c>
      <c r="B43" s="841" t="str">
        <f>VLOOKUP(A43,EQUIPOS!A13:D157,3,FALSE)</f>
        <v>Volqueta 6 m3</v>
      </c>
      <c r="C43" s="842"/>
      <c r="D43" s="842"/>
      <c r="E43" s="842"/>
      <c r="F43" s="842"/>
      <c r="G43" s="842"/>
      <c r="H43" s="843"/>
      <c r="I43" s="267"/>
      <c r="J43" s="268"/>
      <c r="K43" s="269">
        <f>VLOOKUP(A43,EQUIPOS!A13:D170,4,FALSE)</f>
        <v>83873.663260762187</v>
      </c>
      <c r="L43" s="270"/>
      <c r="M43" s="271">
        <v>10</v>
      </c>
      <c r="N43" s="272">
        <f t="shared" si="0"/>
        <v>8387.3663260762187</v>
      </c>
    </row>
    <row r="44" spans="1:14">
      <c r="B44" s="841"/>
      <c r="C44" s="842"/>
      <c r="D44" s="842"/>
      <c r="E44" s="842"/>
      <c r="F44" s="842"/>
      <c r="G44" s="842"/>
      <c r="H44" s="843"/>
      <c r="I44" s="844"/>
      <c r="J44" s="825"/>
      <c r="K44" s="269"/>
      <c r="L44" s="845"/>
      <c r="M44" s="846"/>
      <c r="N44" s="272"/>
    </row>
    <row r="45" spans="1:14">
      <c r="B45" s="841"/>
      <c r="C45" s="842"/>
      <c r="D45" s="842"/>
      <c r="E45" s="847"/>
      <c r="F45" s="842"/>
      <c r="G45" s="842"/>
      <c r="H45" s="843"/>
      <c r="I45" s="36"/>
      <c r="J45" s="37"/>
      <c r="K45" s="274"/>
      <c r="L45" s="276"/>
      <c r="M45" s="277"/>
      <c r="N45" s="278"/>
    </row>
    <row r="46" spans="1:14">
      <c r="B46" s="848" t="s">
        <v>952</v>
      </c>
      <c r="C46" s="849"/>
      <c r="D46" s="849"/>
      <c r="E46" s="38"/>
      <c r="F46" s="39"/>
      <c r="G46" s="39"/>
      <c r="H46" s="40"/>
      <c r="I46" s="36"/>
      <c r="J46" s="37"/>
      <c r="K46" s="279"/>
      <c r="L46" s="276"/>
      <c r="M46" s="401">
        <v>0.1</v>
      </c>
      <c r="N46" s="344">
        <f>N80*M46</f>
        <v>874.7045112950251</v>
      </c>
    </row>
    <row r="47" spans="1:14" ht="15.75" thickBot="1">
      <c r="B47" s="841"/>
      <c r="C47" s="842"/>
      <c r="D47" s="842"/>
      <c r="E47" s="842"/>
      <c r="F47" s="842"/>
      <c r="G47" s="842"/>
      <c r="H47" s="843"/>
      <c r="I47" s="850"/>
      <c r="J47" s="851"/>
      <c r="K47" s="41"/>
      <c r="L47" s="852"/>
      <c r="M47" s="853"/>
      <c r="N47" s="105"/>
    </row>
    <row r="48" spans="1:14" ht="15.75" thickBot="1">
      <c r="B48" s="828" t="s">
        <v>953</v>
      </c>
      <c r="C48" s="829"/>
      <c r="D48" s="829"/>
      <c r="E48" s="829"/>
      <c r="F48" s="829"/>
      <c r="G48" s="829"/>
      <c r="H48" s="829"/>
      <c r="I48" s="829"/>
      <c r="J48" s="829"/>
      <c r="K48" s="829"/>
      <c r="L48" s="829"/>
      <c r="M48" s="830"/>
      <c r="N48" s="394">
        <f>SUM(N36:N47)</f>
        <v>148604.86572479067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9" t="s">
        <v>944</v>
      </c>
      <c r="C52" s="820"/>
      <c r="D52" s="820"/>
      <c r="E52" s="820"/>
      <c r="F52" s="820"/>
      <c r="G52" s="820"/>
      <c r="H52" s="820"/>
      <c r="I52" s="821"/>
      <c r="J52" s="315" t="s">
        <v>945</v>
      </c>
      <c r="K52" s="85" t="s">
        <v>946</v>
      </c>
      <c r="L52" s="822" t="s">
        <v>955</v>
      </c>
      <c r="M52" s="821"/>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21941.802159530362</v>
      </c>
      <c r="N53" s="272">
        <f>K53*M53</f>
        <v>30718.523023342503</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53.625797798776269</v>
      </c>
      <c r="N54" s="272">
        <f>K54*M54</f>
        <v>1340.6449449694067</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3"/>
      <c r="C57" s="824"/>
      <c r="D57" s="824"/>
      <c r="E57" s="824"/>
      <c r="F57" s="824"/>
      <c r="G57" s="824"/>
      <c r="H57" s="824"/>
      <c r="I57" s="825"/>
      <c r="J57" s="42"/>
      <c r="K57" s="44"/>
      <c r="L57" s="826"/>
      <c r="M57" s="827"/>
      <c r="N57" s="45"/>
    </row>
    <row r="58" spans="1:14" ht="15.75" thickBot="1">
      <c r="B58" s="828" t="s">
        <v>953</v>
      </c>
      <c r="C58" s="829"/>
      <c r="D58" s="829"/>
      <c r="E58" s="829"/>
      <c r="F58" s="829"/>
      <c r="G58" s="829"/>
      <c r="H58" s="829"/>
      <c r="I58" s="829"/>
      <c r="J58" s="829"/>
      <c r="K58" s="829"/>
      <c r="L58" s="829"/>
      <c r="M58" s="830"/>
      <c r="N58" s="394">
        <f>SUM(N53:N57)</f>
        <v>32059.167968311911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1" t="s">
        <v>961</v>
      </c>
      <c r="M62" s="804"/>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32">
        <f>VLOOKUP(A63,TRANSPORTE!A5:D117,4,FALSE)</f>
        <v>1232.9363069637777</v>
      </c>
      <c r="M63" s="833"/>
      <c r="N63" s="287">
        <f>K63*L63</f>
        <v>1726.1108297492888</v>
      </c>
    </row>
    <row r="64" spans="1:14">
      <c r="A64" t="s">
        <v>1378</v>
      </c>
      <c r="B64" s="46" t="str">
        <f>VLOOKUP(A64,TRANSPORTE!A6:D117,3,FALSE)</f>
        <v>Transporte de mezcla abierta en caliente MAC-75</v>
      </c>
      <c r="C64" s="47"/>
      <c r="D64" s="47"/>
      <c r="E64" s="47"/>
      <c r="F64" s="47"/>
      <c r="G64" s="47"/>
      <c r="H64" s="311" t="s">
        <v>1468</v>
      </c>
      <c r="I64" s="279">
        <v>1.25</v>
      </c>
      <c r="J64" s="286">
        <v>1</v>
      </c>
      <c r="K64" s="279">
        <f>I64*J64</f>
        <v>1.25</v>
      </c>
      <c r="L64" s="832">
        <f>VLOOKUP(A64,TRANSPORTE!A6:D117,4,FALSE)</f>
        <v>1232.9363069637777</v>
      </c>
      <c r="M64" s="833"/>
      <c r="N64" s="287">
        <f>K64*L64</f>
        <v>1541.1703837047221</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7"/>
      <c r="M68" s="818"/>
      <c r="N68" s="127"/>
    </row>
    <row r="69" spans="1:15" ht="15.75" thickBot="1">
      <c r="B69" s="834" t="s">
        <v>953</v>
      </c>
      <c r="C69" s="835"/>
      <c r="D69" s="835"/>
      <c r="E69" s="835"/>
      <c r="F69" s="835"/>
      <c r="G69" s="835"/>
      <c r="H69" s="835"/>
      <c r="I69" s="835"/>
      <c r="J69" s="835"/>
      <c r="K69" s="835"/>
      <c r="L69" s="835"/>
      <c r="M69" s="836"/>
      <c r="N69" s="104">
        <f>N63+N64+N65+N66+N67</f>
        <v>3267.2812134540109</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4" t="s">
        <v>963</v>
      </c>
      <c r="C73" s="855"/>
      <c r="D73" s="855"/>
      <c r="E73" s="855"/>
      <c r="F73" s="855"/>
      <c r="G73" s="855"/>
      <c r="H73" s="855"/>
      <c r="I73" s="73" t="s">
        <v>964</v>
      </c>
      <c r="J73" s="75" t="s">
        <v>1410</v>
      </c>
      <c r="K73" s="74" t="s">
        <v>966</v>
      </c>
      <c r="L73" s="856" t="s">
        <v>950</v>
      </c>
      <c r="M73" s="857"/>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5"/>
      <c r="C79" s="816"/>
      <c r="D79" s="816"/>
      <c r="E79" s="816"/>
      <c r="F79" s="816"/>
      <c r="G79" s="816"/>
      <c r="H79" s="816"/>
      <c r="I79" s="126"/>
      <c r="J79" s="126"/>
      <c r="K79" s="126"/>
      <c r="L79" s="916"/>
      <c r="M79" s="916"/>
      <c r="N79" s="45"/>
    </row>
    <row r="80" spans="1:15" ht="15.75" thickBot="1">
      <c r="B80" s="834" t="s">
        <v>953</v>
      </c>
      <c r="C80" s="835"/>
      <c r="D80" s="835"/>
      <c r="E80" s="835"/>
      <c r="F80" s="835"/>
      <c r="G80" s="835"/>
      <c r="H80" s="835"/>
      <c r="I80" s="835"/>
      <c r="J80" s="835"/>
      <c r="K80" s="835"/>
      <c r="L80" s="835"/>
      <c r="M80" s="836"/>
      <c r="N80" s="301">
        <f>SUM(N74:N79)</f>
        <v>8747.0451129502508</v>
      </c>
    </row>
    <row r="81" spans="1:14" ht="15.75" thickBot="1">
      <c r="B81" s="33"/>
      <c r="C81" s="34"/>
      <c r="D81" s="34"/>
      <c r="E81" s="34"/>
      <c r="F81" s="34"/>
      <c r="G81" s="34"/>
      <c r="H81" s="34"/>
      <c r="I81" s="34"/>
      <c r="J81" s="34"/>
      <c r="K81" s="34"/>
      <c r="L81" s="34"/>
      <c r="M81" s="34"/>
      <c r="N81" s="35"/>
    </row>
    <row r="82" spans="1:14" ht="15.75" thickBot="1">
      <c r="B82" s="828" t="s">
        <v>967</v>
      </c>
      <c r="C82" s="829"/>
      <c r="D82" s="829"/>
      <c r="E82" s="829"/>
      <c r="F82" s="829"/>
      <c r="G82" s="829"/>
      <c r="H82" s="829"/>
      <c r="I82" s="829"/>
      <c r="J82" s="829"/>
      <c r="K82" s="829"/>
      <c r="L82" s="829"/>
      <c r="M82" s="830"/>
      <c r="N82" s="99">
        <f>N48+N58+N69+N80</f>
        <v>192678.36001950683</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9" t="s">
        <v>969</v>
      </c>
      <c r="C86" s="820"/>
      <c r="D86" s="820"/>
      <c r="E86" s="820"/>
      <c r="F86" s="820"/>
      <c r="G86" s="820"/>
      <c r="H86" s="820"/>
      <c r="I86" s="314"/>
      <c r="J86" s="334"/>
      <c r="K86" s="302" t="s">
        <v>970</v>
      </c>
      <c r="L86" s="858" t="s">
        <v>971</v>
      </c>
      <c r="M86" s="859"/>
      <c r="N86" s="303"/>
    </row>
    <row r="87" spans="1:14">
      <c r="B87" s="860" t="s">
        <v>972</v>
      </c>
      <c r="C87" s="861"/>
      <c r="D87" s="861"/>
      <c r="E87" s="861"/>
      <c r="F87" s="861"/>
      <c r="G87" s="861"/>
      <c r="H87" s="861"/>
      <c r="I87" s="87"/>
      <c r="J87" s="88"/>
      <c r="K87" s="304">
        <v>0.2</v>
      </c>
      <c r="L87" s="862">
        <f>N82*K87</f>
        <v>38535.672003901367</v>
      </c>
      <c r="M87" s="863"/>
      <c r="N87" s="51"/>
    </row>
    <row r="88" spans="1:14">
      <c r="B88" s="89" t="s">
        <v>973</v>
      </c>
      <c r="C88" s="90"/>
      <c r="D88" s="90"/>
      <c r="E88" s="90"/>
      <c r="F88" s="90"/>
      <c r="G88" s="90"/>
      <c r="H88" s="90"/>
      <c r="I88" s="87"/>
      <c r="J88" s="88"/>
      <c r="K88" s="304">
        <v>0.05</v>
      </c>
      <c r="L88" s="862">
        <f>N82*K88</f>
        <v>9633.9180009753418</v>
      </c>
      <c r="M88" s="863"/>
      <c r="N88" s="51"/>
    </row>
    <row r="89" spans="1:14" ht="15.75" thickBot="1">
      <c r="B89" s="91" t="s">
        <v>974</v>
      </c>
      <c r="C89" s="92"/>
      <c r="D89" s="92"/>
      <c r="E89" s="92"/>
      <c r="F89" s="92"/>
      <c r="G89" s="92"/>
      <c r="H89" s="92"/>
      <c r="I89" s="93"/>
      <c r="J89" s="94"/>
      <c r="K89" s="305">
        <v>0.05</v>
      </c>
      <c r="L89" s="864">
        <f>N82*K89</f>
        <v>9633.9180009753418</v>
      </c>
      <c r="M89" s="865"/>
      <c r="N89" s="51"/>
    </row>
    <row r="90" spans="1:14" ht="15.75" thickBot="1">
      <c r="B90" s="828" t="s">
        <v>953</v>
      </c>
      <c r="C90" s="829"/>
      <c r="D90" s="829"/>
      <c r="E90" s="829"/>
      <c r="F90" s="829"/>
      <c r="G90" s="829"/>
      <c r="H90" s="829"/>
      <c r="I90" s="829"/>
      <c r="J90" s="829"/>
      <c r="K90" s="829"/>
      <c r="L90" s="829"/>
      <c r="M90" s="830"/>
      <c r="N90" s="52">
        <f>L87+L88+L89</f>
        <v>57803.508005852047</v>
      </c>
    </row>
    <row r="91" spans="1:14" ht="15.75" thickBot="1">
      <c r="B91" s="33"/>
      <c r="C91" s="34"/>
      <c r="D91" s="34"/>
      <c r="E91" s="34"/>
      <c r="F91" s="34"/>
      <c r="G91" s="34"/>
      <c r="H91" s="34"/>
      <c r="I91" s="34"/>
      <c r="J91" s="34"/>
      <c r="K91" s="34"/>
      <c r="L91" s="34"/>
      <c r="M91" s="34"/>
      <c r="N91" s="35"/>
    </row>
    <row r="92" spans="1:14" ht="15.75" thickBot="1">
      <c r="A92" t="s">
        <v>2016</v>
      </c>
      <c r="B92" s="828" t="s">
        <v>975</v>
      </c>
      <c r="C92" s="829"/>
      <c r="D92" s="829"/>
      <c r="E92" s="829"/>
      <c r="F92" s="829"/>
      <c r="G92" s="829"/>
      <c r="H92" s="829"/>
      <c r="I92" s="829"/>
      <c r="J92" s="829"/>
      <c r="K92" s="829"/>
      <c r="L92" s="829"/>
      <c r="M92" s="830"/>
      <c r="N92" s="188">
        <f>N82+N90</f>
        <v>250481.86802535888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6" t="s">
        <v>2218</v>
      </c>
      <c r="C109" s="867"/>
      <c r="D109" s="867"/>
      <c r="E109" s="867"/>
      <c r="F109" s="867"/>
      <c r="G109" s="867"/>
      <c r="H109" s="867"/>
      <c r="I109" s="867"/>
      <c r="J109" s="867"/>
      <c r="K109" s="867"/>
      <c r="L109" s="867"/>
      <c r="M109" s="867"/>
      <c r="N109" s="868"/>
    </row>
    <row r="110" spans="2:14" ht="15" customHeight="1">
      <c r="B110" s="866"/>
      <c r="C110" s="867"/>
      <c r="D110" s="867"/>
      <c r="E110" s="867"/>
      <c r="F110" s="867"/>
      <c r="G110" s="867"/>
      <c r="H110" s="867"/>
      <c r="I110" s="867"/>
      <c r="J110" s="867"/>
      <c r="K110" s="867"/>
      <c r="L110" s="867"/>
      <c r="M110" s="867"/>
      <c r="N110" s="868"/>
    </row>
    <row r="111" spans="2:14" ht="30" customHeight="1">
      <c r="B111" s="869" t="s">
        <v>2219</v>
      </c>
      <c r="C111" s="870"/>
      <c r="D111" s="870"/>
      <c r="E111" s="870"/>
      <c r="F111" s="870"/>
      <c r="G111" s="870"/>
      <c r="H111" s="870"/>
      <c r="I111" s="870"/>
      <c r="J111" s="870"/>
      <c r="K111" s="870"/>
      <c r="L111" s="870"/>
      <c r="M111" s="870"/>
      <c r="N111" s="871"/>
    </row>
    <row r="112" spans="2:14">
      <c r="B112" s="869"/>
      <c r="C112" s="870"/>
      <c r="D112" s="870"/>
      <c r="E112" s="870"/>
      <c r="F112" s="870"/>
      <c r="G112" s="870"/>
      <c r="H112" s="870"/>
      <c r="I112" s="870"/>
      <c r="J112" s="870"/>
      <c r="K112" s="870"/>
      <c r="L112" s="870"/>
      <c r="M112" s="870"/>
      <c r="N112" s="87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5"/>
      <c r="K122" s="805"/>
      <c r="L122" s="805"/>
      <c r="M122" s="805"/>
      <c r="N122" s="806"/>
    </row>
    <row r="123" spans="2:14" ht="15.75" thickBot="1">
      <c r="B123" s="261" t="s">
        <v>2221</v>
      </c>
      <c r="C123" s="393"/>
      <c r="D123" s="393"/>
      <c r="E123" s="57"/>
      <c r="F123" s="57"/>
      <c r="G123" s="57"/>
      <c r="H123" s="57"/>
      <c r="I123" s="57"/>
      <c r="J123" s="807"/>
      <c r="K123" s="807"/>
      <c r="L123" s="807"/>
      <c r="M123" s="807"/>
      <c r="N123" s="808"/>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1077</v>
      </c>
      <c r="C31" s="81" t="s">
        <v>1590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150</v>
      </c>
      <c r="B36" s="841" t="str">
        <f>VLOOKUP(A36,EQUIPOS!A6:D154,3,FALSE)</f>
        <v>Cargador : Potencia en el volante 125 hp, Clasificación de RPM del motor 2300.</v>
      </c>
      <c r="C36" s="842"/>
      <c r="D36" s="842"/>
      <c r="E36" s="842"/>
      <c r="F36" s="842"/>
      <c r="G36" s="842"/>
      <c r="H36" s="843"/>
      <c r="I36" s="267"/>
      <c r="J36" s="268"/>
      <c r="K36" s="269">
        <f>VLOOKUP(A36,EQUIPOS!A6:D163,4,FALSE)</f>
        <v>187168.11709472007</v>
      </c>
      <c r="L36" s="270"/>
      <c r="M36" s="271">
        <v>30</v>
      </c>
      <c r="N36" s="272">
        <f>K36/M36</f>
        <v>6238.9372364906694</v>
      </c>
    </row>
    <row r="37" spans="1:14">
      <c r="A37" s="113" t="s">
        <v>173</v>
      </c>
      <c r="B37" s="841" t="str">
        <f>VLOOKUP(A37,EQUIPOS!A7:D154,3,FALSE)</f>
        <v>Compactador neumático de Potencia 70 HP, peso de 13 ton</v>
      </c>
      <c r="C37" s="842"/>
      <c r="D37" s="842"/>
      <c r="E37" s="842"/>
      <c r="F37" s="842"/>
      <c r="G37" s="842"/>
      <c r="H37" s="843"/>
      <c r="I37" s="267"/>
      <c r="J37" s="268"/>
      <c r="K37" s="269">
        <f>VLOOKUP(A37,EQUIPOS!A7:D164,4,FALSE)</f>
        <v>149863.88310569464</v>
      </c>
      <c r="L37" s="270"/>
      <c r="M37" s="271">
        <v>10</v>
      </c>
      <c r="N37" s="272">
        <f t="shared" ref="N37:N43" si="0">K37/M37</f>
        <v>14986.388310569464</v>
      </c>
    </row>
    <row r="38" spans="1:14">
      <c r="A38" t="s">
        <v>166</v>
      </c>
      <c r="B38" s="841" t="str">
        <f>VLOOKUP(A38,EQUIPOS!A8:D154,3,FALSE)</f>
        <v>Compactador de Rodillo POTENCIA: 99HP, PESO: 8 ton</v>
      </c>
      <c r="C38" s="842"/>
      <c r="D38" s="842"/>
      <c r="E38" s="842"/>
      <c r="F38" s="842"/>
      <c r="G38" s="842"/>
      <c r="H38" s="843"/>
      <c r="I38" s="267"/>
      <c r="J38" s="268"/>
      <c r="K38" s="269">
        <f>VLOOKUP(A38,EQUIPOS!A8:D165,4,FALSE)</f>
        <v>122196.04219393863</v>
      </c>
      <c r="L38" s="270"/>
      <c r="M38" s="271">
        <v>10</v>
      </c>
      <c r="N38" s="272">
        <f t="shared" si="0"/>
        <v>12219.604219393863</v>
      </c>
    </row>
    <row r="39" spans="1:14">
      <c r="A39" t="s">
        <v>284</v>
      </c>
      <c r="B39" s="841" t="str">
        <f>VLOOKUP(A39,EQUIPOS!A9:D154,3,FALSE)</f>
        <v>Planta de asfalto en caliente</v>
      </c>
      <c r="C39" s="842"/>
      <c r="D39" s="842"/>
      <c r="E39" s="842"/>
      <c r="F39" s="842"/>
      <c r="G39" s="842"/>
      <c r="H39" s="843"/>
      <c r="I39" s="267"/>
      <c r="J39" s="268"/>
      <c r="K39" s="269">
        <f>VLOOKUP(A39,EQUIPOS!A9:D166,4,FALSE)</f>
        <v>601817.83891712537</v>
      </c>
      <c r="L39" s="270"/>
      <c r="M39" s="271">
        <v>10</v>
      </c>
      <c r="N39" s="272">
        <f t="shared" si="0"/>
        <v>60181.783891712534</v>
      </c>
    </row>
    <row r="40" spans="1:14">
      <c r="A40" t="s">
        <v>290</v>
      </c>
      <c r="B40" s="841" t="str">
        <f>VLOOKUP(A40,EQUIPOS!A10:D154,3,FALSE)</f>
        <v>Planta trituradora</v>
      </c>
      <c r="C40" s="842"/>
      <c r="D40" s="842"/>
      <c r="E40" s="842"/>
      <c r="F40" s="842"/>
      <c r="G40" s="842"/>
      <c r="H40" s="843"/>
      <c r="I40" s="267"/>
      <c r="J40" s="268"/>
      <c r="K40" s="269">
        <f>VLOOKUP(A40,EQUIPOS!A10:D167,4,FALSE)</f>
        <v>516732.25173108414</v>
      </c>
      <c r="L40" s="270"/>
      <c r="M40" s="271">
        <v>30</v>
      </c>
      <c r="N40" s="272">
        <f t="shared" si="0"/>
        <v>17224.408391036137</v>
      </c>
    </row>
    <row r="41" spans="1:14">
      <c r="A41" t="s">
        <v>314</v>
      </c>
      <c r="B41" s="841" t="str">
        <f>VLOOKUP(A41,EQUIPOS!A11:D155,3,FALSE)</f>
        <v xml:space="preserve">Retroexcavadora E-200 sobre orugas
</v>
      </c>
      <c r="C41" s="842"/>
      <c r="D41" s="842"/>
      <c r="E41" s="842"/>
      <c r="F41" s="842"/>
      <c r="G41" s="842"/>
      <c r="H41" s="843"/>
      <c r="I41" s="267"/>
      <c r="J41" s="268"/>
      <c r="K41" s="269">
        <f>VLOOKUP(A41,EQUIPOS!A11:D168,4,FALSE)</f>
        <v>207536.27157565294</v>
      </c>
      <c r="L41" s="270"/>
      <c r="M41" s="271">
        <v>30</v>
      </c>
      <c r="N41" s="272">
        <f t="shared" si="0"/>
        <v>6917.8757191884315</v>
      </c>
    </row>
    <row r="42" spans="1:14">
      <c r="A42" t="s">
        <v>358</v>
      </c>
      <c r="B42" s="841" t="str">
        <f>VLOOKUP(A42,EQUIPOS!A12:D156,3,FALSE)</f>
        <v xml:space="preserve">Terminadora de asfalto (Finisher), potencia en el volante 174 HP, R=20M3/H, velocidad de desplazamiento 114 m/min
</v>
      </c>
      <c r="C42" s="842"/>
      <c r="D42" s="842"/>
      <c r="E42" s="842"/>
      <c r="F42" s="842"/>
      <c r="G42" s="842"/>
      <c r="H42" s="843"/>
      <c r="I42" s="267"/>
      <c r="J42" s="268"/>
      <c r="K42" s="269">
        <f>VLOOKUP(A42,EQUIPOS!A12:D169,4,FALSE)</f>
        <v>215737.97119028351</v>
      </c>
      <c r="L42" s="270"/>
      <c r="M42" s="271">
        <v>10</v>
      </c>
      <c r="N42" s="272">
        <f t="shared" si="0"/>
        <v>21573.79711902835</v>
      </c>
    </row>
    <row r="43" spans="1:14">
      <c r="A43" t="s">
        <v>373</v>
      </c>
      <c r="B43" s="841" t="str">
        <f>VLOOKUP(A43,EQUIPOS!A13:D157,3,FALSE)</f>
        <v>Volqueta 6 m3</v>
      </c>
      <c r="C43" s="842"/>
      <c r="D43" s="842"/>
      <c r="E43" s="842"/>
      <c r="F43" s="842"/>
      <c r="G43" s="842"/>
      <c r="H43" s="843"/>
      <c r="I43" s="267"/>
      <c r="J43" s="268"/>
      <c r="K43" s="269">
        <f>VLOOKUP(A43,EQUIPOS!A13:D170,4,FALSE)</f>
        <v>83873.663260762187</v>
      </c>
      <c r="L43" s="270"/>
      <c r="M43" s="271">
        <v>10</v>
      </c>
      <c r="N43" s="272">
        <f t="shared" si="0"/>
        <v>8387.3663260762187</v>
      </c>
    </row>
    <row r="44" spans="1:14">
      <c r="B44" s="320"/>
      <c r="C44" s="321"/>
      <c r="D44" s="321"/>
      <c r="E44" s="321"/>
      <c r="F44" s="321"/>
      <c r="G44" s="321"/>
      <c r="H44" s="322"/>
      <c r="I44" s="267"/>
      <c r="J44" s="268"/>
      <c r="K44" s="269"/>
      <c r="L44" s="270"/>
      <c r="M44" s="271"/>
      <c r="N44" s="272"/>
    </row>
    <row r="45" spans="1:14">
      <c r="B45" s="841"/>
      <c r="C45" s="842"/>
      <c r="D45" s="842"/>
      <c r="E45" s="842"/>
      <c r="F45" s="842"/>
      <c r="G45" s="842"/>
      <c r="H45" s="843"/>
      <c r="I45" s="844"/>
      <c r="J45" s="825"/>
      <c r="K45" s="269"/>
      <c r="L45" s="845"/>
      <c r="M45" s="846"/>
      <c r="N45" s="272"/>
    </row>
    <row r="46" spans="1:14">
      <c r="B46" s="841"/>
      <c r="C46" s="842"/>
      <c r="D46" s="842"/>
      <c r="E46" s="847"/>
      <c r="F46" s="842"/>
      <c r="G46" s="842"/>
      <c r="H46" s="843"/>
      <c r="I46" s="36"/>
      <c r="J46" s="37"/>
      <c r="K46" s="274"/>
      <c r="L46" s="276"/>
      <c r="M46" s="277"/>
      <c r="N46" s="278"/>
    </row>
    <row r="47" spans="1:14">
      <c r="B47" s="848" t="s">
        <v>952</v>
      </c>
      <c r="C47" s="849"/>
      <c r="D47" s="849"/>
      <c r="E47" s="38"/>
      <c r="F47" s="39"/>
      <c r="G47" s="39"/>
      <c r="H47" s="40"/>
      <c r="I47" s="36"/>
      <c r="J47" s="37"/>
      <c r="K47" s="279"/>
      <c r="L47" s="276"/>
      <c r="M47" s="401">
        <v>0.1</v>
      </c>
      <c r="N47" s="344">
        <f>N81*M47</f>
        <v>874.7045112950251</v>
      </c>
    </row>
    <row r="48" spans="1:14" ht="15.75" thickBot="1">
      <c r="B48" s="841"/>
      <c r="C48" s="842"/>
      <c r="D48" s="842"/>
      <c r="E48" s="842"/>
      <c r="F48" s="842"/>
      <c r="G48" s="842"/>
      <c r="H48" s="843"/>
      <c r="I48" s="850"/>
      <c r="J48" s="851"/>
      <c r="K48" s="41"/>
      <c r="L48" s="852"/>
      <c r="M48" s="853"/>
      <c r="N48" s="105"/>
    </row>
    <row r="49" spans="1:14" ht="15.75" thickBot="1">
      <c r="B49" s="828" t="s">
        <v>953</v>
      </c>
      <c r="C49" s="829"/>
      <c r="D49" s="829"/>
      <c r="E49" s="829"/>
      <c r="F49" s="829"/>
      <c r="G49" s="829"/>
      <c r="H49" s="829"/>
      <c r="I49" s="829"/>
      <c r="J49" s="829"/>
      <c r="K49" s="829"/>
      <c r="L49" s="829"/>
      <c r="M49" s="830"/>
      <c r="N49" s="394">
        <f>SUM(N36:N48)</f>
        <v>148604.86572479067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9" t="s">
        <v>944</v>
      </c>
      <c r="C53" s="820"/>
      <c r="D53" s="820"/>
      <c r="E53" s="820"/>
      <c r="F53" s="820"/>
      <c r="G53" s="820"/>
      <c r="H53" s="820"/>
      <c r="I53" s="821"/>
      <c r="J53" s="315" t="s">
        <v>945</v>
      </c>
      <c r="K53" s="85" t="s">
        <v>946</v>
      </c>
      <c r="L53" s="822" t="s">
        <v>955</v>
      </c>
      <c r="M53" s="821"/>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21941.802159530362</v>
      </c>
      <c r="N54" s="272">
        <f>K54*M54</f>
        <v>30718.523023342503</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53.625797798776269</v>
      </c>
      <c r="N55" s="272">
        <f>K55*M55</f>
        <v>1340.6449449694067</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3"/>
      <c r="C58" s="824"/>
      <c r="D58" s="824"/>
      <c r="E58" s="824"/>
      <c r="F58" s="824"/>
      <c r="G58" s="824"/>
      <c r="H58" s="824"/>
      <c r="I58" s="825"/>
      <c r="J58" s="42"/>
      <c r="K58" s="44"/>
      <c r="L58" s="826"/>
      <c r="M58" s="827"/>
      <c r="N58" s="45"/>
    </row>
    <row r="59" spans="1:14" ht="15.75" thickBot="1">
      <c r="B59" s="828" t="s">
        <v>953</v>
      </c>
      <c r="C59" s="829"/>
      <c r="D59" s="829"/>
      <c r="E59" s="829"/>
      <c r="F59" s="829"/>
      <c r="G59" s="829"/>
      <c r="H59" s="829"/>
      <c r="I59" s="829"/>
      <c r="J59" s="829"/>
      <c r="K59" s="829"/>
      <c r="L59" s="829"/>
      <c r="M59" s="830"/>
      <c r="N59" s="394">
        <f>SUM(N54:N58)</f>
        <v>32059.167968311911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1" t="s">
        <v>961</v>
      </c>
      <c r="M63" s="804"/>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32">
        <f>VLOOKUP(A64,TRANSPORTE!A5:D117,4,FALSE)</f>
        <v>1232.9363069637777</v>
      </c>
      <c r="M64" s="833"/>
      <c r="N64" s="287">
        <f>K64*L64</f>
        <v>1726.1108297492888</v>
      </c>
    </row>
    <row r="65" spans="1:15">
      <c r="A65" t="s">
        <v>1379</v>
      </c>
      <c r="B65" s="46" t="str">
        <f>VLOOKUP(A65,TRANSPORTE!A6:D117,3,FALSE)</f>
        <v>Transporte de mezcla abierta en caliente MAC-63</v>
      </c>
      <c r="C65" s="47"/>
      <c r="D65" s="47"/>
      <c r="E65" s="47"/>
      <c r="F65" s="47"/>
      <c r="G65" s="47"/>
      <c r="H65" s="311" t="s">
        <v>1468</v>
      </c>
      <c r="I65" s="279">
        <v>1.25</v>
      </c>
      <c r="J65" s="286">
        <v>1</v>
      </c>
      <c r="K65" s="279">
        <f>I65*J65</f>
        <v>1.25</v>
      </c>
      <c r="L65" s="832">
        <f>VLOOKUP(A65,TRANSPORTE!A6:D117,4,FALSE)</f>
        <v>1232.9363069637777</v>
      </c>
      <c r="M65" s="833"/>
      <c r="N65" s="287">
        <f>K65*L65</f>
        <v>1541.1703837047221</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448"/>
      <c r="G69" s="448"/>
      <c r="H69" s="48"/>
      <c r="I69" s="126"/>
      <c r="J69" s="126"/>
      <c r="K69" s="126"/>
      <c r="L69" s="817"/>
      <c r="M69" s="818"/>
      <c r="N69" s="127"/>
    </row>
    <row r="70" spans="1:15" ht="15.75" thickBot="1">
      <c r="B70" s="834" t="s">
        <v>953</v>
      </c>
      <c r="C70" s="835"/>
      <c r="D70" s="835"/>
      <c r="E70" s="835"/>
      <c r="F70" s="835"/>
      <c r="G70" s="835"/>
      <c r="H70" s="835"/>
      <c r="I70" s="835"/>
      <c r="J70" s="835"/>
      <c r="K70" s="835"/>
      <c r="L70" s="835"/>
      <c r="M70" s="836"/>
      <c r="N70" s="104">
        <f>N64+N65+N66+N67+N68</f>
        <v>3267.2812134540109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4" t="s">
        <v>963</v>
      </c>
      <c r="C74" s="855"/>
      <c r="D74" s="855"/>
      <c r="E74" s="855"/>
      <c r="F74" s="855"/>
      <c r="G74" s="855"/>
      <c r="H74" s="855"/>
      <c r="I74" s="73" t="s">
        <v>964</v>
      </c>
      <c r="J74" s="75" t="s">
        <v>1410</v>
      </c>
      <c r="K74" s="74" t="s">
        <v>966</v>
      </c>
      <c r="L74" s="856" t="s">
        <v>950</v>
      </c>
      <c r="M74" s="857"/>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5"/>
      <c r="C80" s="816"/>
      <c r="D80" s="816"/>
      <c r="E80" s="816"/>
      <c r="F80" s="816"/>
      <c r="G80" s="816"/>
      <c r="H80" s="816"/>
      <c r="I80" s="126"/>
      <c r="J80" s="126"/>
      <c r="K80" s="126"/>
      <c r="L80" s="916"/>
      <c r="M80" s="916"/>
      <c r="N80" s="127"/>
    </row>
    <row r="81" spans="1:14" ht="15.75" thickBot="1">
      <c r="B81" s="834" t="s">
        <v>953</v>
      </c>
      <c r="C81" s="835"/>
      <c r="D81" s="835"/>
      <c r="E81" s="835"/>
      <c r="F81" s="835"/>
      <c r="G81" s="835"/>
      <c r="H81" s="835"/>
      <c r="I81" s="835"/>
      <c r="J81" s="835"/>
      <c r="K81" s="835"/>
      <c r="L81" s="835"/>
      <c r="M81" s="836"/>
      <c r="N81" s="460">
        <f>SUM(N75:N80)</f>
        <v>8747.0451129502508</v>
      </c>
    </row>
    <row r="82" spans="1:14" ht="15.75" thickBot="1">
      <c r="B82" s="33"/>
      <c r="C82" s="34"/>
      <c r="D82" s="34"/>
      <c r="E82" s="34"/>
      <c r="F82" s="34"/>
      <c r="G82" s="34"/>
      <c r="H82" s="34"/>
      <c r="I82" s="34"/>
      <c r="J82" s="34"/>
      <c r="K82" s="34"/>
      <c r="L82" s="34"/>
      <c r="M82" s="34"/>
      <c r="N82" s="35"/>
    </row>
    <row r="83" spans="1:14" ht="15.75" thickBot="1">
      <c r="B83" s="828" t="s">
        <v>967</v>
      </c>
      <c r="C83" s="829"/>
      <c r="D83" s="829"/>
      <c r="E83" s="829"/>
      <c r="F83" s="829"/>
      <c r="G83" s="829"/>
      <c r="H83" s="829"/>
      <c r="I83" s="829"/>
      <c r="J83" s="829"/>
      <c r="K83" s="829"/>
      <c r="L83" s="829"/>
      <c r="M83" s="830"/>
      <c r="N83" s="99">
        <f>N49+N59+N70+N81</f>
        <v>192678.36001950683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9" t="s">
        <v>969</v>
      </c>
      <c r="C87" s="820"/>
      <c r="D87" s="820"/>
      <c r="E87" s="820"/>
      <c r="F87" s="820"/>
      <c r="G87" s="820"/>
      <c r="H87" s="820"/>
      <c r="I87" s="314"/>
      <c r="J87" s="334"/>
      <c r="K87" s="302" t="s">
        <v>970</v>
      </c>
      <c r="L87" s="858" t="s">
        <v>971</v>
      </c>
      <c r="M87" s="859"/>
      <c r="N87" s="303"/>
    </row>
    <row r="88" spans="1:14">
      <c r="B88" s="860" t="s">
        <v>972</v>
      </c>
      <c r="C88" s="861"/>
      <c r="D88" s="861"/>
      <c r="E88" s="861"/>
      <c r="F88" s="861"/>
      <c r="G88" s="861"/>
      <c r="H88" s="861"/>
      <c r="I88" s="87"/>
      <c r="J88" s="88"/>
      <c r="K88" s="304">
        <v>0.2</v>
      </c>
      <c r="L88" s="862">
        <f>N83*K88</f>
        <v>38535.672003901367</v>
      </c>
      <c r="M88" s="863"/>
      <c r="N88" s="51"/>
    </row>
    <row r="89" spans="1:14">
      <c r="B89" s="89" t="s">
        <v>973</v>
      </c>
      <c r="C89" s="90"/>
      <c r="D89" s="90"/>
      <c r="E89" s="90"/>
      <c r="F89" s="90"/>
      <c r="G89" s="90"/>
      <c r="H89" s="90"/>
      <c r="I89" s="87"/>
      <c r="J89" s="88"/>
      <c r="K89" s="304">
        <v>0.05</v>
      </c>
      <c r="L89" s="862">
        <f>N83*K89</f>
        <v>9633.9180009753418</v>
      </c>
      <c r="M89" s="863"/>
      <c r="N89" s="51"/>
    </row>
    <row r="90" spans="1:14" ht="15.75" thickBot="1">
      <c r="B90" s="91" t="s">
        <v>974</v>
      </c>
      <c r="C90" s="92"/>
      <c r="D90" s="92"/>
      <c r="E90" s="92"/>
      <c r="F90" s="92"/>
      <c r="G90" s="92"/>
      <c r="H90" s="92"/>
      <c r="I90" s="93"/>
      <c r="J90" s="94"/>
      <c r="K90" s="305">
        <v>0.05</v>
      </c>
      <c r="L90" s="864">
        <f>N83*K90</f>
        <v>9633.9180009753418</v>
      </c>
      <c r="M90" s="865"/>
      <c r="N90" s="51"/>
    </row>
    <row r="91" spans="1:14" ht="15.75" thickBot="1">
      <c r="B91" s="828" t="s">
        <v>953</v>
      </c>
      <c r="C91" s="829"/>
      <c r="D91" s="829"/>
      <c r="E91" s="829"/>
      <c r="F91" s="829"/>
      <c r="G91" s="829"/>
      <c r="H91" s="829"/>
      <c r="I91" s="829"/>
      <c r="J91" s="829"/>
      <c r="K91" s="829"/>
      <c r="L91" s="829"/>
      <c r="M91" s="830"/>
      <c r="N91" s="52">
        <f>L88+L89+L90</f>
        <v>57803.508005852047</v>
      </c>
    </row>
    <row r="92" spans="1:14" ht="15.75" thickBot="1">
      <c r="B92" s="33"/>
      <c r="C92" s="34"/>
      <c r="D92" s="34"/>
      <c r="E92" s="34"/>
      <c r="F92" s="34"/>
      <c r="G92" s="34"/>
      <c r="H92" s="34"/>
      <c r="I92" s="34"/>
      <c r="J92" s="34"/>
      <c r="K92" s="34"/>
      <c r="L92" s="34"/>
      <c r="M92" s="34"/>
      <c r="N92" s="35"/>
    </row>
    <row r="93" spans="1:14" ht="15.75" thickBot="1">
      <c r="A93" t="s">
        <v>2016</v>
      </c>
      <c r="B93" s="828" t="s">
        <v>975</v>
      </c>
      <c r="C93" s="829"/>
      <c r="D93" s="829"/>
      <c r="E93" s="829"/>
      <c r="F93" s="829"/>
      <c r="G93" s="829"/>
      <c r="H93" s="829"/>
      <c r="I93" s="829"/>
      <c r="J93" s="829"/>
      <c r="K93" s="829"/>
      <c r="L93" s="829"/>
      <c r="M93" s="830"/>
      <c r="N93" s="188">
        <f>N83+N91</f>
        <v>250481.86802535888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6" t="s">
        <v>2218</v>
      </c>
      <c r="C110" s="867"/>
      <c r="D110" s="867"/>
      <c r="E110" s="867"/>
      <c r="F110" s="867"/>
      <c r="G110" s="867"/>
      <c r="H110" s="867"/>
      <c r="I110" s="867"/>
      <c r="J110" s="867"/>
      <c r="K110" s="867"/>
      <c r="L110" s="867"/>
      <c r="M110" s="867"/>
      <c r="N110" s="868"/>
    </row>
    <row r="111" spans="2:14" ht="15" customHeight="1">
      <c r="B111" s="866"/>
      <c r="C111" s="867"/>
      <c r="D111" s="867"/>
      <c r="E111" s="867"/>
      <c r="F111" s="867"/>
      <c r="G111" s="867"/>
      <c r="H111" s="867"/>
      <c r="I111" s="867"/>
      <c r="J111" s="867"/>
      <c r="K111" s="867"/>
      <c r="L111" s="867"/>
      <c r="M111" s="867"/>
      <c r="N111" s="868"/>
    </row>
    <row r="112" spans="2:14" ht="30" customHeight="1">
      <c r="B112" s="869" t="s">
        <v>2219</v>
      </c>
      <c r="C112" s="870"/>
      <c r="D112" s="870"/>
      <c r="E112" s="870"/>
      <c r="F112" s="870"/>
      <c r="G112" s="870"/>
      <c r="H112" s="870"/>
      <c r="I112" s="870"/>
      <c r="J112" s="870"/>
      <c r="K112" s="870"/>
      <c r="L112" s="870"/>
      <c r="M112" s="870"/>
      <c r="N112" s="871"/>
    </row>
    <row r="113" spans="2:14">
      <c r="B113" s="869"/>
      <c r="C113" s="870"/>
      <c r="D113" s="870"/>
      <c r="E113" s="870"/>
      <c r="F113" s="870"/>
      <c r="G113" s="870"/>
      <c r="H113" s="870"/>
      <c r="I113" s="870"/>
      <c r="J113" s="870"/>
      <c r="K113" s="870"/>
      <c r="L113" s="870"/>
      <c r="M113" s="870"/>
      <c r="N113" s="871"/>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5"/>
      <c r="K123" s="805"/>
      <c r="L123" s="805"/>
      <c r="M123" s="805"/>
      <c r="N123" s="806"/>
    </row>
    <row r="124" spans="2:14" ht="15.75" thickBot="1">
      <c r="B124" s="261" t="s">
        <v>2221</v>
      </c>
      <c r="C124" s="393"/>
      <c r="D124" s="393"/>
      <c r="E124" s="57"/>
      <c r="F124" s="57"/>
      <c r="G124" s="57"/>
      <c r="H124" s="57"/>
      <c r="I124" s="57"/>
      <c r="J124" s="807"/>
      <c r="K124" s="807"/>
      <c r="L124" s="807"/>
      <c r="M124" s="807"/>
      <c r="N124" s="808"/>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1078</v>
      </c>
      <c r="C31" s="81" t="s">
        <v>1591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150</v>
      </c>
      <c r="B36" s="841" t="str">
        <f>VLOOKUP(A36,EQUIPOS!A6:D154,3,FALSE)</f>
        <v>Cargador : Potencia en el volante 125 hp, Clasificación de RPM del motor 2300.</v>
      </c>
      <c r="C36" s="842"/>
      <c r="D36" s="842"/>
      <c r="E36" s="842"/>
      <c r="F36" s="842"/>
      <c r="G36" s="842"/>
      <c r="H36" s="843"/>
      <c r="I36" s="267"/>
      <c r="J36" s="268"/>
      <c r="K36" s="269">
        <f>VLOOKUP(A36,EQUIPOS!A6:D163,4,FALSE)</f>
        <v>187168.11709472007</v>
      </c>
      <c r="L36" s="270"/>
      <c r="M36" s="271">
        <v>30</v>
      </c>
      <c r="N36" s="272">
        <f>K36/M36</f>
        <v>6238.9372364906694</v>
      </c>
    </row>
    <row r="37" spans="1:14">
      <c r="A37" s="113" t="s">
        <v>173</v>
      </c>
      <c r="B37" s="841" t="str">
        <f>VLOOKUP(A37,EQUIPOS!A7:D154,3,FALSE)</f>
        <v>Compactador neumático de Potencia 70 HP, peso de 13 ton</v>
      </c>
      <c r="C37" s="842"/>
      <c r="D37" s="842"/>
      <c r="E37" s="842"/>
      <c r="F37" s="842"/>
      <c r="G37" s="842"/>
      <c r="H37" s="843"/>
      <c r="I37" s="267"/>
      <c r="J37" s="268"/>
      <c r="K37" s="269">
        <f>VLOOKUP(A37,EQUIPOS!A7:D164,4,FALSE)</f>
        <v>149863.88310569464</v>
      </c>
      <c r="L37" s="270"/>
      <c r="M37" s="271">
        <v>10</v>
      </c>
      <c r="N37" s="272">
        <f t="shared" ref="N37:N43" si="0">K37/M37</f>
        <v>14986.388310569464</v>
      </c>
    </row>
    <row r="38" spans="1:14">
      <c r="A38" t="s">
        <v>166</v>
      </c>
      <c r="B38" s="841" t="str">
        <f>VLOOKUP(A38,EQUIPOS!A8:D154,3,FALSE)</f>
        <v>Compactador de Rodillo POTENCIA: 99HP, PESO: 8 ton</v>
      </c>
      <c r="C38" s="842"/>
      <c r="D38" s="842"/>
      <c r="E38" s="842"/>
      <c r="F38" s="842"/>
      <c r="G38" s="842"/>
      <c r="H38" s="843"/>
      <c r="I38" s="267"/>
      <c r="J38" s="268"/>
      <c r="K38" s="269">
        <f>VLOOKUP(A38,EQUIPOS!A8:D165,4,FALSE)</f>
        <v>122196.04219393863</v>
      </c>
      <c r="L38" s="270"/>
      <c r="M38" s="271">
        <v>10</v>
      </c>
      <c r="N38" s="272">
        <f t="shared" si="0"/>
        <v>12219.604219393863</v>
      </c>
    </row>
    <row r="39" spans="1:14">
      <c r="A39" t="s">
        <v>284</v>
      </c>
      <c r="B39" s="841" t="str">
        <f>VLOOKUP(A39,EQUIPOS!A9:D154,3,FALSE)</f>
        <v>Planta de asfalto en caliente</v>
      </c>
      <c r="C39" s="842"/>
      <c r="D39" s="842"/>
      <c r="E39" s="842"/>
      <c r="F39" s="842"/>
      <c r="G39" s="842"/>
      <c r="H39" s="843"/>
      <c r="I39" s="267"/>
      <c r="J39" s="268"/>
      <c r="K39" s="269">
        <f>VLOOKUP(A39,EQUIPOS!A9:D166,4,FALSE)</f>
        <v>601817.83891712537</v>
      </c>
      <c r="L39" s="270"/>
      <c r="M39" s="271">
        <v>10</v>
      </c>
      <c r="N39" s="272">
        <f t="shared" si="0"/>
        <v>60181.783891712534</v>
      </c>
    </row>
    <row r="40" spans="1:14">
      <c r="A40" t="s">
        <v>290</v>
      </c>
      <c r="B40" s="841" t="str">
        <f>VLOOKUP(A40,EQUIPOS!A10:D154,3,FALSE)</f>
        <v>Planta trituradora</v>
      </c>
      <c r="C40" s="842"/>
      <c r="D40" s="842"/>
      <c r="E40" s="842"/>
      <c r="F40" s="842"/>
      <c r="G40" s="842"/>
      <c r="H40" s="843"/>
      <c r="I40" s="267"/>
      <c r="J40" s="268"/>
      <c r="K40" s="269">
        <f>VLOOKUP(A40,EQUIPOS!A10:D167,4,FALSE)</f>
        <v>516732.25173108414</v>
      </c>
      <c r="L40" s="270"/>
      <c r="M40" s="271">
        <v>30</v>
      </c>
      <c r="N40" s="272">
        <f t="shared" si="0"/>
        <v>17224.408391036137</v>
      </c>
    </row>
    <row r="41" spans="1:14">
      <c r="A41" t="s">
        <v>314</v>
      </c>
      <c r="B41" s="841" t="str">
        <f>VLOOKUP(A41,EQUIPOS!A11:D155,3,FALSE)</f>
        <v xml:space="preserve">Retroexcavadora E-200 sobre orugas
</v>
      </c>
      <c r="C41" s="842"/>
      <c r="D41" s="842"/>
      <c r="E41" s="842"/>
      <c r="F41" s="842"/>
      <c r="G41" s="842"/>
      <c r="H41" s="843"/>
      <c r="I41" s="267"/>
      <c r="J41" s="268"/>
      <c r="K41" s="269">
        <f>VLOOKUP(A41,EQUIPOS!A11:D168,4,FALSE)</f>
        <v>207536.27157565294</v>
      </c>
      <c r="L41" s="270"/>
      <c r="M41" s="271">
        <v>30</v>
      </c>
      <c r="N41" s="272">
        <f t="shared" si="0"/>
        <v>6917.8757191884315</v>
      </c>
    </row>
    <row r="42" spans="1:14">
      <c r="A42" t="s">
        <v>358</v>
      </c>
      <c r="B42" s="841" t="str">
        <f>VLOOKUP(A42,EQUIPOS!A12:D156,3,FALSE)</f>
        <v xml:space="preserve">Terminadora de asfalto (Finisher), potencia en el volante 174 HP, R=20M3/H, velocidad de desplazamiento 114 m/min
</v>
      </c>
      <c r="C42" s="842"/>
      <c r="D42" s="842"/>
      <c r="E42" s="842"/>
      <c r="F42" s="842"/>
      <c r="G42" s="842"/>
      <c r="H42" s="843"/>
      <c r="I42" s="267"/>
      <c r="J42" s="268"/>
      <c r="K42" s="269">
        <f>VLOOKUP(A42,EQUIPOS!A12:D169,4,FALSE)</f>
        <v>215737.97119028351</v>
      </c>
      <c r="L42" s="270"/>
      <c r="M42" s="271">
        <v>10</v>
      </c>
      <c r="N42" s="272">
        <f t="shared" si="0"/>
        <v>21573.79711902835</v>
      </c>
    </row>
    <row r="43" spans="1:14">
      <c r="A43" t="s">
        <v>373</v>
      </c>
      <c r="B43" s="841" t="str">
        <f>VLOOKUP(A43,EQUIPOS!A13:D157,3,FALSE)</f>
        <v>Volqueta 6 m3</v>
      </c>
      <c r="C43" s="842"/>
      <c r="D43" s="842"/>
      <c r="E43" s="842"/>
      <c r="F43" s="842"/>
      <c r="G43" s="842"/>
      <c r="H43" s="843"/>
      <c r="I43" s="267"/>
      <c r="J43" s="268"/>
      <c r="K43" s="269">
        <f>VLOOKUP(A43,EQUIPOS!A13:D170,4,FALSE)</f>
        <v>83873.663260762187</v>
      </c>
      <c r="L43" s="270"/>
      <c r="M43" s="271">
        <v>10</v>
      </c>
      <c r="N43" s="272">
        <f t="shared" si="0"/>
        <v>8387.3663260762187</v>
      </c>
    </row>
    <row r="44" spans="1:14">
      <c r="B44" s="841"/>
      <c r="C44" s="842"/>
      <c r="D44" s="842"/>
      <c r="E44" s="842"/>
      <c r="F44" s="842"/>
      <c r="G44" s="842"/>
      <c r="H44" s="843"/>
      <c r="I44" s="844"/>
      <c r="J44" s="825"/>
      <c r="K44" s="269"/>
      <c r="L44" s="845"/>
      <c r="M44" s="846"/>
      <c r="N44" s="272"/>
    </row>
    <row r="45" spans="1:14">
      <c r="B45" s="841"/>
      <c r="C45" s="842"/>
      <c r="D45" s="842"/>
      <c r="E45" s="847"/>
      <c r="F45" s="842"/>
      <c r="G45" s="842"/>
      <c r="H45" s="843"/>
      <c r="I45" s="36"/>
      <c r="J45" s="37"/>
      <c r="K45" s="274"/>
      <c r="L45" s="276"/>
      <c r="M45" s="277"/>
      <c r="N45" s="278"/>
    </row>
    <row r="46" spans="1:14">
      <c r="B46" s="848" t="s">
        <v>952</v>
      </c>
      <c r="C46" s="849"/>
      <c r="D46" s="849"/>
      <c r="E46" s="38"/>
      <c r="F46" s="39"/>
      <c r="G46" s="39"/>
      <c r="H46" s="40"/>
      <c r="I46" s="36"/>
      <c r="J46" s="37"/>
      <c r="K46" s="279"/>
      <c r="L46" s="276"/>
      <c r="M46" s="401">
        <v>0.1</v>
      </c>
      <c r="N46" s="344">
        <f>N80*M46</f>
        <v>874.7045112950251</v>
      </c>
    </row>
    <row r="47" spans="1:14" ht="15.75" thickBot="1">
      <c r="B47" s="841"/>
      <c r="C47" s="842"/>
      <c r="D47" s="842"/>
      <c r="E47" s="842"/>
      <c r="F47" s="842"/>
      <c r="G47" s="842"/>
      <c r="H47" s="843"/>
      <c r="I47" s="850"/>
      <c r="J47" s="851"/>
      <c r="K47" s="41"/>
      <c r="L47" s="852"/>
      <c r="M47" s="853"/>
      <c r="N47" s="105"/>
    </row>
    <row r="48" spans="1:14" ht="15.75" thickBot="1">
      <c r="B48" s="828" t="s">
        <v>953</v>
      </c>
      <c r="C48" s="829"/>
      <c r="D48" s="829"/>
      <c r="E48" s="829"/>
      <c r="F48" s="829"/>
      <c r="G48" s="829"/>
      <c r="H48" s="829"/>
      <c r="I48" s="829"/>
      <c r="J48" s="829"/>
      <c r="K48" s="829"/>
      <c r="L48" s="829"/>
      <c r="M48" s="830"/>
      <c r="N48" s="394">
        <f>SUM(N36:N47)</f>
        <v>148604.86572479067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9" t="s">
        <v>944</v>
      </c>
      <c r="C52" s="820"/>
      <c r="D52" s="820"/>
      <c r="E52" s="820"/>
      <c r="F52" s="820"/>
      <c r="G52" s="820"/>
      <c r="H52" s="820"/>
      <c r="I52" s="821"/>
      <c r="J52" s="315" t="s">
        <v>945</v>
      </c>
      <c r="K52" s="85" t="s">
        <v>946</v>
      </c>
      <c r="L52" s="822" t="s">
        <v>955</v>
      </c>
      <c r="M52" s="821"/>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21941.802159530362</v>
      </c>
      <c r="N53" s="272">
        <f>K53*M53</f>
        <v>30718.523023342503</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53.625797798776269</v>
      </c>
      <c r="N54" s="272">
        <f>K54*M54</f>
        <v>1340.6449449694067</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3"/>
      <c r="C57" s="824"/>
      <c r="D57" s="824"/>
      <c r="E57" s="824"/>
      <c r="F57" s="824"/>
      <c r="G57" s="824"/>
      <c r="H57" s="824"/>
      <c r="I57" s="825"/>
      <c r="J57" s="42"/>
      <c r="K57" s="44"/>
      <c r="L57" s="826"/>
      <c r="M57" s="827"/>
      <c r="N57" s="45"/>
    </row>
    <row r="58" spans="1:14" ht="15.75" thickBot="1">
      <c r="B58" s="828" t="s">
        <v>953</v>
      </c>
      <c r="C58" s="829"/>
      <c r="D58" s="829"/>
      <c r="E58" s="829"/>
      <c r="F58" s="829"/>
      <c r="G58" s="829"/>
      <c r="H58" s="829"/>
      <c r="I58" s="829"/>
      <c r="J58" s="829"/>
      <c r="K58" s="829"/>
      <c r="L58" s="829"/>
      <c r="M58" s="830"/>
      <c r="N58" s="394">
        <f>SUM(N53:N57)</f>
        <v>32059.167968311911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1" t="s">
        <v>961</v>
      </c>
      <c r="M62" s="804"/>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32">
        <f>VLOOKUP(A63,TRANSPORTE!A5:D117,4,FALSE)</f>
        <v>1232.9363069637777</v>
      </c>
      <c r="M63" s="833"/>
      <c r="N63" s="287">
        <f>K63*L63</f>
        <v>1726.1108297492888</v>
      </c>
    </row>
    <row r="64" spans="1:14">
      <c r="A64" t="s">
        <v>1380</v>
      </c>
      <c r="B64" s="46" t="str">
        <f>VLOOKUP(A64,TRANSPORTE!A6:D117,3,FALSE)</f>
        <v>Transporte de mezcla abierta en caliente MAC-50</v>
      </c>
      <c r="C64" s="47"/>
      <c r="D64" s="47"/>
      <c r="E64" s="47"/>
      <c r="F64" s="47"/>
      <c r="G64" s="47"/>
      <c r="H64" s="311" t="s">
        <v>1468</v>
      </c>
      <c r="I64" s="279">
        <v>1.25</v>
      </c>
      <c r="J64" s="286">
        <v>1</v>
      </c>
      <c r="K64" s="279">
        <f>I64*J64</f>
        <v>1.25</v>
      </c>
      <c r="L64" s="832">
        <f>VLOOKUP(A64,TRANSPORTE!A6:D117,4,FALSE)</f>
        <v>1232.9363069637777</v>
      </c>
      <c r="M64" s="833"/>
      <c r="N64" s="287">
        <f>K64*L64</f>
        <v>1541.1703837047221</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7"/>
      <c r="M68" s="818"/>
      <c r="N68" s="127"/>
    </row>
    <row r="69" spans="1:15" ht="15.75" thickBot="1">
      <c r="B69" s="834" t="s">
        <v>953</v>
      </c>
      <c r="C69" s="835"/>
      <c r="D69" s="835"/>
      <c r="E69" s="835"/>
      <c r="F69" s="835"/>
      <c r="G69" s="835"/>
      <c r="H69" s="835"/>
      <c r="I69" s="835"/>
      <c r="J69" s="835"/>
      <c r="K69" s="835"/>
      <c r="L69" s="835"/>
      <c r="M69" s="836"/>
      <c r="N69" s="104">
        <f>N63+N64+N65+N66+N67</f>
        <v>3267.2812134540109</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4" t="s">
        <v>963</v>
      </c>
      <c r="C73" s="855"/>
      <c r="D73" s="855"/>
      <c r="E73" s="855"/>
      <c r="F73" s="855"/>
      <c r="G73" s="855"/>
      <c r="H73" s="855"/>
      <c r="I73" s="73" t="s">
        <v>964</v>
      </c>
      <c r="J73" s="75" t="s">
        <v>1410</v>
      </c>
      <c r="K73" s="74" t="s">
        <v>966</v>
      </c>
      <c r="L73" s="856" t="s">
        <v>950</v>
      </c>
      <c r="M73" s="857"/>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5"/>
      <c r="C79" s="816"/>
      <c r="D79" s="816"/>
      <c r="E79" s="816"/>
      <c r="F79" s="816"/>
      <c r="G79" s="816"/>
      <c r="H79" s="816"/>
      <c r="I79" s="126"/>
      <c r="J79" s="126"/>
      <c r="K79" s="126"/>
      <c r="L79" s="916"/>
      <c r="M79" s="916"/>
      <c r="N79" s="45"/>
    </row>
    <row r="80" spans="1:15" ht="15.75" thickBot="1">
      <c r="B80" s="834" t="s">
        <v>953</v>
      </c>
      <c r="C80" s="835"/>
      <c r="D80" s="835"/>
      <c r="E80" s="835"/>
      <c r="F80" s="835"/>
      <c r="G80" s="835"/>
      <c r="H80" s="835"/>
      <c r="I80" s="835"/>
      <c r="J80" s="835"/>
      <c r="K80" s="835"/>
      <c r="L80" s="835"/>
      <c r="M80" s="836"/>
      <c r="N80" s="301">
        <f>SUM(N74:N79)</f>
        <v>8747.0451129502508</v>
      </c>
    </row>
    <row r="81" spans="1:14" ht="15.75" thickBot="1">
      <c r="B81" s="33"/>
      <c r="C81" s="34"/>
      <c r="D81" s="34"/>
      <c r="E81" s="34"/>
      <c r="F81" s="34"/>
      <c r="G81" s="34"/>
      <c r="H81" s="34"/>
      <c r="I81" s="34"/>
      <c r="J81" s="34"/>
      <c r="K81" s="34"/>
      <c r="L81" s="34"/>
      <c r="M81" s="34"/>
      <c r="N81" s="35"/>
    </row>
    <row r="82" spans="1:14" ht="15.75" thickBot="1">
      <c r="B82" s="828" t="s">
        <v>967</v>
      </c>
      <c r="C82" s="829"/>
      <c r="D82" s="829"/>
      <c r="E82" s="829"/>
      <c r="F82" s="829"/>
      <c r="G82" s="829"/>
      <c r="H82" s="829"/>
      <c r="I82" s="829"/>
      <c r="J82" s="829"/>
      <c r="K82" s="829"/>
      <c r="L82" s="829"/>
      <c r="M82" s="830"/>
      <c r="N82" s="99">
        <f>N48+N58+N69+N80</f>
        <v>192678.36001950683</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9" t="s">
        <v>969</v>
      </c>
      <c r="C86" s="820"/>
      <c r="D86" s="820"/>
      <c r="E86" s="820"/>
      <c r="F86" s="820"/>
      <c r="G86" s="820"/>
      <c r="H86" s="820"/>
      <c r="I86" s="314"/>
      <c r="J86" s="334"/>
      <c r="K86" s="302" t="s">
        <v>970</v>
      </c>
      <c r="L86" s="858" t="s">
        <v>971</v>
      </c>
      <c r="M86" s="859"/>
      <c r="N86" s="303"/>
    </row>
    <row r="87" spans="1:14">
      <c r="B87" s="860" t="s">
        <v>972</v>
      </c>
      <c r="C87" s="861"/>
      <c r="D87" s="861"/>
      <c r="E87" s="861"/>
      <c r="F87" s="861"/>
      <c r="G87" s="861"/>
      <c r="H87" s="861"/>
      <c r="I87" s="87"/>
      <c r="J87" s="88"/>
      <c r="K87" s="304">
        <v>0.2</v>
      </c>
      <c r="L87" s="862">
        <f>N82*K87</f>
        <v>38535.672003901367</v>
      </c>
      <c r="M87" s="863"/>
      <c r="N87" s="51"/>
    </row>
    <row r="88" spans="1:14">
      <c r="B88" s="89" t="s">
        <v>973</v>
      </c>
      <c r="C88" s="90"/>
      <c r="D88" s="90"/>
      <c r="E88" s="90"/>
      <c r="F88" s="90"/>
      <c r="G88" s="90"/>
      <c r="H88" s="90"/>
      <c r="I88" s="87"/>
      <c r="J88" s="88"/>
      <c r="K88" s="304">
        <v>0.05</v>
      </c>
      <c r="L88" s="862">
        <f>N82*K88</f>
        <v>9633.9180009753418</v>
      </c>
      <c r="M88" s="863"/>
      <c r="N88" s="51"/>
    </row>
    <row r="89" spans="1:14" ht="15.75" thickBot="1">
      <c r="B89" s="91" t="s">
        <v>974</v>
      </c>
      <c r="C89" s="92"/>
      <c r="D89" s="92"/>
      <c r="E89" s="92"/>
      <c r="F89" s="92"/>
      <c r="G89" s="92"/>
      <c r="H89" s="92"/>
      <c r="I89" s="93"/>
      <c r="J89" s="94"/>
      <c r="K89" s="305">
        <v>0.05</v>
      </c>
      <c r="L89" s="864">
        <f>N82*K89</f>
        <v>9633.9180009753418</v>
      </c>
      <c r="M89" s="865"/>
      <c r="N89" s="51"/>
    </row>
    <row r="90" spans="1:14" ht="15.75" thickBot="1">
      <c r="B90" s="828" t="s">
        <v>953</v>
      </c>
      <c r="C90" s="829"/>
      <c r="D90" s="829"/>
      <c r="E90" s="829"/>
      <c r="F90" s="829"/>
      <c r="G90" s="829"/>
      <c r="H90" s="829"/>
      <c r="I90" s="829"/>
      <c r="J90" s="829"/>
      <c r="K90" s="829"/>
      <c r="L90" s="829"/>
      <c r="M90" s="830"/>
      <c r="N90" s="52">
        <f>L87+L88+L89</f>
        <v>57803.508005852047</v>
      </c>
    </row>
    <row r="91" spans="1:14" ht="15.75" thickBot="1">
      <c r="B91" s="33"/>
      <c r="C91" s="34"/>
      <c r="D91" s="34"/>
      <c r="E91" s="34"/>
      <c r="F91" s="34"/>
      <c r="G91" s="34"/>
      <c r="H91" s="34"/>
      <c r="I91" s="34"/>
      <c r="J91" s="34"/>
      <c r="K91" s="34"/>
      <c r="L91" s="34"/>
      <c r="M91" s="34"/>
      <c r="N91" s="35"/>
    </row>
    <row r="92" spans="1:14" ht="15.75" thickBot="1">
      <c r="A92" t="s">
        <v>2016</v>
      </c>
      <c r="B92" s="828" t="s">
        <v>975</v>
      </c>
      <c r="C92" s="829"/>
      <c r="D92" s="829"/>
      <c r="E92" s="829"/>
      <c r="F92" s="829"/>
      <c r="G92" s="829"/>
      <c r="H92" s="829"/>
      <c r="I92" s="829"/>
      <c r="J92" s="829"/>
      <c r="K92" s="829"/>
      <c r="L92" s="829"/>
      <c r="M92" s="830"/>
      <c r="N92" s="188">
        <f>N82+N90</f>
        <v>250481.86802535888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6" t="s">
        <v>2218</v>
      </c>
      <c r="C109" s="867"/>
      <c r="D109" s="867"/>
      <c r="E109" s="867"/>
      <c r="F109" s="867"/>
      <c r="G109" s="867"/>
      <c r="H109" s="867"/>
      <c r="I109" s="867"/>
      <c r="J109" s="867"/>
      <c r="K109" s="867"/>
      <c r="L109" s="867"/>
      <c r="M109" s="867"/>
      <c r="N109" s="868"/>
    </row>
    <row r="110" spans="2:14" ht="15" customHeight="1">
      <c r="B110" s="866"/>
      <c r="C110" s="867"/>
      <c r="D110" s="867"/>
      <c r="E110" s="867"/>
      <c r="F110" s="867"/>
      <c r="G110" s="867"/>
      <c r="H110" s="867"/>
      <c r="I110" s="867"/>
      <c r="J110" s="867"/>
      <c r="K110" s="867"/>
      <c r="L110" s="867"/>
      <c r="M110" s="867"/>
      <c r="N110" s="868"/>
    </row>
    <row r="111" spans="2:14" ht="30" customHeight="1">
      <c r="B111" s="869" t="s">
        <v>2219</v>
      </c>
      <c r="C111" s="870"/>
      <c r="D111" s="870"/>
      <c r="E111" s="870"/>
      <c r="F111" s="870"/>
      <c r="G111" s="870"/>
      <c r="H111" s="870"/>
      <c r="I111" s="870"/>
      <c r="J111" s="870"/>
      <c r="K111" s="870"/>
      <c r="L111" s="870"/>
      <c r="M111" s="870"/>
      <c r="N111" s="871"/>
    </row>
    <row r="112" spans="2:14">
      <c r="B112" s="869"/>
      <c r="C112" s="870"/>
      <c r="D112" s="870"/>
      <c r="E112" s="870"/>
      <c r="F112" s="870"/>
      <c r="G112" s="870"/>
      <c r="H112" s="870"/>
      <c r="I112" s="870"/>
      <c r="J112" s="870"/>
      <c r="K112" s="870"/>
      <c r="L112" s="870"/>
      <c r="M112" s="870"/>
      <c r="N112" s="87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5"/>
      <c r="K122" s="805"/>
      <c r="L122" s="805"/>
      <c r="M122" s="805"/>
      <c r="N122" s="806"/>
    </row>
    <row r="123" spans="2:14" ht="15.75" thickBot="1">
      <c r="B123" s="261" t="s">
        <v>2221</v>
      </c>
      <c r="C123" s="393"/>
      <c r="D123" s="393"/>
      <c r="E123" s="57"/>
      <c r="F123" s="57"/>
      <c r="G123" s="57"/>
      <c r="H123" s="57"/>
      <c r="I123" s="57"/>
      <c r="J123" s="807"/>
      <c r="K123" s="807"/>
      <c r="L123" s="807"/>
      <c r="M123" s="807"/>
      <c r="N123" s="808"/>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1079</v>
      </c>
      <c r="C31" s="81" t="s">
        <v>1592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150</v>
      </c>
      <c r="B36" s="841" t="str">
        <f>VLOOKUP(A36,EQUIPOS!A6:D154,3,FALSE)</f>
        <v>Cargador : Potencia en el volante 125 hp, Clasificación de RPM del motor 2300.</v>
      </c>
      <c r="C36" s="842"/>
      <c r="D36" s="842"/>
      <c r="E36" s="842"/>
      <c r="F36" s="842"/>
      <c r="G36" s="842"/>
      <c r="H36" s="843"/>
      <c r="I36" s="267"/>
      <c r="J36" s="268"/>
      <c r="K36" s="269">
        <f>VLOOKUP(A36,EQUIPOS!A6:D163,4,FALSE)</f>
        <v>187168.11709472007</v>
      </c>
      <c r="L36" s="270"/>
      <c r="M36" s="271">
        <v>30</v>
      </c>
      <c r="N36" s="272">
        <f>K36/M36</f>
        <v>6238.9372364906694</v>
      </c>
    </row>
    <row r="37" spans="1:14">
      <c r="A37" s="113" t="s">
        <v>173</v>
      </c>
      <c r="B37" s="841" t="str">
        <f>VLOOKUP(A37,EQUIPOS!A7:D154,3,FALSE)</f>
        <v>Compactador neumático de Potencia 70 HP, peso de 13 ton</v>
      </c>
      <c r="C37" s="842"/>
      <c r="D37" s="842"/>
      <c r="E37" s="842"/>
      <c r="F37" s="842"/>
      <c r="G37" s="842"/>
      <c r="H37" s="843"/>
      <c r="I37" s="267"/>
      <c r="J37" s="268"/>
      <c r="K37" s="269">
        <f>VLOOKUP(A37,EQUIPOS!A7:D164,4,FALSE)</f>
        <v>149863.88310569464</v>
      </c>
      <c r="L37" s="270"/>
      <c r="M37" s="271">
        <v>8</v>
      </c>
      <c r="N37" s="272">
        <f t="shared" ref="N37:N43" si="0">K37/M37</f>
        <v>18732.98538821183</v>
      </c>
    </row>
    <row r="38" spans="1:14">
      <c r="A38" t="s">
        <v>166</v>
      </c>
      <c r="B38" s="841" t="str">
        <f>VLOOKUP(A38,EQUIPOS!A8:D154,3,FALSE)</f>
        <v>Compactador de Rodillo POTENCIA: 99HP, PESO: 8 ton</v>
      </c>
      <c r="C38" s="842"/>
      <c r="D38" s="842"/>
      <c r="E38" s="842"/>
      <c r="F38" s="842"/>
      <c r="G38" s="842"/>
      <c r="H38" s="843"/>
      <c r="I38" s="267"/>
      <c r="J38" s="268"/>
      <c r="K38" s="269">
        <f>VLOOKUP(A38,EQUIPOS!A8:D165,4,FALSE)</f>
        <v>122196.04219393863</v>
      </c>
      <c r="L38" s="270"/>
      <c r="M38" s="271">
        <v>8</v>
      </c>
      <c r="N38" s="272">
        <f t="shared" si="0"/>
        <v>15274.505274242329</v>
      </c>
    </row>
    <row r="39" spans="1:14">
      <c r="A39" t="s">
        <v>284</v>
      </c>
      <c r="B39" s="841" t="str">
        <f>VLOOKUP(A39,EQUIPOS!A9:D154,3,FALSE)</f>
        <v>Planta de asfalto en caliente</v>
      </c>
      <c r="C39" s="842"/>
      <c r="D39" s="842"/>
      <c r="E39" s="842"/>
      <c r="F39" s="842"/>
      <c r="G39" s="842"/>
      <c r="H39" s="843"/>
      <c r="I39" s="267"/>
      <c r="J39" s="268"/>
      <c r="K39" s="269">
        <f>VLOOKUP(A39,EQUIPOS!A9:D166,4,FALSE)</f>
        <v>601817.83891712537</v>
      </c>
      <c r="L39" s="270"/>
      <c r="M39" s="271">
        <v>8</v>
      </c>
      <c r="N39" s="272">
        <f t="shared" si="0"/>
        <v>75227.229864640671</v>
      </c>
    </row>
    <row r="40" spans="1:14">
      <c r="A40" t="s">
        <v>290</v>
      </c>
      <c r="B40" s="841" t="str">
        <f>VLOOKUP(A40,EQUIPOS!A10:D154,3,FALSE)</f>
        <v>Planta trituradora</v>
      </c>
      <c r="C40" s="842"/>
      <c r="D40" s="842"/>
      <c r="E40" s="842"/>
      <c r="F40" s="842"/>
      <c r="G40" s="842"/>
      <c r="H40" s="843"/>
      <c r="I40" s="267"/>
      <c r="J40" s="268"/>
      <c r="K40" s="269">
        <f>VLOOKUP(A40,EQUIPOS!A10:D167,4,FALSE)</f>
        <v>516732.25173108414</v>
      </c>
      <c r="L40" s="270"/>
      <c r="M40" s="271">
        <v>30</v>
      </c>
      <c r="N40" s="272">
        <f t="shared" si="0"/>
        <v>17224.408391036137</v>
      </c>
    </row>
    <row r="41" spans="1:14">
      <c r="A41" t="s">
        <v>314</v>
      </c>
      <c r="B41" s="841" t="str">
        <f>VLOOKUP(A41,EQUIPOS!A11:D155,3,FALSE)</f>
        <v xml:space="preserve">Retroexcavadora E-200 sobre orugas
</v>
      </c>
      <c r="C41" s="842"/>
      <c r="D41" s="842"/>
      <c r="E41" s="842"/>
      <c r="F41" s="842"/>
      <c r="G41" s="842"/>
      <c r="H41" s="843"/>
      <c r="I41" s="267"/>
      <c r="J41" s="268"/>
      <c r="K41" s="269">
        <f>VLOOKUP(A41,EQUIPOS!A11:D168,4,FALSE)</f>
        <v>207536.27157565294</v>
      </c>
      <c r="L41" s="270"/>
      <c r="M41" s="271">
        <v>30</v>
      </c>
      <c r="N41" s="272">
        <f t="shared" si="0"/>
        <v>6917.8757191884315</v>
      </c>
    </row>
    <row r="42" spans="1:14">
      <c r="A42" t="s">
        <v>358</v>
      </c>
      <c r="B42" s="841" t="str">
        <f>VLOOKUP(A42,EQUIPOS!A12:D156,3,FALSE)</f>
        <v xml:space="preserve">Terminadora de asfalto (Finisher), potencia en el volante 174 HP, R=20M3/H, velocidad de desplazamiento 114 m/min
</v>
      </c>
      <c r="C42" s="842"/>
      <c r="D42" s="842"/>
      <c r="E42" s="842"/>
      <c r="F42" s="842"/>
      <c r="G42" s="842"/>
      <c r="H42" s="843"/>
      <c r="I42" s="267"/>
      <c r="J42" s="268"/>
      <c r="K42" s="269">
        <f>VLOOKUP(A42,EQUIPOS!A12:D169,4,FALSE)</f>
        <v>215737.97119028351</v>
      </c>
      <c r="L42" s="270"/>
      <c r="M42" s="271">
        <v>8</v>
      </c>
      <c r="N42" s="272">
        <f t="shared" si="0"/>
        <v>26967.246398785439</v>
      </c>
    </row>
    <row r="43" spans="1:14">
      <c r="A43" t="s">
        <v>373</v>
      </c>
      <c r="B43" s="841" t="str">
        <f>VLOOKUP(A43,EQUIPOS!A13:D157,3,FALSE)</f>
        <v>Volqueta 6 m3</v>
      </c>
      <c r="C43" s="842"/>
      <c r="D43" s="842"/>
      <c r="E43" s="842"/>
      <c r="F43" s="842"/>
      <c r="G43" s="842"/>
      <c r="H43" s="843"/>
      <c r="I43" s="267"/>
      <c r="J43" s="268"/>
      <c r="K43" s="269">
        <f>VLOOKUP(A43,EQUIPOS!A13:D170,4,FALSE)</f>
        <v>83873.663260762187</v>
      </c>
      <c r="L43" s="270"/>
      <c r="M43" s="271">
        <v>8</v>
      </c>
      <c r="N43" s="272">
        <f t="shared" si="0"/>
        <v>10484.207907595273</v>
      </c>
    </row>
    <row r="44" spans="1:14">
      <c r="B44" s="841"/>
      <c r="C44" s="842"/>
      <c r="D44" s="842"/>
      <c r="E44" s="842"/>
      <c r="F44" s="842"/>
      <c r="G44" s="842"/>
      <c r="H44" s="843"/>
      <c r="I44" s="844"/>
      <c r="J44" s="825"/>
      <c r="K44" s="269"/>
      <c r="L44" s="845"/>
      <c r="M44" s="846"/>
      <c r="N44" s="272"/>
    </row>
    <row r="45" spans="1:14">
      <c r="B45" s="841"/>
      <c r="C45" s="842"/>
      <c r="D45" s="842"/>
      <c r="E45" s="847"/>
      <c r="F45" s="842"/>
      <c r="G45" s="842"/>
      <c r="H45" s="843"/>
      <c r="I45" s="36"/>
      <c r="J45" s="37"/>
      <c r="K45" s="274"/>
      <c r="L45" s="276"/>
      <c r="M45" s="277"/>
      <c r="N45" s="278"/>
    </row>
    <row r="46" spans="1:14">
      <c r="B46" s="848" t="s">
        <v>952</v>
      </c>
      <c r="C46" s="849"/>
      <c r="D46" s="849"/>
      <c r="E46" s="38"/>
      <c r="F46" s="39"/>
      <c r="G46" s="39"/>
      <c r="H46" s="40"/>
      <c r="I46" s="36"/>
      <c r="J46" s="37"/>
      <c r="K46" s="279"/>
      <c r="L46" s="276"/>
      <c r="M46" s="401">
        <v>0.1</v>
      </c>
      <c r="N46" s="344">
        <f>N80*M46</f>
        <v>971.8939014389166</v>
      </c>
    </row>
    <row r="47" spans="1:14" ht="15.75" thickBot="1">
      <c r="B47" s="841"/>
      <c r="C47" s="842"/>
      <c r="D47" s="842"/>
      <c r="E47" s="842"/>
      <c r="F47" s="842"/>
      <c r="G47" s="842"/>
      <c r="H47" s="843"/>
      <c r="I47" s="850"/>
      <c r="J47" s="851"/>
      <c r="K47" s="41"/>
      <c r="L47" s="852"/>
      <c r="M47" s="853"/>
      <c r="N47" s="105"/>
    </row>
    <row r="48" spans="1:14" ht="15.75" thickBot="1">
      <c r="B48" s="828" t="s">
        <v>953</v>
      </c>
      <c r="C48" s="829"/>
      <c r="D48" s="829"/>
      <c r="E48" s="829"/>
      <c r="F48" s="829"/>
      <c r="G48" s="829"/>
      <c r="H48" s="829"/>
      <c r="I48" s="829"/>
      <c r="J48" s="829"/>
      <c r="K48" s="829"/>
      <c r="L48" s="829"/>
      <c r="M48" s="830"/>
      <c r="N48" s="394">
        <f>SUM(N36:N47)</f>
        <v>178039.2900816297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9" t="s">
        <v>944</v>
      </c>
      <c r="C52" s="820"/>
      <c r="D52" s="820"/>
      <c r="E52" s="820"/>
      <c r="F52" s="820"/>
      <c r="G52" s="820"/>
      <c r="H52" s="820"/>
      <c r="I52" s="821"/>
      <c r="J52" s="315" t="s">
        <v>945</v>
      </c>
      <c r="K52" s="85" t="s">
        <v>946</v>
      </c>
      <c r="L52" s="822" t="s">
        <v>955</v>
      </c>
      <c r="M52" s="821"/>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21941.802159530362</v>
      </c>
      <c r="N53" s="272">
        <f>K53*M53</f>
        <v>30718.523023342503</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53.625797798776269</v>
      </c>
      <c r="N54" s="272">
        <f>K54*M54</f>
        <v>1340.6449449694067</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3"/>
      <c r="C57" s="824"/>
      <c r="D57" s="824"/>
      <c r="E57" s="824"/>
      <c r="F57" s="824"/>
      <c r="G57" s="824"/>
      <c r="H57" s="824"/>
      <c r="I57" s="825"/>
      <c r="J57" s="42"/>
      <c r="K57" s="44"/>
      <c r="L57" s="826"/>
      <c r="M57" s="827"/>
      <c r="N57" s="45"/>
    </row>
    <row r="58" spans="1:14" ht="15.75" thickBot="1">
      <c r="B58" s="828" t="s">
        <v>953</v>
      </c>
      <c r="C58" s="829"/>
      <c r="D58" s="829"/>
      <c r="E58" s="829"/>
      <c r="F58" s="829"/>
      <c r="G58" s="829"/>
      <c r="H58" s="829"/>
      <c r="I58" s="829"/>
      <c r="J58" s="829"/>
      <c r="K58" s="829"/>
      <c r="L58" s="829"/>
      <c r="M58" s="830"/>
      <c r="N58" s="394">
        <f>SUM(N53:N57)</f>
        <v>32059.167968311911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1" t="s">
        <v>961</v>
      </c>
      <c r="M62" s="804"/>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32">
        <f>VLOOKUP(A63,TRANSPORTE!A5:D117,4,FALSE)</f>
        <v>1232.9363069637777</v>
      </c>
      <c r="M63" s="833"/>
      <c r="N63" s="287">
        <f>K63*L63</f>
        <v>1726.1108297492888</v>
      </c>
    </row>
    <row r="64" spans="1:14">
      <c r="A64" t="s">
        <v>1380</v>
      </c>
      <c r="B64" s="46" t="str">
        <f>VLOOKUP(A64,TRANSPORTE!A6:D117,3,FALSE)</f>
        <v>Transporte de mezcla abierta en caliente MAC-50</v>
      </c>
      <c r="C64" s="47"/>
      <c r="D64" s="47"/>
      <c r="E64" s="47"/>
      <c r="F64" s="47"/>
      <c r="G64" s="47"/>
      <c r="H64" s="311" t="s">
        <v>1468</v>
      </c>
      <c r="I64" s="279">
        <v>1.25</v>
      </c>
      <c r="J64" s="286">
        <v>1</v>
      </c>
      <c r="K64" s="279">
        <f>I64*J64</f>
        <v>1.25</v>
      </c>
      <c r="L64" s="832">
        <f>VLOOKUP(A64,TRANSPORTE!A6:D117,4,FALSE)</f>
        <v>1232.9363069637777</v>
      </c>
      <c r="M64" s="833"/>
      <c r="N64" s="287">
        <f>K64*L64</f>
        <v>1541.1703837047221</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7"/>
      <c r="M68" s="818"/>
      <c r="N68" s="127"/>
    </row>
    <row r="69" spans="1:15" ht="15.75" thickBot="1">
      <c r="B69" s="834" t="s">
        <v>953</v>
      </c>
      <c r="C69" s="835"/>
      <c r="D69" s="835"/>
      <c r="E69" s="835"/>
      <c r="F69" s="835"/>
      <c r="G69" s="835"/>
      <c r="H69" s="835"/>
      <c r="I69" s="835"/>
      <c r="J69" s="835"/>
      <c r="K69" s="835"/>
      <c r="L69" s="835"/>
      <c r="M69" s="836"/>
      <c r="N69" s="104">
        <f>N63+N64+N65+N66+N67</f>
        <v>3267.2812134540109</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4" t="s">
        <v>963</v>
      </c>
      <c r="C73" s="855"/>
      <c r="D73" s="855"/>
      <c r="E73" s="855"/>
      <c r="F73" s="855"/>
      <c r="G73" s="855"/>
      <c r="H73" s="855"/>
      <c r="I73" s="73" t="s">
        <v>964</v>
      </c>
      <c r="J73" s="75" t="s">
        <v>1410</v>
      </c>
      <c r="K73" s="74" t="s">
        <v>966</v>
      </c>
      <c r="L73" s="856" t="s">
        <v>950</v>
      </c>
      <c r="M73" s="857"/>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5"/>
      <c r="C79" s="816"/>
      <c r="D79" s="816"/>
      <c r="E79" s="816"/>
      <c r="F79" s="816"/>
      <c r="G79" s="816"/>
      <c r="H79" s="816"/>
      <c r="I79" s="126"/>
      <c r="J79" s="126"/>
      <c r="K79" s="126"/>
      <c r="L79" s="916"/>
      <c r="M79" s="916"/>
      <c r="N79" s="45"/>
    </row>
    <row r="80" spans="1:15" ht="15.75" thickBot="1">
      <c r="B80" s="834" t="s">
        <v>953</v>
      </c>
      <c r="C80" s="835"/>
      <c r="D80" s="835"/>
      <c r="E80" s="835"/>
      <c r="F80" s="835"/>
      <c r="G80" s="835"/>
      <c r="H80" s="835"/>
      <c r="I80" s="835"/>
      <c r="J80" s="835"/>
      <c r="K80" s="835"/>
      <c r="L80" s="835"/>
      <c r="M80" s="836"/>
      <c r="N80" s="301">
        <f>SUM(N74:N79)</f>
        <v>9718.9390143891651</v>
      </c>
    </row>
    <row r="81" spans="1:14" ht="15.75" thickBot="1">
      <c r="B81" s="33"/>
      <c r="C81" s="34"/>
      <c r="D81" s="34"/>
      <c r="E81" s="34"/>
      <c r="F81" s="34"/>
      <c r="G81" s="34"/>
      <c r="H81" s="34"/>
      <c r="I81" s="34"/>
      <c r="J81" s="34"/>
      <c r="K81" s="34"/>
      <c r="L81" s="34"/>
      <c r="M81" s="34"/>
      <c r="N81" s="35"/>
    </row>
    <row r="82" spans="1:14" ht="15.75" thickBot="1">
      <c r="B82" s="828" t="s">
        <v>967</v>
      </c>
      <c r="C82" s="829"/>
      <c r="D82" s="829"/>
      <c r="E82" s="829"/>
      <c r="F82" s="829"/>
      <c r="G82" s="829"/>
      <c r="H82" s="829"/>
      <c r="I82" s="829"/>
      <c r="J82" s="829"/>
      <c r="K82" s="829"/>
      <c r="L82" s="829"/>
      <c r="M82" s="830"/>
      <c r="N82" s="99">
        <f>N48+N58+N69+N80</f>
        <v>223084.67827778478</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9" t="s">
        <v>969</v>
      </c>
      <c r="C86" s="820"/>
      <c r="D86" s="820"/>
      <c r="E86" s="820"/>
      <c r="F86" s="820"/>
      <c r="G86" s="820"/>
      <c r="H86" s="820"/>
      <c r="I86" s="314"/>
      <c r="J86" s="334"/>
      <c r="K86" s="302" t="s">
        <v>970</v>
      </c>
      <c r="L86" s="858" t="s">
        <v>971</v>
      </c>
      <c r="M86" s="859"/>
      <c r="N86" s="303"/>
    </row>
    <row r="87" spans="1:14">
      <c r="B87" s="860" t="s">
        <v>972</v>
      </c>
      <c r="C87" s="861"/>
      <c r="D87" s="861"/>
      <c r="E87" s="861"/>
      <c r="F87" s="861"/>
      <c r="G87" s="861"/>
      <c r="H87" s="861"/>
      <c r="I87" s="87"/>
      <c r="J87" s="88"/>
      <c r="K87" s="304">
        <v>0.2</v>
      </c>
      <c r="L87" s="862">
        <f>N82*K87</f>
        <v>44616.935655556961</v>
      </c>
      <c r="M87" s="863"/>
      <c r="N87" s="51"/>
    </row>
    <row r="88" spans="1:14">
      <c r="B88" s="89" t="s">
        <v>973</v>
      </c>
      <c r="C88" s="90"/>
      <c r="D88" s="90"/>
      <c r="E88" s="90"/>
      <c r="F88" s="90"/>
      <c r="G88" s="90"/>
      <c r="H88" s="90"/>
      <c r="I88" s="87"/>
      <c r="J88" s="88"/>
      <c r="K88" s="304">
        <v>0.05</v>
      </c>
      <c r="L88" s="862">
        <f>N82*K88</f>
        <v>11154.23391388924</v>
      </c>
      <c r="M88" s="863"/>
      <c r="N88" s="51"/>
    </row>
    <row r="89" spans="1:14" ht="15.75" thickBot="1">
      <c r="B89" s="91" t="s">
        <v>974</v>
      </c>
      <c r="C89" s="92"/>
      <c r="D89" s="92"/>
      <c r="E89" s="92"/>
      <c r="F89" s="92"/>
      <c r="G89" s="92"/>
      <c r="H89" s="92"/>
      <c r="I89" s="93"/>
      <c r="J89" s="94"/>
      <c r="K89" s="305">
        <v>0.05</v>
      </c>
      <c r="L89" s="864">
        <f>N82*K89</f>
        <v>11154.23391388924</v>
      </c>
      <c r="M89" s="865"/>
      <c r="N89" s="51"/>
    </row>
    <row r="90" spans="1:14" ht="15.75" thickBot="1">
      <c r="B90" s="828" t="s">
        <v>953</v>
      </c>
      <c r="C90" s="829"/>
      <c r="D90" s="829"/>
      <c r="E90" s="829"/>
      <c r="F90" s="829"/>
      <c r="G90" s="829"/>
      <c r="H90" s="829"/>
      <c r="I90" s="829"/>
      <c r="J90" s="829"/>
      <c r="K90" s="829"/>
      <c r="L90" s="829"/>
      <c r="M90" s="830"/>
      <c r="N90" s="52">
        <f>L87+L88+L89</f>
        <v>66925.403483335438</v>
      </c>
    </row>
    <row r="91" spans="1:14" ht="15.75" thickBot="1">
      <c r="B91" s="33"/>
      <c r="C91" s="34"/>
      <c r="D91" s="34"/>
      <c r="E91" s="34"/>
      <c r="F91" s="34"/>
      <c r="G91" s="34"/>
      <c r="H91" s="34"/>
      <c r="I91" s="34"/>
      <c r="J91" s="34"/>
      <c r="K91" s="34"/>
      <c r="L91" s="34"/>
      <c r="M91" s="34"/>
      <c r="N91" s="35"/>
    </row>
    <row r="92" spans="1:14" ht="15.75" thickBot="1">
      <c r="A92" t="s">
        <v>2016</v>
      </c>
      <c r="B92" s="828" t="s">
        <v>975</v>
      </c>
      <c r="C92" s="829"/>
      <c r="D92" s="829"/>
      <c r="E92" s="829"/>
      <c r="F92" s="829"/>
      <c r="G92" s="829"/>
      <c r="H92" s="829"/>
      <c r="I92" s="829"/>
      <c r="J92" s="829"/>
      <c r="K92" s="829"/>
      <c r="L92" s="829"/>
      <c r="M92" s="830"/>
      <c r="N92" s="188">
        <f>N82+N90</f>
        <v>290010.08176112024</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6" t="s">
        <v>2218</v>
      </c>
      <c r="C109" s="867"/>
      <c r="D109" s="867"/>
      <c r="E109" s="867"/>
      <c r="F109" s="867"/>
      <c r="G109" s="867"/>
      <c r="H109" s="867"/>
      <c r="I109" s="867"/>
      <c r="J109" s="867"/>
      <c r="K109" s="867"/>
      <c r="L109" s="867"/>
      <c r="M109" s="867"/>
      <c r="N109" s="868"/>
    </row>
    <row r="110" spans="2:14" ht="15" customHeight="1">
      <c r="B110" s="866"/>
      <c r="C110" s="867"/>
      <c r="D110" s="867"/>
      <c r="E110" s="867"/>
      <c r="F110" s="867"/>
      <c r="G110" s="867"/>
      <c r="H110" s="867"/>
      <c r="I110" s="867"/>
      <c r="J110" s="867"/>
      <c r="K110" s="867"/>
      <c r="L110" s="867"/>
      <c r="M110" s="867"/>
      <c r="N110" s="868"/>
    </row>
    <row r="111" spans="2:14" ht="30" customHeight="1">
      <c r="B111" s="869" t="s">
        <v>2219</v>
      </c>
      <c r="C111" s="870"/>
      <c r="D111" s="870"/>
      <c r="E111" s="870"/>
      <c r="F111" s="870"/>
      <c r="G111" s="870"/>
      <c r="H111" s="870"/>
      <c r="I111" s="870"/>
      <c r="J111" s="870"/>
      <c r="K111" s="870"/>
      <c r="L111" s="870"/>
      <c r="M111" s="870"/>
      <c r="N111" s="871"/>
    </row>
    <row r="112" spans="2:14">
      <c r="B112" s="869"/>
      <c r="C112" s="870"/>
      <c r="D112" s="870"/>
      <c r="E112" s="870"/>
      <c r="F112" s="870"/>
      <c r="G112" s="870"/>
      <c r="H112" s="870"/>
      <c r="I112" s="870"/>
      <c r="J112" s="870"/>
      <c r="K112" s="870"/>
      <c r="L112" s="870"/>
      <c r="M112" s="870"/>
      <c r="N112" s="87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5"/>
      <c r="K122" s="805"/>
      <c r="L122" s="805"/>
      <c r="M122" s="805"/>
      <c r="N122" s="806"/>
    </row>
    <row r="123" spans="2:14" ht="15.75" thickBot="1">
      <c r="B123" s="261" t="s">
        <v>2221</v>
      </c>
      <c r="C123" s="393"/>
      <c r="D123" s="393"/>
      <c r="E123" s="57"/>
      <c r="F123" s="57"/>
      <c r="G123" s="57"/>
      <c r="H123" s="57"/>
      <c r="I123" s="57"/>
      <c r="J123" s="807"/>
      <c r="K123" s="807"/>
      <c r="L123" s="807"/>
      <c r="M123" s="807"/>
      <c r="N123" s="808"/>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1080</v>
      </c>
      <c r="C31" s="81" t="s">
        <v>1593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150</v>
      </c>
      <c r="B36" s="841" t="str">
        <f>VLOOKUP(A36,EQUIPOS!A6:D154,3,FALSE)</f>
        <v>Cargador : Potencia en el volante 125 hp, Clasificación de RPM del motor 2300.</v>
      </c>
      <c r="C36" s="842"/>
      <c r="D36" s="842"/>
      <c r="E36" s="842"/>
      <c r="F36" s="842"/>
      <c r="G36" s="842"/>
      <c r="H36" s="843"/>
      <c r="I36" s="267"/>
      <c r="J36" s="268"/>
      <c r="K36" s="269">
        <f>VLOOKUP(A36,EQUIPOS!A6:D163,4,FALSE)</f>
        <v>187168.11709472007</v>
      </c>
      <c r="L36" s="270"/>
      <c r="M36" s="271">
        <v>30</v>
      </c>
      <c r="N36" s="272">
        <f>K36/M36</f>
        <v>6238.9372364906694</v>
      </c>
    </row>
    <row r="37" spans="1:14">
      <c r="A37" s="113" t="s">
        <v>173</v>
      </c>
      <c r="B37" s="841" t="str">
        <f>VLOOKUP(A37,EQUIPOS!A7:D154,3,FALSE)</f>
        <v>Compactador neumático de Potencia 70 HP, peso de 13 ton</v>
      </c>
      <c r="C37" s="842"/>
      <c r="D37" s="842"/>
      <c r="E37" s="842"/>
      <c r="F37" s="842"/>
      <c r="G37" s="842"/>
      <c r="H37" s="843"/>
      <c r="I37" s="267"/>
      <c r="J37" s="268"/>
      <c r="K37" s="269">
        <f>VLOOKUP(A37,EQUIPOS!A7:D164,4,FALSE)</f>
        <v>149863.88310569464</v>
      </c>
      <c r="L37" s="270"/>
      <c r="M37" s="271">
        <v>10</v>
      </c>
      <c r="N37" s="272">
        <f t="shared" ref="N37:N43" si="0">K37/M37</f>
        <v>14986.388310569464</v>
      </c>
    </row>
    <row r="38" spans="1:14">
      <c r="A38" t="s">
        <v>166</v>
      </c>
      <c r="B38" s="841" t="str">
        <f>VLOOKUP(A38,EQUIPOS!A8:D154,3,FALSE)</f>
        <v>Compactador de Rodillo POTENCIA: 99HP, PESO: 8 ton</v>
      </c>
      <c r="C38" s="842"/>
      <c r="D38" s="842"/>
      <c r="E38" s="842"/>
      <c r="F38" s="842"/>
      <c r="G38" s="842"/>
      <c r="H38" s="843"/>
      <c r="I38" s="267"/>
      <c r="J38" s="268"/>
      <c r="K38" s="269">
        <f>VLOOKUP(A38,EQUIPOS!A8:D165,4,FALSE)</f>
        <v>122196.04219393863</v>
      </c>
      <c r="L38" s="270"/>
      <c r="M38" s="271">
        <v>10</v>
      </c>
      <c r="N38" s="272">
        <f t="shared" si="0"/>
        <v>12219.604219393863</v>
      </c>
    </row>
    <row r="39" spans="1:14">
      <c r="A39" t="s">
        <v>284</v>
      </c>
      <c r="B39" s="841" t="str">
        <f>VLOOKUP(A39,EQUIPOS!A9:D154,3,FALSE)</f>
        <v>Planta de asfalto en caliente</v>
      </c>
      <c r="C39" s="842"/>
      <c r="D39" s="842"/>
      <c r="E39" s="842"/>
      <c r="F39" s="842"/>
      <c r="G39" s="842"/>
      <c r="H39" s="843"/>
      <c r="I39" s="267"/>
      <c r="J39" s="268"/>
      <c r="K39" s="269">
        <f>VLOOKUP(A39,EQUIPOS!A9:D166,4,FALSE)</f>
        <v>601817.83891712537</v>
      </c>
      <c r="L39" s="270"/>
      <c r="M39" s="271">
        <v>10</v>
      </c>
      <c r="N39" s="272">
        <f t="shared" si="0"/>
        <v>60181.783891712534</v>
      </c>
    </row>
    <row r="40" spans="1:14">
      <c r="A40" t="s">
        <v>290</v>
      </c>
      <c r="B40" s="841" t="str">
        <f>VLOOKUP(A40,EQUIPOS!A10:D154,3,FALSE)</f>
        <v>Planta trituradora</v>
      </c>
      <c r="C40" s="842"/>
      <c r="D40" s="842"/>
      <c r="E40" s="842"/>
      <c r="F40" s="842"/>
      <c r="G40" s="842"/>
      <c r="H40" s="843"/>
      <c r="I40" s="267"/>
      <c r="J40" s="268"/>
      <c r="K40" s="269">
        <f>VLOOKUP(A40,EQUIPOS!A10:D167,4,FALSE)</f>
        <v>516732.25173108414</v>
      </c>
      <c r="L40" s="270"/>
      <c r="M40" s="271">
        <v>30</v>
      </c>
      <c r="N40" s="272">
        <f t="shared" si="0"/>
        <v>17224.408391036137</v>
      </c>
    </row>
    <row r="41" spans="1:14">
      <c r="A41" t="s">
        <v>314</v>
      </c>
      <c r="B41" s="841" t="str">
        <f>VLOOKUP(A41,EQUIPOS!A11:D155,3,FALSE)</f>
        <v xml:space="preserve">Retroexcavadora E-200 sobre orugas
</v>
      </c>
      <c r="C41" s="842"/>
      <c r="D41" s="842"/>
      <c r="E41" s="842"/>
      <c r="F41" s="842"/>
      <c r="G41" s="842"/>
      <c r="H41" s="843"/>
      <c r="I41" s="267"/>
      <c r="J41" s="268"/>
      <c r="K41" s="269">
        <f>VLOOKUP(A41,EQUIPOS!A11:D168,4,FALSE)</f>
        <v>207536.27157565294</v>
      </c>
      <c r="L41" s="270"/>
      <c r="M41" s="271">
        <v>30</v>
      </c>
      <c r="N41" s="272">
        <f t="shared" si="0"/>
        <v>6917.8757191884315</v>
      </c>
    </row>
    <row r="42" spans="1:14">
      <c r="A42" t="s">
        <v>358</v>
      </c>
      <c r="B42" s="841" t="str">
        <f>VLOOKUP(A42,EQUIPOS!A12:D156,3,FALSE)</f>
        <v xml:space="preserve">Terminadora de asfalto (Finisher), potencia en el volante 174 HP, R=20M3/H, velocidad de desplazamiento 114 m/min
</v>
      </c>
      <c r="C42" s="842"/>
      <c r="D42" s="842"/>
      <c r="E42" s="842"/>
      <c r="F42" s="842"/>
      <c r="G42" s="842"/>
      <c r="H42" s="843"/>
      <c r="I42" s="267"/>
      <c r="J42" s="268"/>
      <c r="K42" s="269">
        <f>VLOOKUP(A42,EQUIPOS!A12:D169,4,FALSE)</f>
        <v>215737.97119028351</v>
      </c>
      <c r="L42" s="270"/>
      <c r="M42" s="271">
        <v>10</v>
      </c>
      <c r="N42" s="272">
        <f t="shared" si="0"/>
        <v>21573.79711902835</v>
      </c>
    </row>
    <row r="43" spans="1:14">
      <c r="A43" t="s">
        <v>373</v>
      </c>
      <c r="B43" s="841" t="str">
        <f>VLOOKUP(A43,EQUIPOS!A13:D157,3,FALSE)</f>
        <v>Volqueta 6 m3</v>
      </c>
      <c r="C43" s="842"/>
      <c r="D43" s="842"/>
      <c r="E43" s="842"/>
      <c r="F43" s="842"/>
      <c r="G43" s="842"/>
      <c r="H43" s="843"/>
      <c r="I43" s="267"/>
      <c r="J43" s="268"/>
      <c r="K43" s="269">
        <f>VLOOKUP(A43,EQUIPOS!A13:D170,4,FALSE)</f>
        <v>83873.663260762187</v>
      </c>
      <c r="L43" s="270"/>
      <c r="M43" s="271">
        <v>10</v>
      </c>
      <c r="N43" s="272">
        <f t="shared" si="0"/>
        <v>8387.3663260762187</v>
      </c>
    </row>
    <row r="44" spans="1:14">
      <c r="B44" s="320"/>
      <c r="C44" s="321"/>
      <c r="D44" s="321"/>
      <c r="E44" s="321"/>
      <c r="F44" s="321"/>
      <c r="G44" s="321"/>
      <c r="H44" s="322"/>
      <c r="I44" s="267"/>
      <c r="J44" s="268"/>
      <c r="K44" s="269"/>
      <c r="L44" s="270"/>
      <c r="M44" s="271"/>
      <c r="N44" s="272"/>
    </row>
    <row r="45" spans="1:14">
      <c r="B45" s="841"/>
      <c r="C45" s="842"/>
      <c r="D45" s="842"/>
      <c r="E45" s="842"/>
      <c r="F45" s="842"/>
      <c r="G45" s="842"/>
      <c r="H45" s="843"/>
      <c r="I45" s="844"/>
      <c r="J45" s="825"/>
      <c r="K45" s="269"/>
      <c r="L45" s="845"/>
      <c r="M45" s="846"/>
      <c r="N45" s="272"/>
    </row>
    <row r="46" spans="1:14">
      <c r="B46" s="841"/>
      <c r="C46" s="842"/>
      <c r="D46" s="842"/>
      <c r="E46" s="847"/>
      <c r="F46" s="842"/>
      <c r="G46" s="842"/>
      <c r="H46" s="843"/>
      <c r="I46" s="36"/>
      <c r="J46" s="37"/>
      <c r="K46" s="274"/>
      <c r="L46" s="276"/>
      <c r="M46" s="277"/>
      <c r="N46" s="278"/>
    </row>
    <row r="47" spans="1:14">
      <c r="B47" s="848" t="s">
        <v>952</v>
      </c>
      <c r="C47" s="849"/>
      <c r="D47" s="849"/>
      <c r="E47" s="38"/>
      <c r="F47" s="39"/>
      <c r="G47" s="39"/>
      <c r="H47" s="40"/>
      <c r="I47" s="36"/>
      <c r="J47" s="37"/>
      <c r="K47" s="279"/>
      <c r="L47" s="276"/>
      <c r="M47" s="401">
        <v>0.1</v>
      </c>
      <c r="N47" s="344">
        <f>N81*M47</f>
        <v>874.7045112950251</v>
      </c>
    </row>
    <row r="48" spans="1:14" ht="15.75" thickBot="1">
      <c r="B48" s="841"/>
      <c r="C48" s="842"/>
      <c r="D48" s="842"/>
      <c r="E48" s="842"/>
      <c r="F48" s="842"/>
      <c r="G48" s="842"/>
      <c r="H48" s="843"/>
      <c r="I48" s="850"/>
      <c r="J48" s="851"/>
      <c r="K48" s="41"/>
      <c r="L48" s="852"/>
      <c r="M48" s="853"/>
      <c r="N48" s="105"/>
    </row>
    <row r="49" spans="1:14" ht="15.75" thickBot="1">
      <c r="B49" s="828" t="s">
        <v>953</v>
      </c>
      <c r="C49" s="829"/>
      <c r="D49" s="829"/>
      <c r="E49" s="829"/>
      <c r="F49" s="829"/>
      <c r="G49" s="829"/>
      <c r="H49" s="829"/>
      <c r="I49" s="829"/>
      <c r="J49" s="829"/>
      <c r="K49" s="829"/>
      <c r="L49" s="829"/>
      <c r="M49" s="830"/>
      <c r="N49" s="394">
        <f>SUM(N36:N48)</f>
        <v>148604.86572479067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9" t="s">
        <v>944</v>
      </c>
      <c r="C53" s="820"/>
      <c r="D53" s="820"/>
      <c r="E53" s="820"/>
      <c r="F53" s="820"/>
      <c r="G53" s="820"/>
      <c r="H53" s="820"/>
      <c r="I53" s="821"/>
      <c r="J53" s="315" t="s">
        <v>945</v>
      </c>
      <c r="K53" s="85" t="s">
        <v>946</v>
      </c>
      <c r="L53" s="822" t="s">
        <v>955</v>
      </c>
      <c r="M53" s="821"/>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21941.802159530362</v>
      </c>
      <c r="N54" s="272">
        <f>K54*M54</f>
        <v>30718.523023342503</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53.625797798776269</v>
      </c>
      <c r="N55" s="272">
        <f>K55*M55</f>
        <v>1340.6449449694067</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3"/>
      <c r="C58" s="824"/>
      <c r="D58" s="824"/>
      <c r="E58" s="824"/>
      <c r="F58" s="824"/>
      <c r="G58" s="824"/>
      <c r="H58" s="824"/>
      <c r="I58" s="825"/>
      <c r="J58" s="42"/>
      <c r="K58" s="44"/>
      <c r="L58" s="826"/>
      <c r="M58" s="827"/>
      <c r="N58" s="45"/>
    </row>
    <row r="59" spans="1:14" ht="15.75" thickBot="1">
      <c r="B59" s="828" t="s">
        <v>953</v>
      </c>
      <c r="C59" s="829"/>
      <c r="D59" s="829"/>
      <c r="E59" s="829"/>
      <c r="F59" s="829"/>
      <c r="G59" s="829"/>
      <c r="H59" s="829"/>
      <c r="I59" s="829"/>
      <c r="J59" s="829"/>
      <c r="K59" s="829"/>
      <c r="L59" s="829"/>
      <c r="M59" s="830"/>
      <c r="N59" s="394">
        <f>SUM(N54:N58)</f>
        <v>32059.167968311911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1" t="s">
        <v>961</v>
      </c>
      <c r="M63" s="804"/>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32">
        <f>VLOOKUP(A64,TRANSPORTE!A5:D117,4,FALSE)</f>
        <v>1232.9363069637777</v>
      </c>
      <c r="M64" s="833"/>
      <c r="N64" s="287">
        <f>K64*L64</f>
        <v>1726.1108297492888</v>
      </c>
    </row>
    <row r="65" spans="1:15">
      <c r="A65" t="s">
        <v>1381</v>
      </c>
      <c r="B65" s="46" t="str">
        <f>VLOOKUP(A65,TRANSPORTE!A6:D117,3,FALSE)</f>
        <v>Transporte de mezcla discontinua en caliente tipo M-13</v>
      </c>
      <c r="C65" s="47"/>
      <c r="D65" s="47"/>
      <c r="E65" s="47"/>
      <c r="F65" s="47"/>
      <c r="G65" s="47"/>
      <c r="H65" s="311" t="s">
        <v>1468</v>
      </c>
      <c r="I65" s="279">
        <v>1.25</v>
      </c>
      <c r="J65" s="286">
        <v>1</v>
      </c>
      <c r="K65" s="279">
        <f>I65*J65</f>
        <v>1.25</v>
      </c>
      <c r="L65" s="832">
        <f>VLOOKUP(A65,TRANSPORTE!A6:D117,4,FALSE)</f>
        <v>1232.9363069637777</v>
      </c>
      <c r="M65" s="833"/>
      <c r="N65" s="287">
        <f>K65*L65</f>
        <v>1541.1703837047221</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7"/>
      <c r="M69" s="818"/>
      <c r="N69" s="127"/>
    </row>
    <row r="70" spans="1:15" ht="15.75" thickBot="1">
      <c r="B70" s="834" t="s">
        <v>953</v>
      </c>
      <c r="C70" s="835"/>
      <c r="D70" s="835"/>
      <c r="E70" s="835"/>
      <c r="F70" s="835"/>
      <c r="G70" s="835"/>
      <c r="H70" s="835"/>
      <c r="I70" s="835"/>
      <c r="J70" s="835"/>
      <c r="K70" s="835"/>
      <c r="L70" s="835"/>
      <c r="M70" s="836"/>
      <c r="N70" s="104">
        <f>N64+N65+N66+N67+N68</f>
        <v>3267.2812134540109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4" t="s">
        <v>963</v>
      </c>
      <c r="C74" s="855"/>
      <c r="D74" s="855"/>
      <c r="E74" s="855"/>
      <c r="F74" s="855"/>
      <c r="G74" s="855"/>
      <c r="H74" s="855"/>
      <c r="I74" s="73" t="s">
        <v>964</v>
      </c>
      <c r="J74" s="75" t="s">
        <v>1410</v>
      </c>
      <c r="K74" s="74" t="s">
        <v>966</v>
      </c>
      <c r="L74" s="856" t="s">
        <v>950</v>
      </c>
      <c r="M74" s="857"/>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5"/>
      <c r="C80" s="816"/>
      <c r="D80" s="816"/>
      <c r="E80" s="816"/>
      <c r="F80" s="816"/>
      <c r="G80" s="816"/>
      <c r="H80" s="816"/>
      <c r="I80" s="126"/>
      <c r="J80" s="126"/>
      <c r="K80" s="126"/>
      <c r="L80" s="916"/>
      <c r="M80" s="916"/>
      <c r="N80" s="45"/>
    </row>
    <row r="81" spans="1:14" ht="15.75" thickBot="1">
      <c r="B81" s="834" t="s">
        <v>953</v>
      </c>
      <c r="C81" s="835"/>
      <c r="D81" s="835"/>
      <c r="E81" s="835"/>
      <c r="F81" s="835"/>
      <c r="G81" s="835"/>
      <c r="H81" s="835"/>
      <c r="I81" s="835"/>
      <c r="J81" s="835"/>
      <c r="K81" s="835"/>
      <c r="L81" s="835"/>
      <c r="M81" s="836"/>
      <c r="N81" s="301">
        <f>SUM(N75:N80)</f>
        <v>8747.0451129502508</v>
      </c>
    </row>
    <row r="82" spans="1:14" ht="15.75" thickBot="1">
      <c r="B82" s="33"/>
      <c r="C82" s="34"/>
      <c r="D82" s="34"/>
      <c r="E82" s="34"/>
      <c r="F82" s="34"/>
      <c r="G82" s="34"/>
      <c r="H82" s="34"/>
      <c r="I82" s="34"/>
      <c r="J82" s="34"/>
      <c r="K82" s="34"/>
      <c r="L82" s="34"/>
      <c r="M82" s="34"/>
      <c r="N82" s="35"/>
    </row>
    <row r="83" spans="1:14" ht="15.75" thickBot="1">
      <c r="B83" s="828" t="s">
        <v>967</v>
      </c>
      <c r="C83" s="829"/>
      <c r="D83" s="829"/>
      <c r="E83" s="829"/>
      <c r="F83" s="829"/>
      <c r="G83" s="829"/>
      <c r="H83" s="829"/>
      <c r="I83" s="829"/>
      <c r="J83" s="829"/>
      <c r="K83" s="829"/>
      <c r="L83" s="829"/>
      <c r="M83" s="830"/>
      <c r="N83" s="99">
        <f>N49+N59+N70+N81</f>
        <v>192678.36001950683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9" t="s">
        <v>969</v>
      </c>
      <c r="C87" s="820"/>
      <c r="D87" s="820"/>
      <c r="E87" s="820"/>
      <c r="F87" s="820"/>
      <c r="G87" s="820"/>
      <c r="H87" s="820"/>
      <c r="I87" s="314"/>
      <c r="J87" s="334"/>
      <c r="K87" s="302" t="s">
        <v>970</v>
      </c>
      <c r="L87" s="858" t="s">
        <v>971</v>
      </c>
      <c r="M87" s="859"/>
      <c r="N87" s="303"/>
    </row>
    <row r="88" spans="1:14">
      <c r="B88" s="860" t="s">
        <v>972</v>
      </c>
      <c r="C88" s="861"/>
      <c r="D88" s="861"/>
      <c r="E88" s="861"/>
      <c r="F88" s="861"/>
      <c r="G88" s="861"/>
      <c r="H88" s="861"/>
      <c r="I88" s="87"/>
      <c r="J88" s="88"/>
      <c r="K88" s="304">
        <v>0.2</v>
      </c>
      <c r="L88" s="862">
        <f>N83*K88</f>
        <v>38535.672003901367</v>
      </c>
      <c r="M88" s="863"/>
      <c r="N88" s="51"/>
    </row>
    <row r="89" spans="1:14">
      <c r="B89" s="89" t="s">
        <v>973</v>
      </c>
      <c r="C89" s="90"/>
      <c r="D89" s="90"/>
      <c r="E89" s="90"/>
      <c r="F89" s="90"/>
      <c r="G89" s="90"/>
      <c r="H89" s="90"/>
      <c r="I89" s="87"/>
      <c r="J89" s="88"/>
      <c r="K89" s="304">
        <v>0.05</v>
      </c>
      <c r="L89" s="862">
        <f>N83*K89</f>
        <v>9633.9180009753418</v>
      </c>
      <c r="M89" s="863"/>
      <c r="N89" s="51"/>
    </row>
    <row r="90" spans="1:14" ht="15.75" thickBot="1">
      <c r="B90" s="91" t="s">
        <v>974</v>
      </c>
      <c r="C90" s="92"/>
      <c r="D90" s="92"/>
      <c r="E90" s="92"/>
      <c r="F90" s="92"/>
      <c r="G90" s="92"/>
      <c r="H90" s="92"/>
      <c r="I90" s="93"/>
      <c r="J90" s="94"/>
      <c r="K90" s="305">
        <v>0.05</v>
      </c>
      <c r="L90" s="864">
        <f>N83*K90</f>
        <v>9633.9180009753418</v>
      </c>
      <c r="M90" s="865"/>
      <c r="N90" s="51"/>
    </row>
    <row r="91" spans="1:14" ht="15.75" thickBot="1">
      <c r="B91" s="828" t="s">
        <v>953</v>
      </c>
      <c r="C91" s="829"/>
      <c r="D91" s="829"/>
      <c r="E91" s="829"/>
      <c r="F91" s="829"/>
      <c r="G91" s="829"/>
      <c r="H91" s="829"/>
      <c r="I91" s="829"/>
      <c r="J91" s="829"/>
      <c r="K91" s="829"/>
      <c r="L91" s="829"/>
      <c r="M91" s="830"/>
      <c r="N91" s="52">
        <f>L88+L89+L90</f>
        <v>57803.508005852047</v>
      </c>
    </row>
    <row r="92" spans="1:14" ht="15.75" thickBot="1">
      <c r="B92" s="33"/>
      <c r="C92" s="34"/>
      <c r="D92" s="34"/>
      <c r="E92" s="34"/>
      <c r="F92" s="34"/>
      <c r="G92" s="34"/>
      <c r="H92" s="34"/>
      <c r="I92" s="34"/>
      <c r="J92" s="34"/>
      <c r="K92" s="34"/>
      <c r="L92" s="34"/>
      <c r="M92" s="34"/>
      <c r="N92" s="35"/>
    </row>
    <row r="93" spans="1:14" ht="15.75" thickBot="1">
      <c r="A93" t="s">
        <v>2016</v>
      </c>
      <c r="B93" s="828" t="s">
        <v>975</v>
      </c>
      <c r="C93" s="829"/>
      <c r="D93" s="829"/>
      <c r="E93" s="829"/>
      <c r="F93" s="829"/>
      <c r="G93" s="829"/>
      <c r="H93" s="829"/>
      <c r="I93" s="829"/>
      <c r="J93" s="829"/>
      <c r="K93" s="829"/>
      <c r="L93" s="829"/>
      <c r="M93" s="830"/>
      <c r="N93" s="188">
        <f>N83+N91</f>
        <v>250481.86802535888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6" t="s">
        <v>2218</v>
      </c>
      <c r="C110" s="867"/>
      <c r="D110" s="867"/>
      <c r="E110" s="867"/>
      <c r="F110" s="867"/>
      <c r="G110" s="867"/>
      <c r="H110" s="867"/>
      <c r="I110" s="867"/>
      <c r="J110" s="867"/>
      <c r="K110" s="867"/>
      <c r="L110" s="867"/>
      <c r="M110" s="867"/>
      <c r="N110" s="868"/>
    </row>
    <row r="111" spans="2:14" ht="15" customHeight="1">
      <c r="B111" s="866"/>
      <c r="C111" s="867"/>
      <c r="D111" s="867"/>
      <c r="E111" s="867"/>
      <c r="F111" s="867"/>
      <c r="G111" s="867"/>
      <c r="H111" s="867"/>
      <c r="I111" s="867"/>
      <c r="J111" s="867"/>
      <c r="K111" s="867"/>
      <c r="L111" s="867"/>
      <c r="M111" s="867"/>
      <c r="N111" s="868"/>
    </row>
    <row r="112" spans="2:14" ht="30" customHeight="1">
      <c r="B112" s="869" t="s">
        <v>2219</v>
      </c>
      <c r="C112" s="870"/>
      <c r="D112" s="870"/>
      <c r="E112" s="870"/>
      <c r="F112" s="870"/>
      <c r="G112" s="870"/>
      <c r="H112" s="870"/>
      <c r="I112" s="870"/>
      <c r="J112" s="870"/>
      <c r="K112" s="870"/>
      <c r="L112" s="870"/>
      <c r="M112" s="870"/>
      <c r="N112" s="871"/>
    </row>
    <row r="113" spans="2:14">
      <c r="B113" s="869"/>
      <c r="C113" s="870"/>
      <c r="D113" s="870"/>
      <c r="E113" s="870"/>
      <c r="F113" s="870"/>
      <c r="G113" s="870"/>
      <c r="H113" s="870"/>
      <c r="I113" s="870"/>
      <c r="J113" s="870"/>
      <c r="K113" s="870"/>
      <c r="L113" s="870"/>
      <c r="M113" s="870"/>
      <c r="N113" s="871"/>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5"/>
      <c r="K123" s="805"/>
      <c r="L123" s="805"/>
      <c r="M123" s="805"/>
      <c r="N123" s="806"/>
    </row>
    <row r="124" spans="2:14" ht="15.75" thickBot="1">
      <c r="B124" s="261" t="s">
        <v>2221</v>
      </c>
      <c r="C124" s="393"/>
      <c r="D124" s="393"/>
      <c r="E124" s="57"/>
      <c r="F124" s="57"/>
      <c r="G124" s="57"/>
      <c r="H124" s="57"/>
      <c r="I124" s="57"/>
      <c r="J124" s="807"/>
      <c r="K124" s="807"/>
      <c r="L124" s="807"/>
      <c r="M124" s="807"/>
      <c r="N124" s="808"/>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1081</v>
      </c>
      <c r="C31" s="81" t="s">
        <v>1594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150</v>
      </c>
      <c r="B36" s="841" t="str">
        <f>VLOOKUP(A36,EQUIPOS!A6:D154,3,FALSE)</f>
        <v>Cargador : Potencia en el volante 125 hp, Clasificación de RPM del motor 2300.</v>
      </c>
      <c r="C36" s="842"/>
      <c r="D36" s="842"/>
      <c r="E36" s="842"/>
      <c r="F36" s="842"/>
      <c r="G36" s="842"/>
      <c r="H36" s="843"/>
      <c r="I36" s="267"/>
      <c r="J36" s="268"/>
      <c r="K36" s="269">
        <f>VLOOKUP(A36,EQUIPOS!A6:D163,4,FALSE)</f>
        <v>187168.11709472007</v>
      </c>
      <c r="L36" s="270"/>
      <c r="M36" s="271">
        <v>30</v>
      </c>
      <c r="N36" s="272">
        <f>K36/M36</f>
        <v>6238.9372364906694</v>
      </c>
    </row>
    <row r="37" spans="1:14">
      <c r="A37" s="113" t="s">
        <v>173</v>
      </c>
      <c r="B37" s="841" t="str">
        <f>VLOOKUP(A37,EQUIPOS!A7:D154,3,FALSE)</f>
        <v>Compactador neumático de Potencia 70 HP, peso de 13 ton</v>
      </c>
      <c r="C37" s="842"/>
      <c r="D37" s="842"/>
      <c r="E37" s="842"/>
      <c r="F37" s="842"/>
      <c r="G37" s="842"/>
      <c r="H37" s="843"/>
      <c r="I37" s="267"/>
      <c r="J37" s="268"/>
      <c r="K37" s="269">
        <f>VLOOKUP(A37,EQUIPOS!A7:D164,4,FALSE)</f>
        <v>149863.88310569464</v>
      </c>
      <c r="L37" s="270"/>
      <c r="M37" s="271">
        <v>10</v>
      </c>
      <c r="N37" s="272">
        <f t="shared" ref="N37:N43" si="0">K37/M37</f>
        <v>14986.388310569464</v>
      </c>
    </row>
    <row r="38" spans="1:14">
      <c r="A38" t="s">
        <v>166</v>
      </c>
      <c r="B38" s="841" t="str">
        <f>VLOOKUP(A38,EQUIPOS!A8:D154,3,FALSE)</f>
        <v>Compactador de Rodillo POTENCIA: 99HP, PESO: 8 ton</v>
      </c>
      <c r="C38" s="842"/>
      <c r="D38" s="842"/>
      <c r="E38" s="842"/>
      <c r="F38" s="842"/>
      <c r="G38" s="842"/>
      <c r="H38" s="843"/>
      <c r="I38" s="267"/>
      <c r="J38" s="268"/>
      <c r="K38" s="269">
        <f>VLOOKUP(A38,EQUIPOS!A8:D165,4,FALSE)</f>
        <v>122196.04219393863</v>
      </c>
      <c r="L38" s="270"/>
      <c r="M38" s="271">
        <v>10</v>
      </c>
      <c r="N38" s="272">
        <f t="shared" si="0"/>
        <v>12219.604219393863</v>
      </c>
    </row>
    <row r="39" spans="1:14">
      <c r="A39" t="s">
        <v>284</v>
      </c>
      <c r="B39" s="841" t="str">
        <f>VLOOKUP(A39,EQUIPOS!A9:D154,3,FALSE)</f>
        <v>Planta de asfalto en caliente</v>
      </c>
      <c r="C39" s="842"/>
      <c r="D39" s="842"/>
      <c r="E39" s="842"/>
      <c r="F39" s="842"/>
      <c r="G39" s="842"/>
      <c r="H39" s="843"/>
      <c r="I39" s="267"/>
      <c r="J39" s="268"/>
      <c r="K39" s="269">
        <f>VLOOKUP(A39,EQUIPOS!A9:D166,4,FALSE)</f>
        <v>601817.83891712537</v>
      </c>
      <c r="L39" s="270"/>
      <c r="M39" s="271">
        <v>10</v>
      </c>
      <c r="N39" s="272">
        <f t="shared" si="0"/>
        <v>60181.783891712534</v>
      </c>
    </row>
    <row r="40" spans="1:14">
      <c r="A40" t="s">
        <v>290</v>
      </c>
      <c r="B40" s="841" t="str">
        <f>VLOOKUP(A40,EQUIPOS!A10:D154,3,FALSE)</f>
        <v>Planta trituradora</v>
      </c>
      <c r="C40" s="842"/>
      <c r="D40" s="842"/>
      <c r="E40" s="842"/>
      <c r="F40" s="842"/>
      <c r="G40" s="842"/>
      <c r="H40" s="843"/>
      <c r="I40" s="267"/>
      <c r="J40" s="268"/>
      <c r="K40" s="269">
        <f>VLOOKUP(A40,EQUIPOS!A10:D167,4,FALSE)</f>
        <v>516732.25173108414</v>
      </c>
      <c r="L40" s="270"/>
      <c r="M40" s="271">
        <v>30</v>
      </c>
      <c r="N40" s="272">
        <f t="shared" si="0"/>
        <v>17224.408391036137</v>
      </c>
    </row>
    <row r="41" spans="1:14">
      <c r="A41" t="s">
        <v>314</v>
      </c>
      <c r="B41" s="841" t="str">
        <f>VLOOKUP(A41,EQUIPOS!A11:D155,3,FALSE)</f>
        <v xml:space="preserve">Retroexcavadora E-200 sobre orugas
</v>
      </c>
      <c r="C41" s="842"/>
      <c r="D41" s="842"/>
      <c r="E41" s="842"/>
      <c r="F41" s="842"/>
      <c r="G41" s="842"/>
      <c r="H41" s="843"/>
      <c r="I41" s="267"/>
      <c r="J41" s="268"/>
      <c r="K41" s="269">
        <f>VLOOKUP(A41,EQUIPOS!A11:D168,4,FALSE)</f>
        <v>207536.27157565294</v>
      </c>
      <c r="L41" s="270"/>
      <c r="M41" s="271">
        <v>30</v>
      </c>
      <c r="N41" s="272">
        <f t="shared" si="0"/>
        <v>6917.8757191884315</v>
      </c>
    </row>
    <row r="42" spans="1:14">
      <c r="A42" t="s">
        <v>358</v>
      </c>
      <c r="B42" s="841" t="str">
        <f>VLOOKUP(A42,EQUIPOS!A12:D156,3,FALSE)</f>
        <v xml:space="preserve">Terminadora de asfalto (Finisher), potencia en el volante 174 HP, R=20M3/H, velocidad de desplazamiento 114 m/min
</v>
      </c>
      <c r="C42" s="842"/>
      <c r="D42" s="842"/>
      <c r="E42" s="842"/>
      <c r="F42" s="842"/>
      <c r="G42" s="842"/>
      <c r="H42" s="843"/>
      <c r="I42" s="267"/>
      <c r="J42" s="268"/>
      <c r="K42" s="269">
        <f>VLOOKUP(A42,EQUIPOS!A12:D169,4,FALSE)</f>
        <v>215737.97119028351</v>
      </c>
      <c r="L42" s="270"/>
      <c r="M42" s="271">
        <v>10</v>
      </c>
      <c r="N42" s="272">
        <f t="shared" si="0"/>
        <v>21573.79711902835</v>
      </c>
    </row>
    <row r="43" spans="1:14">
      <c r="A43" t="s">
        <v>373</v>
      </c>
      <c r="B43" s="841" t="str">
        <f>VLOOKUP(A43,EQUIPOS!A13:D157,3,FALSE)</f>
        <v>Volqueta 6 m3</v>
      </c>
      <c r="C43" s="842"/>
      <c r="D43" s="842"/>
      <c r="E43" s="842"/>
      <c r="F43" s="842"/>
      <c r="G43" s="842"/>
      <c r="H43" s="843"/>
      <c r="I43" s="267"/>
      <c r="J43" s="268"/>
      <c r="K43" s="269">
        <f>VLOOKUP(A43,EQUIPOS!A13:D170,4,FALSE)</f>
        <v>83873.663260762187</v>
      </c>
      <c r="L43" s="270"/>
      <c r="M43" s="271">
        <v>10</v>
      </c>
      <c r="N43" s="272">
        <f t="shared" si="0"/>
        <v>8387.3663260762187</v>
      </c>
    </row>
    <row r="44" spans="1:14">
      <c r="B44" s="320"/>
      <c r="C44" s="321"/>
      <c r="D44" s="321"/>
      <c r="E44" s="321"/>
      <c r="F44" s="321"/>
      <c r="G44" s="321"/>
      <c r="H44" s="322"/>
      <c r="I44" s="267"/>
      <c r="J44" s="268"/>
      <c r="K44" s="269"/>
      <c r="L44" s="270"/>
      <c r="M44" s="271"/>
      <c r="N44" s="272"/>
    </row>
    <row r="45" spans="1:14">
      <c r="B45" s="841"/>
      <c r="C45" s="842"/>
      <c r="D45" s="842"/>
      <c r="E45" s="842"/>
      <c r="F45" s="842"/>
      <c r="G45" s="842"/>
      <c r="H45" s="843"/>
      <c r="I45" s="844"/>
      <c r="J45" s="825"/>
      <c r="K45" s="269"/>
      <c r="L45" s="845"/>
      <c r="M45" s="846"/>
      <c r="N45" s="272"/>
    </row>
    <row r="46" spans="1:14">
      <c r="B46" s="841"/>
      <c r="C46" s="842"/>
      <c r="D46" s="842"/>
      <c r="E46" s="847"/>
      <c r="F46" s="842"/>
      <c r="G46" s="842"/>
      <c r="H46" s="843"/>
      <c r="I46" s="36"/>
      <c r="J46" s="37"/>
      <c r="K46" s="274"/>
      <c r="L46" s="276"/>
      <c r="M46" s="277"/>
      <c r="N46" s="278"/>
    </row>
    <row r="47" spans="1:14">
      <c r="B47" s="848" t="s">
        <v>952</v>
      </c>
      <c r="C47" s="849"/>
      <c r="D47" s="849"/>
      <c r="E47" s="38"/>
      <c r="F47" s="39"/>
      <c r="G47" s="39"/>
      <c r="H47" s="40"/>
      <c r="I47" s="36"/>
      <c r="J47" s="37"/>
      <c r="K47" s="279"/>
      <c r="L47" s="276"/>
      <c r="M47" s="401">
        <v>0.1</v>
      </c>
      <c r="N47" s="344">
        <f>N81*M47</f>
        <v>874.7045112950251</v>
      </c>
    </row>
    <row r="48" spans="1:14" ht="15.75" thickBot="1">
      <c r="B48" s="841"/>
      <c r="C48" s="842"/>
      <c r="D48" s="842"/>
      <c r="E48" s="842"/>
      <c r="F48" s="842"/>
      <c r="G48" s="842"/>
      <c r="H48" s="843"/>
      <c r="I48" s="850"/>
      <c r="J48" s="851"/>
      <c r="K48" s="41"/>
      <c r="L48" s="852"/>
      <c r="M48" s="853"/>
      <c r="N48" s="105"/>
    </row>
    <row r="49" spans="1:14" ht="15.75" thickBot="1">
      <c r="B49" s="828" t="s">
        <v>953</v>
      </c>
      <c r="C49" s="829"/>
      <c r="D49" s="829"/>
      <c r="E49" s="829"/>
      <c r="F49" s="829"/>
      <c r="G49" s="829"/>
      <c r="H49" s="829"/>
      <c r="I49" s="829"/>
      <c r="J49" s="829"/>
      <c r="K49" s="829"/>
      <c r="L49" s="829"/>
      <c r="M49" s="830"/>
      <c r="N49" s="394">
        <f>SUM(N36:N48)</f>
        <v>148604.86572479067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9" t="s">
        <v>944</v>
      </c>
      <c r="C53" s="820"/>
      <c r="D53" s="820"/>
      <c r="E53" s="820"/>
      <c r="F53" s="820"/>
      <c r="G53" s="820"/>
      <c r="H53" s="820"/>
      <c r="I53" s="821"/>
      <c r="J53" s="315" t="s">
        <v>945</v>
      </c>
      <c r="K53" s="85" t="s">
        <v>946</v>
      </c>
      <c r="L53" s="822" t="s">
        <v>955</v>
      </c>
      <c r="M53" s="821"/>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21941.802159530362</v>
      </c>
      <c r="N54" s="272">
        <f>K54*M54</f>
        <v>30718.523023342503</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53.625797798776269</v>
      </c>
      <c r="N55" s="272">
        <f>K55*M55</f>
        <v>1340.6449449694067</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3"/>
      <c r="C58" s="824"/>
      <c r="D58" s="824"/>
      <c r="E58" s="824"/>
      <c r="F58" s="824"/>
      <c r="G58" s="824"/>
      <c r="H58" s="824"/>
      <c r="I58" s="825"/>
      <c r="J58" s="42"/>
      <c r="K58" s="44"/>
      <c r="L58" s="826"/>
      <c r="M58" s="827"/>
      <c r="N58" s="45"/>
    </row>
    <row r="59" spans="1:14" ht="15.75" thickBot="1">
      <c r="B59" s="828" t="s">
        <v>953</v>
      </c>
      <c r="C59" s="829"/>
      <c r="D59" s="829"/>
      <c r="E59" s="829"/>
      <c r="F59" s="829"/>
      <c r="G59" s="829"/>
      <c r="H59" s="829"/>
      <c r="I59" s="829"/>
      <c r="J59" s="829"/>
      <c r="K59" s="829"/>
      <c r="L59" s="829"/>
      <c r="M59" s="830"/>
      <c r="N59" s="394">
        <f>SUM(N54:N58)</f>
        <v>32059.167968311911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1" t="s">
        <v>961</v>
      </c>
      <c r="M63" s="804"/>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32">
        <f>VLOOKUP(A64,TRANSPORTE!A5:D117,4,FALSE)</f>
        <v>1232.9363069637777</v>
      </c>
      <c r="M64" s="833"/>
      <c r="N64" s="287">
        <f>K64*L64</f>
        <v>1726.1108297492888</v>
      </c>
    </row>
    <row r="65" spans="1:15">
      <c r="A65" t="s">
        <v>1382</v>
      </c>
      <c r="B65" s="46" t="str">
        <f>VLOOKUP(A65,TRANSPORTE!A6:D117,3,FALSE)</f>
        <v>Transporte de mezcla discontinua en caliente tipo M-10</v>
      </c>
      <c r="C65" s="47"/>
      <c r="D65" s="47"/>
      <c r="E65" s="47"/>
      <c r="F65" s="47"/>
      <c r="G65" s="47"/>
      <c r="H65" s="311" t="s">
        <v>1468</v>
      </c>
      <c r="I65" s="279">
        <v>1.25</v>
      </c>
      <c r="J65" s="286">
        <v>1</v>
      </c>
      <c r="K65" s="279">
        <f>I65*J65</f>
        <v>1.25</v>
      </c>
      <c r="L65" s="832">
        <f>VLOOKUP(A65,TRANSPORTE!A6:D117,4,FALSE)</f>
        <v>1232.9363069637777</v>
      </c>
      <c r="M65" s="833"/>
      <c r="N65" s="287">
        <f>K65*L65</f>
        <v>1541.1703837047221</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310"/>
      <c r="G69" s="310"/>
      <c r="H69" s="48"/>
      <c r="I69" s="126"/>
      <c r="J69" s="126"/>
      <c r="K69" s="126"/>
      <c r="L69" s="817"/>
      <c r="M69" s="818"/>
      <c r="N69" s="127"/>
    </row>
    <row r="70" spans="1:15" ht="15.75" thickBot="1">
      <c r="B70" s="834" t="s">
        <v>953</v>
      </c>
      <c r="C70" s="835"/>
      <c r="D70" s="835"/>
      <c r="E70" s="835"/>
      <c r="F70" s="835"/>
      <c r="G70" s="835"/>
      <c r="H70" s="835"/>
      <c r="I70" s="835"/>
      <c r="J70" s="835"/>
      <c r="K70" s="835"/>
      <c r="L70" s="835"/>
      <c r="M70" s="836"/>
      <c r="N70" s="104">
        <f>N64+N65+N66+N67+N68</f>
        <v>3267.2812134540109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4" t="s">
        <v>963</v>
      </c>
      <c r="C74" s="855"/>
      <c r="D74" s="855"/>
      <c r="E74" s="855"/>
      <c r="F74" s="855"/>
      <c r="G74" s="855"/>
      <c r="H74" s="855"/>
      <c r="I74" s="73" t="s">
        <v>964</v>
      </c>
      <c r="J74" s="75" t="s">
        <v>1410</v>
      </c>
      <c r="K74" s="74" t="s">
        <v>966</v>
      </c>
      <c r="L74" s="856" t="s">
        <v>950</v>
      </c>
      <c r="M74" s="857"/>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5"/>
      <c r="C80" s="816"/>
      <c r="D80" s="816"/>
      <c r="E80" s="816"/>
      <c r="F80" s="816"/>
      <c r="G80" s="816"/>
      <c r="H80" s="816"/>
      <c r="I80" s="126"/>
      <c r="J80" s="126"/>
      <c r="K80" s="126"/>
      <c r="L80" s="916"/>
      <c r="M80" s="916"/>
      <c r="N80" s="45"/>
    </row>
    <row r="81" spans="1:14" ht="15.75" thickBot="1">
      <c r="B81" s="834" t="s">
        <v>953</v>
      </c>
      <c r="C81" s="835"/>
      <c r="D81" s="835"/>
      <c r="E81" s="835"/>
      <c r="F81" s="835"/>
      <c r="G81" s="835"/>
      <c r="H81" s="835"/>
      <c r="I81" s="835"/>
      <c r="J81" s="835"/>
      <c r="K81" s="835"/>
      <c r="L81" s="835"/>
      <c r="M81" s="836"/>
      <c r="N81" s="301">
        <f>SUM(N75:N80)</f>
        <v>8747.0451129502508</v>
      </c>
    </row>
    <row r="82" spans="1:14" ht="15.75" thickBot="1">
      <c r="B82" s="33"/>
      <c r="C82" s="34"/>
      <c r="D82" s="34"/>
      <c r="E82" s="34"/>
      <c r="F82" s="34"/>
      <c r="G82" s="34"/>
      <c r="H82" s="34"/>
      <c r="I82" s="34"/>
      <c r="J82" s="34"/>
      <c r="K82" s="34"/>
      <c r="L82" s="34"/>
      <c r="M82" s="34"/>
      <c r="N82" s="35"/>
    </row>
    <row r="83" spans="1:14" ht="15.75" thickBot="1">
      <c r="B83" s="828" t="s">
        <v>967</v>
      </c>
      <c r="C83" s="829"/>
      <c r="D83" s="829"/>
      <c r="E83" s="829"/>
      <c r="F83" s="829"/>
      <c r="G83" s="829"/>
      <c r="H83" s="829"/>
      <c r="I83" s="829"/>
      <c r="J83" s="829"/>
      <c r="K83" s="829"/>
      <c r="L83" s="829"/>
      <c r="M83" s="830"/>
      <c r="N83" s="99">
        <f>N49+N59+N70+N81</f>
        <v>192678.36001950683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9" t="s">
        <v>969</v>
      </c>
      <c r="C87" s="820"/>
      <c r="D87" s="820"/>
      <c r="E87" s="820"/>
      <c r="F87" s="820"/>
      <c r="G87" s="820"/>
      <c r="H87" s="820"/>
      <c r="I87" s="314"/>
      <c r="J87" s="334"/>
      <c r="K87" s="302" t="s">
        <v>970</v>
      </c>
      <c r="L87" s="858" t="s">
        <v>971</v>
      </c>
      <c r="M87" s="859"/>
      <c r="N87" s="303"/>
    </row>
    <row r="88" spans="1:14">
      <c r="B88" s="860" t="s">
        <v>972</v>
      </c>
      <c r="C88" s="861"/>
      <c r="D88" s="861"/>
      <c r="E88" s="861"/>
      <c r="F88" s="861"/>
      <c r="G88" s="861"/>
      <c r="H88" s="861"/>
      <c r="I88" s="87"/>
      <c r="J88" s="88"/>
      <c r="K88" s="304">
        <v>0.2</v>
      </c>
      <c r="L88" s="862">
        <f>N83*K88</f>
        <v>38535.672003901367</v>
      </c>
      <c r="M88" s="863"/>
      <c r="N88" s="51"/>
    </row>
    <row r="89" spans="1:14">
      <c r="B89" s="89" t="s">
        <v>973</v>
      </c>
      <c r="C89" s="90"/>
      <c r="D89" s="90"/>
      <c r="E89" s="90"/>
      <c r="F89" s="90"/>
      <c r="G89" s="90"/>
      <c r="H89" s="90"/>
      <c r="I89" s="87"/>
      <c r="J89" s="88"/>
      <c r="K89" s="304">
        <v>0.05</v>
      </c>
      <c r="L89" s="862">
        <f>N83*K89</f>
        <v>9633.9180009753418</v>
      </c>
      <c r="M89" s="863"/>
      <c r="N89" s="51"/>
    </row>
    <row r="90" spans="1:14" ht="15.75" thickBot="1">
      <c r="B90" s="91" t="s">
        <v>974</v>
      </c>
      <c r="C90" s="92"/>
      <c r="D90" s="92"/>
      <c r="E90" s="92"/>
      <c r="F90" s="92"/>
      <c r="G90" s="92"/>
      <c r="H90" s="92"/>
      <c r="I90" s="93"/>
      <c r="J90" s="94"/>
      <c r="K90" s="305">
        <v>0.05</v>
      </c>
      <c r="L90" s="864">
        <f>N83*K90</f>
        <v>9633.9180009753418</v>
      </c>
      <c r="M90" s="865"/>
      <c r="N90" s="51"/>
    </row>
    <row r="91" spans="1:14" ht="15.75" thickBot="1">
      <c r="B91" s="828" t="s">
        <v>953</v>
      </c>
      <c r="C91" s="829"/>
      <c r="D91" s="829"/>
      <c r="E91" s="829"/>
      <c r="F91" s="829"/>
      <c r="G91" s="829"/>
      <c r="H91" s="829"/>
      <c r="I91" s="829"/>
      <c r="J91" s="829"/>
      <c r="K91" s="829"/>
      <c r="L91" s="829"/>
      <c r="M91" s="830"/>
      <c r="N91" s="52">
        <f>L88+L89+L90</f>
        <v>57803.508005852047</v>
      </c>
    </row>
    <row r="92" spans="1:14" ht="15.75" thickBot="1">
      <c r="B92" s="33"/>
      <c r="C92" s="34"/>
      <c r="D92" s="34"/>
      <c r="E92" s="34"/>
      <c r="F92" s="34"/>
      <c r="G92" s="34"/>
      <c r="H92" s="34"/>
      <c r="I92" s="34"/>
      <c r="J92" s="34"/>
      <c r="K92" s="34"/>
      <c r="L92" s="34"/>
      <c r="M92" s="34"/>
      <c r="N92" s="35"/>
    </row>
    <row r="93" spans="1:14" ht="15.75" thickBot="1">
      <c r="A93" t="s">
        <v>2016</v>
      </c>
      <c r="B93" s="828" t="s">
        <v>975</v>
      </c>
      <c r="C93" s="829"/>
      <c r="D93" s="829"/>
      <c r="E93" s="829"/>
      <c r="F93" s="829"/>
      <c r="G93" s="829"/>
      <c r="H93" s="829"/>
      <c r="I93" s="829"/>
      <c r="J93" s="829"/>
      <c r="K93" s="829"/>
      <c r="L93" s="829"/>
      <c r="M93" s="830"/>
      <c r="N93" s="188">
        <f>N83+N91</f>
        <v>250481.86802535888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6" t="s">
        <v>2218</v>
      </c>
      <c r="C110" s="867"/>
      <c r="D110" s="867"/>
      <c r="E110" s="867"/>
      <c r="F110" s="867"/>
      <c r="G110" s="867"/>
      <c r="H110" s="867"/>
      <c r="I110" s="867"/>
      <c r="J110" s="867"/>
      <c r="K110" s="867"/>
      <c r="L110" s="867"/>
      <c r="M110" s="867"/>
      <c r="N110" s="868"/>
    </row>
    <row r="111" spans="2:14" ht="15" customHeight="1">
      <c r="B111" s="866"/>
      <c r="C111" s="867"/>
      <c r="D111" s="867"/>
      <c r="E111" s="867"/>
      <c r="F111" s="867"/>
      <c r="G111" s="867"/>
      <c r="H111" s="867"/>
      <c r="I111" s="867"/>
      <c r="J111" s="867"/>
      <c r="K111" s="867"/>
      <c r="L111" s="867"/>
      <c r="M111" s="867"/>
      <c r="N111" s="868"/>
    </row>
    <row r="112" spans="2:14" ht="30" customHeight="1">
      <c r="B112" s="869" t="s">
        <v>2219</v>
      </c>
      <c r="C112" s="870"/>
      <c r="D112" s="870"/>
      <c r="E112" s="870"/>
      <c r="F112" s="870"/>
      <c r="G112" s="870"/>
      <c r="H112" s="870"/>
      <c r="I112" s="870"/>
      <c r="J112" s="870"/>
      <c r="K112" s="870"/>
      <c r="L112" s="870"/>
      <c r="M112" s="870"/>
      <c r="N112" s="871"/>
    </row>
    <row r="113" spans="2:14">
      <c r="B113" s="869"/>
      <c r="C113" s="870"/>
      <c r="D113" s="870"/>
      <c r="E113" s="870"/>
      <c r="F113" s="870"/>
      <c r="G113" s="870"/>
      <c r="H113" s="870"/>
      <c r="I113" s="870"/>
      <c r="J113" s="870"/>
      <c r="K113" s="870"/>
      <c r="L113" s="870"/>
      <c r="M113" s="870"/>
      <c r="N113" s="871"/>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5"/>
      <c r="K123" s="805"/>
      <c r="L123" s="805"/>
      <c r="M123" s="805"/>
      <c r="N123" s="806"/>
    </row>
    <row r="124" spans="2:14" ht="15.75" thickBot="1">
      <c r="B124" s="261" t="s">
        <v>2221</v>
      </c>
      <c r="C124" s="393"/>
      <c r="D124" s="393"/>
      <c r="E124" s="57"/>
      <c r="F124" s="57"/>
      <c r="G124" s="57"/>
      <c r="H124" s="57"/>
      <c r="I124" s="57"/>
      <c r="J124" s="807"/>
      <c r="K124" s="807"/>
      <c r="L124" s="807"/>
      <c r="M124" s="807"/>
      <c r="N124" s="808"/>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217" t="s">
        <v>1082</v>
      </c>
      <c r="C31" s="81" t="s">
        <v>1595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150</v>
      </c>
      <c r="B36" s="841" t="str">
        <f>VLOOKUP(A36,EQUIPOS!A6:D154,3,FALSE)</f>
        <v>Cargador : Potencia en el volante 125 hp, Clasificación de RPM del motor 2300.</v>
      </c>
      <c r="C36" s="842"/>
      <c r="D36" s="842"/>
      <c r="E36" s="842"/>
      <c r="F36" s="842"/>
      <c r="G36" s="842"/>
      <c r="H36" s="843"/>
      <c r="I36" s="267"/>
      <c r="J36" s="268"/>
      <c r="K36" s="269">
        <f>VLOOKUP(A36,EQUIPOS!A6:D163,4,FALSE)</f>
        <v>187168.11709472007</v>
      </c>
      <c r="L36" s="270"/>
      <c r="M36" s="271">
        <v>30</v>
      </c>
      <c r="N36" s="272">
        <f>K36/M36</f>
        <v>6238.9372364906694</v>
      </c>
    </row>
    <row r="37" spans="1:14">
      <c r="A37" s="113" t="s">
        <v>173</v>
      </c>
      <c r="B37" s="841" t="str">
        <f>VLOOKUP(A37,EQUIPOS!A7:D154,3,FALSE)</f>
        <v>Compactador neumático de Potencia 70 HP, peso de 13 ton</v>
      </c>
      <c r="C37" s="842"/>
      <c r="D37" s="842"/>
      <c r="E37" s="842"/>
      <c r="F37" s="842"/>
      <c r="G37" s="842"/>
      <c r="H37" s="843"/>
      <c r="I37" s="267"/>
      <c r="J37" s="268"/>
      <c r="K37" s="269">
        <f>VLOOKUP(A37,EQUIPOS!A7:D164,4,FALSE)</f>
        <v>149863.88310569464</v>
      </c>
      <c r="L37" s="270"/>
      <c r="M37" s="271">
        <v>10</v>
      </c>
      <c r="N37" s="272">
        <f t="shared" ref="N37:N43" si="0">K37/M37</f>
        <v>14986.388310569464</v>
      </c>
    </row>
    <row r="38" spans="1:14">
      <c r="A38" t="s">
        <v>166</v>
      </c>
      <c r="B38" s="841" t="str">
        <f>VLOOKUP(A38,EQUIPOS!A8:D154,3,FALSE)</f>
        <v>Compactador de Rodillo POTENCIA: 99HP, PESO: 8 ton</v>
      </c>
      <c r="C38" s="842"/>
      <c r="D38" s="842"/>
      <c r="E38" s="842"/>
      <c r="F38" s="842"/>
      <c r="G38" s="842"/>
      <c r="H38" s="843"/>
      <c r="I38" s="267"/>
      <c r="J38" s="268"/>
      <c r="K38" s="269">
        <f>VLOOKUP(A38,EQUIPOS!A8:D165,4,FALSE)</f>
        <v>122196.04219393863</v>
      </c>
      <c r="L38" s="270"/>
      <c r="M38" s="271">
        <v>10</v>
      </c>
      <c r="N38" s="272">
        <f t="shared" si="0"/>
        <v>12219.604219393863</v>
      </c>
    </row>
    <row r="39" spans="1:14">
      <c r="A39" t="s">
        <v>284</v>
      </c>
      <c r="B39" s="841" t="str">
        <f>VLOOKUP(A39,EQUIPOS!A9:D154,3,FALSE)</f>
        <v>Planta de asfalto en caliente</v>
      </c>
      <c r="C39" s="842"/>
      <c r="D39" s="842"/>
      <c r="E39" s="842"/>
      <c r="F39" s="842"/>
      <c r="G39" s="842"/>
      <c r="H39" s="843"/>
      <c r="I39" s="267"/>
      <c r="J39" s="268"/>
      <c r="K39" s="269">
        <f>VLOOKUP(A39,EQUIPOS!A9:D166,4,FALSE)</f>
        <v>601817.83891712537</v>
      </c>
      <c r="L39" s="270"/>
      <c r="M39" s="271">
        <v>10</v>
      </c>
      <c r="N39" s="272">
        <f t="shared" si="0"/>
        <v>60181.783891712534</v>
      </c>
    </row>
    <row r="40" spans="1:14">
      <c r="A40" t="s">
        <v>290</v>
      </c>
      <c r="B40" s="841" t="str">
        <f>VLOOKUP(A40,EQUIPOS!A10:D154,3,FALSE)</f>
        <v>Planta trituradora</v>
      </c>
      <c r="C40" s="842"/>
      <c r="D40" s="842"/>
      <c r="E40" s="842"/>
      <c r="F40" s="842"/>
      <c r="G40" s="842"/>
      <c r="H40" s="843"/>
      <c r="I40" s="267"/>
      <c r="J40" s="268"/>
      <c r="K40" s="269">
        <f>VLOOKUP(A40,EQUIPOS!A10:D167,4,FALSE)</f>
        <v>516732.25173108414</v>
      </c>
      <c r="L40" s="270"/>
      <c r="M40" s="271">
        <v>30</v>
      </c>
      <c r="N40" s="272">
        <f t="shared" si="0"/>
        <v>17224.408391036137</v>
      </c>
    </row>
    <row r="41" spans="1:14">
      <c r="A41" t="s">
        <v>314</v>
      </c>
      <c r="B41" s="841" t="str">
        <f>VLOOKUP(A41,EQUIPOS!A11:D155,3,FALSE)</f>
        <v xml:space="preserve">Retroexcavadora E-200 sobre orugas
</v>
      </c>
      <c r="C41" s="842"/>
      <c r="D41" s="842"/>
      <c r="E41" s="842"/>
      <c r="F41" s="842"/>
      <c r="G41" s="842"/>
      <c r="H41" s="843"/>
      <c r="I41" s="267"/>
      <c r="J41" s="268"/>
      <c r="K41" s="269">
        <f>VLOOKUP(A41,EQUIPOS!A11:D168,4,FALSE)</f>
        <v>207536.27157565294</v>
      </c>
      <c r="L41" s="270"/>
      <c r="M41" s="271">
        <v>30</v>
      </c>
      <c r="N41" s="272">
        <f t="shared" si="0"/>
        <v>6917.8757191884315</v>
      </c>
    </row>
    <row r="42" spans="1:14">
      <c r="A42" t="s">
        <v>358</v>
      </c>
      <c r="B42" s="841" t="str">
        <f>VLOOKUP(A42,EQUIPOS!A12:D156,3,FALSE)</f>
        <v xml:space="preserve">Terminadora de asfalto (Finisher), potencia en el volante 174 HP, R=20M3/H, velocidad de desplazamiento 114 m/min
</v>
      </c>
      <c r="C42" s="842"/>
      <c r="D42" s="842"/>
      <c r="E42" s="842"/>
      <c r="F42" s="842"/>
      <c r="G42" s="842"/>
      <c r="H42" s="843"/>
      <c r="I42" s="267"/>
      <c r="J42" s="268"/>
      <c r="K42" s="269">
        <f>VLOOKUP(A42,EQUIPOS!A12:D169,4,FALSE)</f>
        <v>215737.97119028351</v>
      </c>
      <c r="L42" s="270"/>
      <c r="M42" s="271">
        <v>10</v>
      </c>
      <c r="N42" s="272">
        <f t="shared" si="0"/>
        <v>21573.79711902835</v>
      </c>
    </row>
    <row r="43" spans="1:14">
      <c r="A43" t="s">
        <v>373</v>
      </c>
      <c r="B43" s="841" t="str">
        <f>VLOOKUP(A43,EQUIPOS!A13:D157,3,FALSE)</f>
        <v>Volqueta 6 m3</v>
      </c>
      <c r="C43" s="842"/>
      <c r="D43" s="842"/>
      <c r="E43" s="842"/>
      <c r="F43" s="842"/>
      <c r="G43" s="842"/>
      <c r="H43" s="843"/>
      <c r="I43" s="267"/>
      <c r="J43" s="268"/>
      <c r="K43" s="269">
        <f>VLOOKUP(A43,EQUIPOS!A13:D170,4,FALSE)</f>
        <v>83873.663260762187</v>
      </c>
      <c r="L43" s="270"/>
      <c r="M43" s="271">
        <v>10</v>
      </c>
      <c r="N43" s="272">
        <f t="shared" si="0"/>
        <v>8387.3663260762187</v>
      </c>
    </row>
    <row r="44" spans="1:14">
      <c r="B44" s="841"/>
      <c r="C44" s="842"/>
      <c r="D44" s="842"/>
      <c r="E44" s="842"/>
      <c r="F44" s="842"/>
      <c r="G44" s="842"/>
      <c r="H44" s="843"/>
      <c r="I44" s="844"/>
      <c r="J44" s="825"/>
      <c r="K44" s="269"/>
      <c r="L44" s="845"/>
      <c r="M44" s="846"/>
      <c r="N44" s="272"/>
    </row>
    <row r="45" spans="1:14">
      <c r="B45" s="841"/>
      <c r="C45" s="842"/>
      <c r="D45" s="842"/>
      <c r="E45" s="847"/>
      <c r="F45" s="842"/>
      <c r="G45" s="842"/>
      <c r="H45" s="843"/>
      <c r="I45" s="36"/>
      <c r="J45" s="37"/>
      <c r="K45" s="274"/>
      <c r="L45" s="276"/>
      <c r="M45" s="277"/>
      <c r="N45" s="278"/>
    </row>
    <row r="46" spans="1:14">
      <c r="B46" s="848" t="s">
        <v>952</v>
      </c>
      <c r="C46" s="849"/>
      <c r="D46" s="849"/>
      <c r="E46" s="38"/>
      <c r="F46" s="39"/>
      <c r="G46" s="39"/>
      <c r="H46" s="40"/>
      <c r="I46" s="36"/>
      <c r="J46" s="37"/>
      <c r="K46" s="279"/>
      <c r="L46" s="276"/>
      <c r="M46" s="401">
        <v>0.1</v>
      </c>
      <c r="N46" s="344">
        <f>N80*M46</f>
        <v>874.7045112950251</v>
      </c>
    </row>
    <row r="47" spans="1:14" ht="15.75" thickBot="1">
      <c r="B47" s="841"/>
      <c r="C47" s="842"/>
      <c r="D47" s="842"/>
      <c r="E47" s="842"/>
      <c r="F47" s="842"/>
      <c r="G47" s="842"/>
      <c r="H47" s="843"/>
      <c r="I47" s="850"/>
      <c r="J47" s="851"/>
      <c r="K47" s="41"/>
      <c r="L47" s="852"/>
      <c r="M47" s="853"/>
      <c r="N47" s="105"/>
    </row>
    <row r="48" spans="1:14" ht="15.75" thickBot="1">
      <c r="B48" s="828" t="s">
        <v>953</v>
      </c>
      <c r="C48" s="829"/>
      <c r="D48" s="829"/>
      <c r="E48" s="829"/>
      <c r="F48" s="829"/>
      <c r="G48" s="829"/>
      <c r="H48" s="829"/>
      <c r="I48" s="829"/>
      <c r="J48" s="829"/>
      <c r="K48" s="829"/>
      <c r="L48" s="829"/>
      <c r="M48" s="830"/>
      <c r="N48" s="394">
        <f>SUM(N36:N47)</f>
        <v>148604.86572479067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9" t="s">
        <v>944</v>
      </c>
      <c r="C52" s="820"/>
      <c r="D52" s="820"/>
      <c r="E52" s="820"/>
      <c r="F52" s="820"/>
      <c r="G52" s="820"/>
      <c r="H52" s="820"/>
      <c r="I52" s="821"/>
      <c r="J52" s="315" t="s">
        <v>945</v>
      </c>
      <c r="K52" s="85" t="s">
        <v>946</v>
      </c>
      <c r="L52" s="822" t="s">
        <v>955</v>
      </c>
      <c r="M52" s="821"/>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21941.802159530362</v>
      </c>
      <c r="N53" s="272">
        <f>K53*M53</f>
        <v>30718.523023342503</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53.625797798776269</v>
      </c>
      <c r="N54" s="272">
        <f>K54*M54</f>
        <v>1340.6449449694067</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3"/>
      <c r="C57" s="824"/>
      <c r="D57" s="824"/>
      <c r="E57" s="824"/>
      <c r="F57" s="824"/>
      <c r="G57" s="824"/>
      <c r="H57" s="824"/>
      <c r="I57" s="825"/>
      <c r="J57" s="42"/>
      <c r="K57" s="44"/>
      <c r="L57" s="826"/>
      <c r="M57" s="827"/>
      <c r="N57" s="45"/>
    </row>
    <row r="58" spans="1:14" ht="15.75" thickBot="1">
      <c r="B58" s="828" t="s">
        <v>953</v>
      </c>
      <c r="C58" s="829"/>
      <c r="D58" s="829"/>
      <c r="E58" s="829"/>
      <c r="F58" s="829"/>
      <c r="G58" s="829"/>
      <c r="H58" s="829"/>
      <c r="I58" s="829"/>
      <c r="J58" s="829"/>
      <c r="K58" s="829"/>
      <c r="L58" s="829"/>
      <c r="M58" s="830"/>
      <c r="N58" s="394">
        <f>SUM(N53:N57)</f>
        <v>32059.167968311911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1" t="s">
        <v>961</v>
      </c>
      <c r="M62" s="804"/>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32">
        <f>VLOOKUP(A63,TRANSPORTE!A5:D117,4,FALSE)</f>
        <v>1232.9363069637777</v>
      </c>
      <c r="M63" s="833"/>
      <c r="N63" s="287">
        <f>K63*L63</f>
        <v>1726.1108297492888</v>
      </c>
    </row>
    <row r="64" spans="1:14">
      <c r="A64" t="s">
        <v>1383</v>
      </c>
      <c r="B64" s="46" t="str">
        <f>VLOOKUP(A64,TRANSPORTE!A6:D117,3,FALSE)</f>
        <v>Transporte de mezcla discontinua en caliente tipo F-13</v>
      </c>
      <c r="C64" s="47"/>
      <c r="D64" s="47"/>
      <c r="E64" s="47"/>
      <c r="F64" s="47"/>
      <c r="G64" s="47"/>
      <c r="H64" s="311" t="s">
        <v>1468</v>
      </c>
      <c r="I64" s="279">
        <v>1.25</v>
      </c>
      <c r="J64" s="286">
        <v>1</v>
      </c>
      <c r="K64" s="279">
        <f>I64*J64</f>
        <v>1.25</v>
      </c>
      <c r="L64" s="832">
        <f>VLOOKUP(A64,TRANSPORTE!A6:D117,4,FALSE)</f>
        <v>1232.9363069637777</v>
      </c>
      <c r="M64" s="833"/>
      <c r="N64" s="287">
        <f>K64*L64</f>
        <v>1541.1703837047221</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7"/>
      <c r="M68" s="818"/>
      <c r="N68" s="127"/>
    </row>
    <row r="69" spans="1:15" ht="15.75" thickBot="1">
      <c r="B69" s="834" t="s">
        <v>953</v>
      </c>
      <c r="C69" s="835"/>
      <c r="D69" s="835"/>
      <c r="E69" s="835"/>
      <c r="F69" s="835"/>
      <c r="G69" s="835"/>
      <c r="H69" s="835"/>
      <c r="I69" s="835"/>
      <c r="J69" s="835"/>
      <c r="K69" s="835"/>
      <c r="L69" s="835"/>
      <c r="M69" s="836"/>
      <c r="N69" s="104">
        <f>N63+N64+N65+N66+N67</f>
        <v>3267.2812134540109</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4" t="s">
        <v>963</v>
      </c>
      <c r="C73" s="855"/>
      <c r="D73" s="855"/>
      <c r="E73" s="855"/>
      <c r="F73" s="855"/>
      <c r="G73" s="855"/>
      <c r="H73" s="855"/>
      <c r="I73" s="73" t="s">
        <v>964</v>
      </c>
      <c r="J73" s="75" t="s">
        <v>1410</v>
      </c>
      <c r="K73" s="74" t="s">
        <v>966</v>
      </c>
      <c r="L73" s="856" t="s">
        <v>950</v>
      </c>
      <c r="M73" s="857"/>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5"/>
      <c r="C79" s="816"/>
      <c r="D79" s="816"/>
      <c r="E79" s="816"/>
      <c r="F79" s="816"/>
      <c r="G79" s="816"/>
      <c r="H79" s="816"/>
      <c r="I79" s="126"/>
      <c r="J79" s="126"/>
      <c r="K79" s="126"/>
      <c r="L79" s="916"/>
      <c r="M79" s="916"/>
      <c r="N79" s="45"/>
    </row>
    <row r="80" spans="1:15" ht="15.75" thickBot="1">
      <c r="B80" s="834" t="s">
        <v>953</v>
      </c>
      <c r="C80" s="835"/>
      <c r="D80" s="835"/>
      <c r="E80" s="835"/>
      <c r="F80" s="835"/>
      <c r="G80" s="835"/>
      <c r="H80" s="835"/>
      <c r="I80" s="835"/>
      <c r="J80" s="835"/>
      <c r="K80" s="835"/>
      <c r="L80" s="835"/>
      <c r="M80" s="836"/>
      <c r="N80" s="301">
        <f>SUM(N74:N79)</f>
        <v>8747.0451129502508</v>
      </c>
    </row>
    <row r="81" spans="1:14" ht="15.75" thickBot="1">
      <c r="B81" s="33"/>
      <c r="C81" s="34"/>
      <c r="D81" s="34"/>
      <c r="E81" s="34"/>
      <c r="F81" s="34"/>
      <c r="G81" s="34"/>
      <c r="H81" s="34"/>
      <c r="I81" s="34"/>
      <c r="J81" s="34"/>
      <c r="K81" s="34"/>
      <c r="L81" s="34"/>
      <c r="M81" s="34"/>
      <c r="N81" s="35"/>
    </row>
    <row r="82" spans="1:14" ht="15.75" thickBot="1">
      <c r="B82" s="828" t="s">
        <v>967</v>
      </c>
      <c r="C82" s="829"/>
      <c r="D82" s="829"/>
      <c r="E82" s="829"/>
      <c r="F82" s="829"/>
      <c r="G82" s="829"/>
      <c r="H82" s="829"/>
      <c r="I82" s="829"/>
      <c r="J82" s="829"/>
      <c r="K82" s="829"/>
      <c r="L82" s="829"/>
      <c r="M82" s="830"/>
      <c r="N82" s="99">
        <f>N48+N58+N69+N80</f>
        <v>192678.36001950683</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9" t="s">
        <v>969</v>
      </c>
      <c r="C86" s="820"/>
      <c r="D86" s="820"/>
      <c r="E86" s="820"/>
      <c r="F86" s="820"/>
      <c r="G86" s="820"/>
      <c r="H86" s="820"/>
      <c r="I86" s="314"/>
      <c r="J86" s="334"/>
      <c r="K86" s="302" t="s">
        <v>970</v>
      </c>
      <c r="L86" s="858" t="s">
        <v>971</v>
      </c>
      <c r="M86" s="859"/>
      <c r="N86" s="303"/>
    </row>
    <row r="87" spans="1:14">
      <c r="B87" s="860" t="s">
        <v>972</v>
      </c>
      <c r="C87" s="861"/>
      <c r="D87" s="861"/>
      <c r="E87" s="861"/>
      <c r="F87" s="861"/>
      <c r="G87" s="861"/>
      <c r="H87" s="861"/>
      <c r="I87" s="87"/>
      <c r="J87" s="88"/>
      <c r="K87" s="304">
        <v>0.2</v>
      </c>
      <c r="L87" s="862">
        <f>N82*K87</f>
        <v>38535.672003901367</v>
      </c>
      <c r="M87" s="863"/>
      <c r="N87" s="51"/>
    </row>
    <row r="88" spans="1:14">
      <c r="B88" s="89" t="s">
        <v>973</v>
      </c>
      <c r="C88" s="90"/>
      <c r="D88" s="90"/>
      <c r="E88" s="90"/>
      <c r="F88" s="90"/>
      <c r="G88" s="90"/>
      <c r="H88" s="90"/>
      <c r="I88" s="87"/>
      <c r="J88" s="88"/>
      <c r="K88" s="304">
        <v>0.05</v>
      </c>
      <c r="L88" s="862">
        <f>N82*K88</f>
        <v>9633.9180009753418</v>
      </c>
      <c r="M88" s="863"/>
      <c r="N88" s="51"/>
    </row>
    <row r="89" spans="1:14" ht="15.75" thickBot="1">
      <c r="B89" s="91" t="s">
        <v>974</v>
      </c>
      <c r="C89" s="92"/>
      <c r="D89" s="92"/>
      <c r="E89" s="92"/>
      <c r="F89" s="92"/>
      <c r="G89" s="92"/>
      <c r="H89" s="92"/>
      <c r="I89" s="93"/>
      <c r="J89" s="94"/>
      <c r="K89" s="305">
        <v>0.05</v>
      </c>
      <c r="L89" s="864">
        <f>N82*K89</f>
        <v>9633.9180009753418</v>
      </c>
      <c r="M89" s="865"/>
      <c r="N89" s="51"/>
    </row>
    <row r="90" spans="1:14" ht="15.75" thickBot="1">
      <c r="B90" s="828" t="s">
        <v>953</v>
      </c>
      <c r="C90" s="829"/>
      <c r="D90" s="829"/>
      <c r="E90" s="829"/>
      <c r="F90" s="829"/>
      <c r="G90" s="829"/>
      <c r="H90" s="829"/>
      <c r="I90" s="829"/>
      <c r="J90" s="829"/>
      <c r="K90" s="829"/>
      <c r="L90" s="829"/>
      <c r="M90" s="830"/>
      <c r="N90" s="52">
        <f>L87+L88+L89</f>
        <v>57803.508005852047</v>
      </c>
    </row>
    <row r="91" spans="1:14" ht="15.75" thickBot="1">
      <c r="B91" s="33"/>
      <c r="C91" s="34"/>
      <c r="D91" s="34"/>
      <c r="E91" s="34"/>
      <c r="F91" s="34"/>
      <c r="G91" s="34"/>
      <c r="H91" s="34"/>
      <c r="I91" s="34"/>
      <c r="J91" s="34"/>
      <c r="K91" s="34"/>
      <c r="L91" s="34"/>
      <c r="M91" s="34"/>
      <c r="N91" s="35"/>
    </row>
    <row r="92" spans="1:14" ht="15.75" thickBot="1">
      <c r="A92" t="s">
        <v>2016</v>
      </c>
      <c r="B92" s="828" t="s">
        <v>975</v>
      </c>
      <c r="C92" s="829"/>
      <c r="D92" s="829"/>
      <c r="E92" s="829"/>
      <c r="F92" s="829"/>
      <c r="G92" s="829"/>
      <c r="H92" s="829"/>
      <c r="I92" s="829"/>
      <c r="J92" s="829"/>
      <c r="K92" s="829"/>
      <c r="L92" s="829"/>
      <c r="M92" s="830"/>
      <c r="N92" s="188">
        <f>N82+N90</f>
        <v>250481.86802535888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6" t="s">
        <v>2218</v>
      </c>
      <c r="C109" s="867"/>
      <c r="D109" s="867"/>
      <c r="E109" s="867"/>
      <c r="F109" s="867"/>
      <c r="G109" s="867"/>
      <c r="H109" s="867"/>
      <c r="I109" s="867"/>
      <c r="J109" s="867"/>
      <c r="K109" s="867"/>
      <c r="L109" s="867"/>
      <c r="M109" s="867"/>
      <c r="N109" s="868"/>
    </row>
    <row r="110" spans="2:14" ht="15" customHeight="1">
      <c r="B110" s="866"/>
      <c r="C110" s="867"/>
      <c r="D110" s="867"/>
      <c r="E110" s="867"/>
      <c r="F110" s="867"/>
      <c r="G110" s="867"/>
      <c r="H110" s="867"/>
      <c r="I110" s="867"/>
      <c r="J110" s="867"/>
      <c r="K110" s="867"/>
      <c r="L110" s="867"/>
      <c r="M110" s="867"/>
      <c r="N110" s="868"/>
    </row>
    <row r="111" spans="2:14" ht="30" customHeight="1">
      <c r="B111" s="869" t="s">
        <v>2219</v>
      </c>
      <c r="C111" s="870"/>
      <c r="D111" s="870"/>
      <c r="E111" s="870"/>
      <c r="F111" s="870"/>
      <c r="G111" s="870"/>
      <c r="H111" s="870"/>
      <c r="I111" s="870"/>
      <c r="J111" s="870"/>
      <c r="K111" s="870"/>
      <c r="L111" s="870"/>
      <c r="M111" s="870"/>
      <c r="N111" s="871"/>
    </row>
    <row r="112" spans="2:14">
      <c r="B112" s="869"/>
      <c r="C112" s="870"/>
      <c r="D112" s="870"/>
      <c r="E112" s="870"/>
      <c r="F112" s="870"/>
      <c r="G112" s="870"/>
      <c r="H112" s="870"/>
      <c r="I112" s="870"/>
      <c r="J112" s="870"/>
      <c r="K112" s="870"/>
      <c r="L112" s="870"/>
      <c r="M112" s="870"/>
      <c r="N112" s="87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5"/>
      <c r="K122" s="805"/>
      <c r="L122" s="805"/>
      <c r="M122" s="805"/>
      <c r="N122" s="806"/>
    </row>
    <row r="123" spans="2:14" ht="15.75" thickBot="1">
      <c r="B123" s="261" t="s">
        <v>2221</v>
      </c>
      <c r="C123" s="393"/>
      <c r="D123" s="393"/>
      <c r="E123" s="57"/>
      <c r="F123" s="57"/>
      <c r="G123" s="57"/>
      <c r="H123" s="57"/>
      <c r="I123" s="57"/>
      <c r="J123" s="807"/>
      <c r="K123" s="807"/>
      <c r="L123" s="807"/>
      <c r="M123" s="807"/>
      <c r="N123" s="808"/>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1083</v>
      </c>
      <c r="C31" s="81" t="s">
        <v>1596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150</v>
      </c>
      <c r="B36" s="841" t="str">
        <f>VLOOKUP(A36,EQUIPOS!A6:D154,3,FALSE)</f>
        <v>Cargador : Potencia en el volante 125 hp, Clasificación de RPM del motor 2300.</v>
      </c>
      <c r="C36" s="842"/>
      <c r="D36" s="842"/>
      <c r="E36" s="842"/>
      <c r="F36" s="842"/>
      <c r="G36" s="842"/>
      <c r="H36" s="843"/>
      <c r="I36" s="267"/>
      <c r="J36" s="268"/>
      <c r="K36" s="269">
        <f>VLOOKUP(A36,EQUIPOS!A6:D163,4,FALSE)</f>
        <v>187168.11709472007</v>
      </c>
      <c r="L36" s="270"/>
      <c r="M36" s="271">
        <v>30</v>
      </c>
      <c r="N36" s="272">
        <f>K36/M36</f>
        <v>6238.9372364906694</v>
      </c>
    </row>
    <row r="37" spans="1:14">
      <c r="A37" s="113" t="s">
        <v>173</v>
      </c>
      <c r="B37" s="841" t="str">
        <f>VLOOKUP(A37,EQUIPOS!A7:D154,3,FALSE)</f>
        <v>Compactador neumático de Potencia 70 HP, peso de 13 ton</v>
      </c>
      <c r="C37" s="842"/>
      <c r="D37" s="842"/>
      <c r="E37" s="842"/>
      <c r="F37" s="842"/>
      <c r="G37" s="842"/>
      <c r="H37" s="843"/>
      <c r="I37" s="267"/>
      <c r="J37" s="268"/>
      <c r="K37" s="269">
        <f>VLOOKUP(A37,EQUIPOS!A7:D164,4,FALSE)</f>
        <v>149863.88310569464</v>
      </c>
      <c r="L37" s="270"/>
      <c r="M37" s="271">
        <v>10</v>
      </c>
      <c r="N37" s="272">
        <f t="shared" ref="N37:N43" si="0">K37/M37</f>
        <v>14986.388310569464</v>
      </c>
    </row>
    <row r="38" spans="1:14">
      <c r="A38" t="s">
        <v>166</v>
      </c>
      <c r="B38" s="841" t="str">
        <f>VLOOKUP(A38,EQUIPOS!A8:D154,3,FALSE)</f>
        <v>Compactador de Rodillo POTENCIA: 99HP, PESO: 8 ton</v>
      </c>
      <c r="C38" s="842"/>
      <c r="D38" s="842"/>
      <c r="E38" s="842"/>
      <c r="F38" s="842"/>
      <c r="G38" s="842"/>
      <c r="H38" s="843"/>
      <c r="I38" s="267"/>
      <c r="J38" s="268"/>
      <c r="K38" s="269">
        <f>VLOOKUP(A38,EQUIPOS!A8:D165,4,FALSE)</f>
        <v>122196.04219393863</v>
      </c>
      <c r="L38" s="270"/>
      <c r="M38" s="271">
        <v>10</v>
      </c>
      <c r="N38" s="272">
        <f t="shared" si="0"/>
        <v>12219.604219393863</v>
      </c>
    </row>
    <row r="39" spans="1:14">
      <c r="A39" t="s">
        <v>284</v>
      </c>
      <c r="B39" s="841" t="str">
        <f>VLOOKUP(A39,EQUIPOS!A9:D154,3,FALSE)</f>
        <v>Planta de asfalto en caliente</v>
      </c>
      <c r="C39" s="842"/>
      <c r="D39" s="842"/>
      <c r="E39" s="842"/>
      <c r="F39" s="842"/>
      <c r="G39" s="842"/>
      <c r="H39" s="843"/>
      <c r="I39" s="267"/>
      <c r="J39" s="268"/>
      <c r="K39" s="269">
        <f>VLOOKUP(A39,EQUIPOS!A9:D166,4,FALSE)</f>
        <v>601817.83891712537</v>
      </c>
      <c r="L39" s="270"/>
      <c r="M39" s="271">
        <v>10</v>
      </c>
      <c r="N39" s="272">
        <f t="shared" si="0"/>
        <v>60181.783891712534</v>
      </c>
    </row>
    <row r="40" spans="1:14">
      <c r="A40" t="s">
        <v>290</v>
      </c>
      <c r="B40" s="841" t="str">
        <f>VLOOKUP(A40,EQUIPOS!A10:D154,3,FALSE)</f>
        <v>Planta trituradora</v>
      </c>
      <c r="C40" s="842"/>
      <c r="D40" s="842"/>
      <c r="E40" s="842"/>
      <c r="F40" s="842"/>
      <c r="G40" s="842"/>
      <c r="H40" s="843"/>
      <c r="I40" s="267"/>
      <c r="J40" s="268"/>
      <c r="K40" s="269">
        <f>VLOOKUP(A40,EQUIPOS!A10:D167,4,FALSE)</f>
        <v>516732.25173108414</v>
      </c>
      <c r="L40" s="270"/>
      <c r="M40" s="271">
        <v>30</v>
      </c>
      <c r="N40" s="272">
        <f t="shared" si="0"/>
        <v>17224.408391036137</v>
      </c>
    </row>
    <row r="41" spans="1:14">
      <c r="A41" t="s">
        <v>314</v>
      </c>
      <c r="B41" s="841" t="str">
        <f>VLOOKUP(A41,EQUIPOS!A11:D155,3,FALSE)</f>
        <v xml:space="preserve">Retroexcavadora E-200 sobre orugas
</v>
      </c>
      <c r="C41" s="842"/>
      <c r="D41" s="842"/>
      <c r="E41" s="842"/>
      <c r="F41" s="842"/>
      <c r="G41" s="842"/>
      <c r="H41" s="843"/>
      <c r="I41" s="267"/>
      <c r="J41" s="268"/>
      <c r="K41" s="269">
        <f>VLOOKUP(A41,EQUIPOS!A11:D168,4,FALSE)</f>
        <v>207536.27157565294</v>
      </c>
      <c r="L41" s="270"/>
      <c r="M41" s="271">
        <v>30</v>
      </c>
      <c r="N41" s="272">
        <f t="shared" si="0"/>
        <v>6917.8757191884315</v>
      </c>
    </row>
    <row r="42" spans="1:14">
      <c r="A42" t="s">
        <v>358</v>
      </c>
      <c r="B42" s="841" t="str">
        <f>VLOOKUP(A42,EQUIPOS!A12:D156,3,FALSE)</f>
        <v xml:space="preserve">Terminadora de asfalto (Finisher), potencia en el volante 174 HP, R=20M3/H, velocidad de desplazamiento 114 m/min
</v>
      </c>
      <c r="C42" s="842"/>
      <c r="D42" s="842"/>
      <c r="E42" s="842"/>
      <c r="F42" s="842"/>
      <c r="G42" s="842"/>
      <c r="H42" s="843"/>
      <c r="I42" s="267"/>
      <c r="J42" s="268"/>
      <c r="K42" s="269">
        <f>VLOOKUP(A42,EQUIPOS!A12:D169,4,FALSE)</f>
        <v>215737.97119028351</v>
      </c>
      <c r="L42" s="270"/>
      <c r="M42" s="271">
        <v>10</v>
      </c>
      <c r="N42" s="272">
        <f t="shared" si="0"/>
        <v>21573.79711902835</v>
      </c>
    </row>
    <row r="43" spans="1:14">
      <c r="A43" t="s">
        <v>373</v>
      </c>
      <c r="B43" s="841" t="str">
        <f>VLOOKUP(A43,EQUIPOS!A13:D157,3,FALSE)</f>
        <v>Volqueta 6 m3</v>
      </c>
      <c r="C43" s="842"/>
      <c r="D43" s="842"/>
      <c r="E43" s="842"/>
      <c r="F43" s="842"/>
      <c r="G43" s="842"/>
      <c r="H43" s="843"/>
      <c r="I43" s="267"/>
      <c r="J43" s="268"/>
      <c r="K43" s="269">
        <f>VLOOKUP(A43,EQUIPOS!A13:D170,4,FALSE)</f>
        <v>83873.663260762187</v>
      </c>
      <c r="L43" s="270"/>
      <c r="M43" s="271">
        <v>10</v>
      </c>
      <c r="N43" s="272">
        <f t="shared" si="0"/>
        <v>8387.3663260762187</v>
      </c>
    </row>
    <row r="44" spans="1:14">
      <c r="B44" s="320"/>
      <c r="C44" s="321"/>
      <c r="D44" s="321"/>
      <c r="E44" s="321"/>
      <c r="F44" s="321"/>
      <c r="G44" s="321"/>
      <c r="H44" s="322"/>
      <c r="I44" s="267"/>
      <c r="J44" s="268"/>
      <c r="K44" s="269"/>
      <c r="L44" s="270"/>
      <c r="M44" s="271"/>
      <c r="N44" s="272"/>
    </row>
    <row r="45" spans="1:14">
      <c r="B45" s="841"/>
      <c r="C45" s="842"/>
      <c r="D45" s="842"/>
      <c r="E45" s="842"/>
      <c r="F45" s="842"/>
      <c r="G45" s="842"/>
      <c r="H45" s="843"/>
      <c r="I45" s="844"/>
      <c r="J45" s="825"/>
      <c r="K45" s="269"/>
      <c r="L45" s="845"/>
      <c r="M45" s="846"/>
      <c r="N45" s="272"/>
    </row>
    <row r="46" spans="1:14">
      <c r="B46" s="841"/>
      <c r="C46" s="842"/>
      <c r="D46" s="842"/>
      <c r="E46" s="847"/>
      <c r="F46" s="842"/>
      <c r="G46" s="842"/>
      <c r="H46" s="843"/>
      <c r="I46" s="36"/>
      <c r="J46" s="37"/>
      <c r="K46" s="274"/>
      <c r="L46" s="276"/>
      <c r="M46" s="277"/>
      <c r="N46" s="278"/>
    </row>
    <row r="47" spans="1:14">
      <c r="B47" s="848" t="s">
        <v>952</v>
      </c>
      <c r="C47" s="849"/>
      <c r="D47" s="849"/>
      <c r="E47" s="38"/>
      <c r="F47" s="39"/>
      <c r="G47" s="39"/>
      <c r="H47" s="40"/>
      <c r="I47" s="36"/>
      <c r="J47" s="37"/>
      <c r="K47" s="279"/>
      <c r="L47" s="276"/>
      <c r="M47" s="401">
        <v>0.1</v>
      </c>
      <c r="N47" s="344">
        <f>N81*M47</f>
        <v>874.7045112950251</v>
      </c>
    </row>
    <row r="48" spans="1:14" ht="15.75" thickBot="1">
      <c r="B48" s="841"/>
      <c r="C48" s="842"/>
      <c r="D48" s="842"/>
      <c r="E48" s="842"/>
      <c r="F48" s="842"/>
      <c r="G48" s="842"/>
      <c r="H48" s="843"/>
      <c r="I48" s="850"/>
      <c r="J48" s="851"/>
      <c r="K48" s="41"/>
      <c r="L48" s="852"/>
      <c r="M48" s="853"/>
      <c r="N48" s="105"/>
    </row>
    <row r="49" spans="1:14" ht="15.75" thickBot="1">
      <c r="B49" s="828" t="s">
        <v>953</v>
      </c>
      <c r="C49" s="829"/>
      <c r="D49" s="829"/>
      <c r="E49" s="829"/>
      <c r="F49" s="829"/>
      <c r="G49" s="829"/>
      <c r="H49" s="829"/>
      <c r="I49" s="829"/>
      <c r="J49" s="829"/>
      <c r="K49" s="829"/>
      <c r="L49" s="829"/>
      <c r="M49" s="830"/>
      <c r="N49" s="394">
        <f>SUM(N36:N48)</f>
        <v>148604.86572479067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9" t="s">
        <v>944</v>
      </c>
      <c r="C53" s="820"/>
      <c r="D53" s="820"/>
      <c r="E53" s="820"/>
      <c r="F53" s="820"/>
      <c r="G53" s="820"/>
      <c r="H53" s="820"/>
      <c r="I53" s="821"/>
      <c r="J53" s="315" t="s">
        <v>945</v>
      </c>
      <c r="K53" s="85" t="s">
        <v>946</v>
      </c>
      <c r="L53" s="822" t="s">
        <v>955</v>
      </c>
      <c r="M53" s="821"/>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21941.802159530362</v>
      </c>
      <c r="N54" s="272">
        <f>K54*M54</f>
        <v>30718.523023342503</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53.625797798776269</v>
      </c>
      <c r="N55" s="272">
        <f>K55*M55</f>
        <v>1340.6449449694067</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3"/>
      <c r="C58" s="824"/>
      <c r="D58" s="824"/>
      <c r="E58" s="824"/>
      <c r="F58" s="824"/>
      <c r="G58" s="824"/>
      <c r="H58" s="824"/>
      <c r="I58" s="825"/>
      <c r="J58" s="42"/>
      <c r="K58" s="44"/>
      <c r="L58" s="826"/>
      <c r="M58" s="827"/>
      <c r="N58" s="45"/>
    </row>
    <row r="59" spans="1:14" ht="15.75" thickBot="1">
      <c r="B59" s="828" t="s">
        <v>953</v>
      </c>
      <c r="C59" s="829"/>
      <c r="D59" s="829"/>
      <c r="E59" s="829"/>
      <c r="F59" s="829"/>
      <c r="G59" s="829"/>
      <c r="H59" s="829"/>
      <c r="I59" s="829"/>
      <c r="J59" s="829"/>
      <c r="K59" s="829"/>
      <c r="L59" s="829"/>
      <c r="M59" s="830"/>
      <c r="N59" s="394">
        <f>SUM(N54:N58)</f>
        <v>32059.167968311911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1" t="s">
        <v>961</v>
      </c>
      <c r="M63" s="804"/>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32">
        <f>VLOOKUP(A64,TRANSPORTE!A5:D117,4,FALSE)</f>
        <v>1232.9363069637777</v>
      </c>
      <c r="M64" s="833"/>
      <c r="N64" s="287">
        <f>K64*L64</f>
        <v>1726.1108297492888</v>
      </c>
    </row>
    <row r="65" spans="1:15">
      <c r="A65" t="s">
        <v>1384</v>
      </c>
      <c r="B65" s="46" t="str">
        <f>VLOOKUP(A65,TRANSPORTE!A6:D117,3,FALSE)</f>
        <v>Transporte de mezcla discontinua en caliente tipo F-10</v>
      </c>
      <c r="C65" s="47"/>
      <c r="D65" s="47"/>
      <c r="E65" s="47"/>
      <c r="F65" s="47"/>
      <c r="G65" s="47"/>
      <c r="H65" s="311" t="s">
        <v>1468</v>
      </c>
      <c r="I65" s="279">
        <v>1.25</v>
      </c>
      <c r="J65" s="286">
        <v>1</v>
      </c>
      <c r="K65" s="279">
        <f>I65*J65</f>
        <v>1.25</v>
      </c>
      <c r="L65" s="832">
        <f>VLOOKUP(A65,TRANSPORTE!A6:D117,4,FALSE)</f>
        <v>1232.9363069637777</v>
      </c>
      <c r="M65" s="833"/>
      <c r="N65" s="287">
        <f>K65*L65</f>
        <v>1541.1703837047221</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7"/>
      <c r="M69" s="818"/>
      <c r="N69" s="127"/>
    </row>
    <row r="70" spans="1:15" ht="15.75" thickBot="1">
      <c r="B70" s="834" t="s">
        <v>953</v>
      </c>
      <c r="C70" s="835"/>
      <c r="D70" s="835"/>
      <c r="E70" s="835"/>
      <c r="F70" s="835"/>
      <c r="G70" s="835"/>
      <c r="H70" s="835"/>
      <c r="I70" s="835"/>
      <c r="J70" s="835"/>
      <c r="K70" s="835"/>
      <c r="L70" s="835"/>
      <c r="M70" s="836"/>
      <c r="N70" s="104">
        <f>N64+N65+N66+N67+N68</f>
        <v>3267.2812134540109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4" t="s">
        <v>963</v>
      </c>
      <c r="C74" s="855"/>
      <c r="D74" s="855"/>
      <c r="E74" s="855"/>
      <c r="F74" s="855"/>
      <c r="G74" s="855"/>
      <c r="H74" s="855"/>
      <c r="I74" s="73" t="s">
        <v>964</v>
      </c>
      <c r="J74" s="75" t="s">
        <v>1410</v>
      </c>
      <c r="K74" s="74" t="s">
        <v>966</v>
      </c>
      <c r="L74" s="856" t="s">
        <v>950</v>
      </c>
      <c r="M74" s="857"/>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5"/>
      <c r="C80" s="816"/>
      <c r="D80" s="816"/>
      <c r="E80" s="816"/>
      <c r="F80" s="816"/>
      <c r="G80" s="816"/>
      <c r="H80" s="816"/>
      <c r="I80" s="126"/>
      <c r="J80" s="126"/>
      <c r="K80" s="126"/>
      <c r="L80" s="916"/>
      <c r="M80" s="916"/>
      <c r="N80" s="45"/>
    </row>
    <row r="81" spans="1:14" ht="15.75" thickBot="1">
      <c r="B81" s="834" t="s">
        <v>953</v>
      </c>
      <c r="C81" s="835"/>
      <c r="D81" s="835"/>
      <c r="E81" s="835"/>
      <c r="F81" s="835"/>
      <c r="G81" s="835"/>
      <c r="H81" s="835"/>
      <c r="I81" s="835"/>
      <c r="J81" s="835"/>
      <c r="K81" s="835"/>
      <c r="L81" s="835"/>
      <c r="M81" s="836"/>
      <c r="N81" s="301">
        <f>SUM(N75:N80)</f>
        <v>8747.0451129502508</v>
      </c>
    </row>
    <row r="82" spans="1:14" ht="15.75" thickBot="1">
      <c r="B82" s="33"/>
      <c r="C82" s="34"/>
      <c r="D82" s="34"/>
      <c r="E82" s="34"/>
      <c r="F82" s="34"/>
      <c r="G82" s="34"/>
      <c r="H82" s="34"/>
      <c r="I82" s="34"/>
      <c r="J82" s="34"/>
      <c r="K82" s="34"/>
      <c r="L82" s="34"/>
      <c r="M82" s="34"/>
      <c r="N82" s="35"/>
    </row>
    <row r="83" spans="1:14" ht="15.75" thickBot="1">
      <c r="B83" s="828" t="s">
        <v>967</v>
      </c>
      <c r="C83" s="829"/>
      <c r="D83" s="829"/>
      <c r="E83" s="829"/>
      <c r="F83" s="829"/>
      <c r="G83" s="829"/>
      <c r="H83" s="829"/>
      <c r="I83" s="829"/>
      <c r="J83" s="829"/>
      <c r="K83" s="829"/>
      <c r="L83" s="829"/>
      <c r="M83" s="830"/>
      <c r="N83" s="99">
        <f>N49+N59+N70+N81</f>
        <v>192678.36001950683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9" t="s">
        <v>969</v>
      </c>
      <c r="C87" s="820"/>
      <c r="D87" s="820"/>
      <c r="E87" s="820"/>
      <c r="F87" s="820"/>
      <c r="G87" s="820"/>
      <c r="H87" s="820"/>
      <c r="I87" s="314"/>
      <c r="J87" s="334"/>
      <c r="K87" s="302" t="s">
        <v>970</v>
      </c>
      <c r="L87" s="858" t="s">
        <v>971</v>
      </c>
      <c r="M87" s="859"/>
      <c r="N87" s="303"/>
    </row>
    <row r="88" spans="1:14">
      <c r="B88" s="860" t="s">
        <v>972</v>
      </c>
      <c r="C88" s="861"/>
      <c r="D88" s="861"/>
      <c r="E88" s="861"/>
      <c r="F88" s="861"/>
      <c r="G88" s="861"/>
      <c r="H88" s="861"/>
      <c r="I88" s="87"/>
      <c r="J88" s="88"/>
      <c r="K88" s="304">
        <v>0.2</v>
      </c>
      <c r="L88" s="862">
        <f>N83*K88</f>
        <v>38535.672003901367</v>
      </c>
      <c r="M88" s="863"/>
      <c r="N88" s="51"/>
    </row>
    <row r="89" spans="1:14">
      <c r="B89" s="89" t="s">
        <v>973</v>
      </c>
      <c r="C89" s="90"/>
      <c r="D89" s="90"/>
      <c r="E89" s="90"/>
      <c r="F89" s="90"/>
      <c r="G89" s="90"/>
      <c r="H89" s="90"/>
      <c r="I89" s="87"/>
      <c r="J89" s="88"/>
      <c r="K89" s="304">
        <v>0.05</v>
      </c>
      <c r="L89" s="862">
        <f>N83*K89</f>
        <v>9633.9180009753418</v>
      </c>
      <c r="M89" s="863"/>
      <c r="N89" s="51"/>
    </row>
    <row r="90" spans="1:14" ht="15.75" thickBot="1">
      <c r="B90" s="91" t="s">
        <v>974</v>
      </c>
      <c r="C90" s="92"/>
      <c r="D90" s="92"/>
      <c r="E90" s="92"/>
      <c r="F90" s="92"/>
      <c r="G90" s="92"/>
      <c r="H90" s="92"/>
      <c r="I90" s="93"/>
      <c r="J90" s="94"/>
      <c r="K90" s="305">
        <v>0.05</v>
      </c>
      <c r="L90" s="864">
        <f>N83*K90</f>
        <v>9633.9180009753418</v>
      </c>
      <c r="M90" s="865"/>
      <c r="N90" s="51"/>
    </row>
    <row r="91" spans="1:14" ht="15.75" thickBot="1">
      <c r="B91" s="828" t="s">
        <v>953</v>
      </c>
      <c r="C91" s="829"/>
      <c r="D91" s="829"/>
      <c r="E91" s="829"/>
      <c r="F91" s="829"/>
      <c r="G91" s="829"/>
      <c r="H91" s="829"/>
      <c r="I91" s="829"/>
      <c r="J91" s="829"/>
      <c r="K91" s="829"/>
      <c r="L91" s="829"/>
      <c r="M91" s="830"/>
      <c r="N91" s="52">
        <f>L88+L89+L90</f>
        <v>57803.508005852047</v>
      </c>
    </row>
    <row r="92" spans="1:14" ht="15.75" thickBot="1">
      <c r="B92" s="33"/>
      <c r="C92" s="34"/>
      <c r="D92" s="34"/>
      <c r="E92" s="34"/>
      <c r="F92" s="34"/>
      <c r="G92" s="34"/>
      <c r="H92" s="34"/>
      <c r="I92" s="34"/>
      <c r="J92" s="34"/>
      <c r="K92" s="34"/>
      <c r="L92" s="34"/>
      <c r="M92" s="34"/>
      <c r="N92" s="35"/>
    </row>
    <row r="93" spans="1:14" ht="15.75" thickBot="1">
      <c r="A93" t="s">
        <v>2016</v>
      </c>
      <c r="B93" s="828" t="s">
        <v>975</v>
      </c>
      <c r="C93" s="829"/>
      <c r="D93" s="829"/>
      <c r="E93" s="829"/>
      <c r="F93" s="829"/>
      <c r="G93" s="829"/>
      <c r="H93" s="829"/>
      <c r="I93" s="829"/>
      <c r="J93" s="829"/>
      <c r="K93" s="829"/>
      <c r="L93" s="829"/>
      <c r="M93" s="830"/>
      <c r="N93" s="188">
        <f>N83+N91</f>
        <v>250481.86802535888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6" t="s">
        <v>2218</v>
      </c>
      <c r="C110" s="867"/>
      <c r="D110" s="867"/>
      <c r="E110" s="867"/>
      <c r="F110" s="867"/>
      <c r="G110" s="867"/>
      <c r="H110" s="867"/>
      <c r="I110" s="867"/>
      <c r="J110" s="867"/>
      <c r="K110" s="867"/>
      <c r="L110" s="867"/>
      <c r="M110" s="867"/>
      <c r="N110" s="868"/>
    </row>
    <row r="111" spans="2:14" ht="15" customHeight="1">
      <c r="B111" s="866"/>
      <c r="C111" s="867"/>
      <c r="D111" s="867"/>
      <c r="E111" s="867"/>
      <c r="F111" s="867"/>
      <c r="G111" s="867"/>
      <c r="H111" s="867"/>
      <c r="I111" s="867"/>
      <c r="J111" s="867"/>
      <c r="K111" s="867"/>
      <c r="L111" s="867"/>
      <c r="M111" s="867"/>
      <c r="N111" s="868"/>
    </row>
    <row r="112" spans="2:14" ht="30" customHeight="1">
      <c r="B112" s="869" t="s">
        <v>2219</v>
      </c>
      <c r="C112" s="870"/>
      <c r="D112" s="870"/>
      <c r="E112" s="870"/>
      <c r="F112" s="870"/>
      <c r="G112" s="870"/>
      <c r="H112" s="870"/>
      <c r="I112" s="870"/>
      <c r="J112" s="870"/>
      <c r="K112" s="870"/>
      <c r="L112" s="870"/>
      <c r="M112" s="870"/>
      <c r="N112" s="871"/>
    </row>
    <row r="113" spans="2:14">
      <c r="B113" s="869"/>
      <c r="C113" s="870"/>
      <c r="D113" s="870"/>
      <c r="E113" s="870"/>
      <c r="F113" s="870"/>
      <c r="G113" s="870"/>
      <c r="H113" s="870"/>
      <c r="I113" s="870"/>
      <c r="J113" s="870"/>
      <c r="K113" s="870"/>
      <c r="L113" s="870"/>
      <c r="M113" s="870"/>
      <c r="N113" s="871"/>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5"/>
      <c r="K123" s="805"/>
      <c r="L123" s="805"/>
      <c r="M123" s="805"/>
      <c r="N123" s="806"/>
    </row>
    <row r="124" spans="2:14" ht="15.75" thickBot="1">
      <c r="B124" s="261" t="s">
        <v>2221</v>
      </c>
      <c r="C124" s="393"/>
      <c r="D124" s="393"/>
      <c r="E124" s="57"/>
      <c r="F124" s="57"/>
      <c r="G124" s="57"/>
      <c r="H124" s="57"/>
      <c r="I124" s="57"/>
      <c r="J124" s="807"/>
      <c r="K124" s="807"/>
      <c r="L124" s="807"/>
      <c r="M124" s="807"/>
      <c r="N124" s="808"/>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1084</v>
      </c>
      <c r="C31" s="81" t="s">
        <v>1597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148</v>
      </c>
      <c r="B36" s="841" t="str">
        <f>VLOOKUP(A36,EQUIPOS!A6:D154,3,FALSE)</f>
        <v>Cargador : Potencia en el volante 110 hp, Clasificación de RPM del motor 2300.</v>
      </c>
      <c r="C36" s="842"/>
      <c r="D36" s="842"/>
      <c r="E36" s="842"/>
      <c r="F36" s="842"/>
      <c r="G36" s="842"/>
      <c r="H36" s="843"/>
      <c r="I36" s="267"/>
      <c r="J36" s="268"/>
      <c r="K36" s="269">
        <f>VLOOKUP(A36,EQUIPOS!A6:D163,4,FALSE)</f>
        <v>174815.25803791007</v>
      </c>
      <c r="L36" s="270"/>
      <c r="M36" s="271">
        <v>30</v>
      </c>
      <c r="N36" s="272">
        <f>K36/M36</f>
        <v>5827.1752679303354</v>
      </c>
    </row>
    <row r="37" spans="1:14">
      <c r="A37" s="113" t="s">
        <v>173</v>
      </c>
      <c r="B37" s="841" t="str">
        <f>VLOOKUP(A37,EQUIPOS!A7:D154,3,FALSE)</f>
        <v>Compactador neumático de Potencia 70 HP, peso de 13 ton</v>
      </c>
      <c r="C37" s="842"/>
      <c r="D37" s="842"/>
      <c r="E37" s="842"/>
      <c r="F37" s="842"/>
      <c r="G37" s="842"/>
      <c r="H37" s="843"/>
      <c r="I37" s="267"/>
      <c r="J37" s="268"/>
      <c r="K37" s="269">
        <f>VLOOKUP(A37,EQUIPOS!A7:D164,4,FALSE)</f>
        <v>149863.88310569464</v>
      </c>
      <c r="L37" s="270"/>
      <c r="M37" s="271">
        <v>10</v>
      </c>
      <c r="N37" s="272">
        <f t="shared" ref="N37:N43" si="0">K37/M37</f>
        <v>14986.388310569464</v>
      </c>
    </row>
    <row r="38" spans="1:14">
      <c r="A38" t="s">
        <v>284</v>
      </c>
      <c r="B38" s="841" t="str">
        <f>VLOOKUP(A38,EQUIPOS!A8:D154,3,FALSE)</f>
        <v>Planta de asfalto en caliente</v>
      </c>
      <c r="C38" s="842"/>
      <c r="D38" s="842"/>
      <c r="E38" s="842"/>
      <c r="F38" s="842"/>
      <c r="G38" s="842"/>
      <c r="H38" s="843"/>
      <c r="I38" s="267"/>
      <c r="J38" s="268"/>
      <c r="K38" s="269">
        <f>VLOOKUP(A38,EQUIPOS!A8:D165,4,FALSE)</f>
        <v>601817.83891712537</v>
      </c>
      <c r="L38" s="270"/>
      <c r="M38" s="271">
        <v>10</v>
      </c>
      <c r="N38" s="272">
        <f t="shared" si="0"/>
        <v>60181.783891712534</v>
      </c>
    </row>
    <row r="39" spans="1:14">
      <c r="A39" t="s">
        <v>290</v>
      </c>
      <c r="B39" s="841" t="str">
        <f>VLOOKUP(A39,EQUIPOS!A9:D154,3,FALSE)</f>
        <v>Planta trituradora</v>
      </c>
      <c r="C39" s="842"/>
      <c r="D39" s="842"/>
      <c r="E39" s="842"/>
      <c r="F39" s="842"/>
      <c r="G39" s="842"/>
      <c r="H39" s="843"/>
      <c r="I39" s="267"/>
      <c r="J39" s="268"/>
      <c r="K39" s="269">
        <f>VLOOKUP(A39,EQUIPOS!A9:D166,4,FALSE)</f>
        <v>516732.25173108414</v>
      </c>
      <c r="L39" s="270"/>
      <c r="M39" s="271">
        <v>30</v>
      </c>
      <c r="N39" s="272">
        <f t="shared" si="0"/>
        <v>17224.408391036137</v>
      </c>
    </row>
    <row r="40" spans="1:14">
      <c r="A40" t="s">
        <v>316</v>
      </c>
      <c r="B40" s="841" t="str">
        <f>VLOOKUP(A40,EQUIPOS!A10:D154,3,FALSE)</f>
        <v>Retroexcavadora Tipo E-200 o  Equivalente</v>
      </c>
      <c r="C40" s="842"/>
      <c r="D40" s="842"/>
      <c r="E40" s="842"/>
      <c r="F40" s="842"/>
      <c r="G40" s="842"/>
      <c r="H40" s="843"/>
      <c r="I40" s="267"/>
      <c r="J40" s="268"/>
      <c r="K40" s="269">
        <f>VLOOKUP(A40,EQUIPOS!A10:D167,4,FALSE)</f>
        <v>155279.0986137453</v>
      </c>
      <c r="L40" s="270"/>
      <c r="M40" s="271">
        <v>30</v>
      </c>
      <c r="N40" s="272">
        <f t="shared" si="0"/>
        <v>5175.9699537915103</v>
      </c>
    </row>
    <row r="41" spans="1:14">
      <c r="A41" t="s">
        <v>358</v>
      </c>
      <c r="B41" s="841" t="str">
        <f>VLOOKUP(A41,EQUIPOS!A11:D155,3,FALSE)</f>
        <v xml:space="preserve">Terminadora de asfalto (Finisher), potencia en el volante 174 HP, R=20M3/H, velocidad de desplazamiento 114 m/min
</v>
      </c>
      <c r="C41" s="842"/>
      <c r="D41" s="842"/>
      <c r="E41" s="842"/>
      <c r="F41" s="842"/>
      <c r="G41" s="842"/>
      <c r="H41" s="843"/>
      <c r="I41" s="267"/>
      <c r="J41" s="268"/>
      <c r="K41" s="269">
        <f>VLOOKUP(A41,EQUIPOS!A11:D168,4,FALSE)</f>
        <v>215737.97119028351</v>
      </c>
      <c r="L41" s="270"/>
      <c r="M41" s="271">
        <v>10</v>
      </c>
      <c r="N41" s="272">
        <f t="shared" si="0"/>
        <v>21573.79711902835</v>
      </c>
    </row>
    <row r="42" spans="1:14">
      <c r="A42" t="s">
        <v>166</v>
      </c>
      <c r="B42" s="841" t="str">
        <f>VLOOKUP(A42,EQUIPOS!A12:D156,3,FALSE)</f>
        <v>Compactador de Rodillo POTENCIA: 99HP, PESO: 8 ton</v>
      </c>
      <c r="C42" s="842"/>
      <c r="D42" s="842"/>
      <c r="E42" s="842"/>
      <c r="F42" s="842"/>
      <c r="G42" s="842"/>
      <c r="H42" s="843"/>
      <c r="I42" s="267"/>
      <c r="J42" s="268"/>
      <c r="K42" s="269">
        <f>VLOOKUP(A42,EQUIPOS!A12:D169,4,FALSE)</f>
        <v>122196.04219393863</v>
      </c>
      <c r="L42" s="270"/>
      <c r="M42" s="271">
        <v>10</v>
      </c>
      <c r="N42" s="272">
        <f t="shared" si="0"/>
        <v>12219.604219393863</v>
      </c>
    </row>
    <row r="43" spans="1:14">
      <c r="A43" t="s">
        <v>373</v>
      </c>
      <c r="B43" s="841" t="str">
        <f>VLOOKUP(A43,EQUIPOS!A13:D157,3,FALSE)</f>
        <v>Volqueta 6 m3</v>
      </c>
      <c r="C43" s="842"/>
      <c r="D43" s="842"/>
      <c r="E43" s="842"/>
      <c r="F43" s="842"/>
      <c r="G43" s="842"/>
      <c r="H43" s="843"/>
      <c r="I43" s="267"/>
      <c r="J43" s="268"/>
      <c r="K43" s="269">
        <f>VLOOKUP(A43,EQUIPOS!A13:D170,4,FALSE)</f>
        <v>83873.663260762187</v>
      </c>
      <c r="L43" s="270"/>
      <c r="M43" s="271">
        <v>10</v>
      </c>
      <c r="N43" s="272">
        <f t="shared" si="0"/>
        <v>8387.3663260762187</v>
      </c>
    </row>
    <row r="44" spans="1:14">
      <c r="B44" s="841"/>
      <c r="C44" s="842"/>
      <c r="D44" s="842"/>
      <c r="E44" s="842"/>
      <c r="F44" s="842"/>
      <c r="G44" s="842"/>
      <c r="H44" s="843"/>
      <c r="I44" s="844"/>
      <c r="J44" s="825"/>
      <c r="K44" s="269"/>
      <c r="L44" s="845"/>
      <c r="M44" s="846"/>
      <c r="N44" s="272"/>
    </row>
    <row r="45" spans="1:14">
      <c r="B45" s="841"/>
      <c r="C45" s="842"/>
      <c r="D45" s="842"/>
      <c r="E45" s="847"/>
      <c r="F45" s="842"/>
      <c r="G45" s="842"/>
      <c r="H45" s="843"/>
      <c r="I45" s="36"/>
      <c r="J45" s="37"/>
      <c r="K45" s="274"/>
      <c r="L45" s="276"/>
      <c r="M45" s="277"/>
      <c r="N45" s="278"/>
    </row>
    <row r="46" spans="1:14">
      <c r="B46" s="848" t="s">
        <v>952</v>
      </c>
      <c r="C46" s="849"/>
      <c r="D46" s="849"/>
      <c r="E46" s="38"/>
      <c r="F46" s="39"/>
      <c r="G46" s="39"/>
      <c r="H46" s="40"/>
      <c r="I46" s="36"/>
      <c r="J46" s="37"/>
      <c r="K46" s="279"/>
      <c r="L46" s="276"/>
      <c r="M46" s="401">
        <v>0.1</v>
      </c>
      <c r="N46" s="344">
        <f>N80*M46</f>
        <v>1141.4201203310449</v>
      </c>
    </row>
    <row r="47" spans="1:14" ht="15.75" thickBot="1">
      <c r="B47" s="841"/>
      <c r="C47" s="842"/>
      <c r="D47" s="842"/>
      <c r="E47" s="842"/>
      <c r="F47" s="842"/>
      <c r="G47" s="842"/>
      <c r="H47" s="843"/>
      <c r="I47" s="850"/>
      <c r="J47" s="851"/>
      <c r="K47" s="41"/>
      <c r="L47" s="852"/>
      <c r="M47" s="853"/>
      <c r="N47" s="105"/>
    </row>
    <row r="48" spans="1:14" ht="15.75" thickBot="1">
      <c r="B48" s="828" t="s">
        <v>953</v>
      </c>
      <c r="C48" s="829"/>
      <c r="D48" s="829"/>
      <c r="E48" s="829"/>
      <c r="F48" s="829"/>
      <c r="G48" s="829"/>
      <c r="H48" s="829"/>
      <c r="I48" s="829"/>
      <c r="J48" s="829"/>
      <c r="K48" s="829"/>
      <c r="L48" s="829"/>
      <c r="M48" s="830"/>
      <c r="N48" s="394">
        <f>SUM(N36:N47)</f>
        <v>146717.91359986947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9" t="s">
        <v>944</v>
      </c>
      <c r="C52" s="820"/>
      <c r="D52" s="820"/>
      <c r="E52" s="820"/>
      <c r="F52" s="820"/>
      <c r="G52" s="820"/>
      <c r="H52" s="820"/>
      <c r="I52" s="821"/>
      <c r="J52" s="315" t="s">
        <v>945</v>
      </c>
      <c r="K52" s="85" t="s">
        <v>946</v>
      </c>
      <c r="L52" s="822" t="s">
        <v>955</v>
      </c>
      <c r="M52" s="821"/>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21941.802159530362</v>
      </c>
      <c r="N53" s="272">
        <f>K53*M53</f>
        <v>30718.523023342503</v>
      </c>
    </row>
    <row r="54" spans="1:14">
      <c r="A54" s="108"/>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3"/>
      <c r="C57" s="824"/>
      <c r="D57" s="824"/>
      <c r="E57" s="824"/>
      <c r="F57" s="824"/>
      <c r="G57" s="824"/>
      <c r="H57" s="824"/>
      <c r="I57" s="825"/>
      <c r="J57" s="42"/>
      <c r="K57" s="44"/>
      <c r="L57" s="826"/>
      <c r="M57" s="827"/>
      <c r="N57" s="45"/>
    </row>
    <row r="58" spans="1:14" ht="15.75" thickBot="1">
      <c r="B58" s="828" t="s">
        <v>953</v>
      </c>
      <c r="C58" s="829"/>
      <c r="D58" s="829"/>
      <c r="E58" s="829"/>
      <c r="F58" s="829"/>
      <c r="G58" s="829"/>
      <c r="H58" s="829"/>
      <c r="I58" s="829"/>
      <c r="J58" s="829"/>
      <c r="K58" s="829"/>
      <c r="L58" s="829"/>
      <c r="M58" s="830"/>
      <c r="N58" s="394">
        <f>SUM(N53:N57)</f>
        <v>30718.523023342503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1" t="s">
        <v>961</v>
      </c>
      <c r="M62" s="804"/>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32">
        <f>VLOOKUP(A63,TRANSPORTE!A5:D117,4,FALSE)</f>
        <v>1232.9363069637777</v>
      </c>
      <c r="M63" s="833"/>
      <c r="N63" s="287">
        <f>K63*L63</f>
        <v>1726.1108297492888</v>
      </c>
    </row>
    <row r="64" spans="1:14">
      <c r="A64" t="s">
        <v>1293</v>
      </c>
      <c r="B64" s="46" t="str">
        <f>VLOOKUP(A64,TRANSPORTE!A6:D117,3,FALSE)</f>
        <v>Transporte de mezcla</v>
      </c>
      <c r="C64" s="47"/>
      <c r="D64" s="47"/>
      <c r="E64" s="47"/>
      <c r="F64" s="47"/>
      <c r="G64" s="47"/>
      <c r="H64" s="311" t="s">
        <v>1468</v>
      </c>
      <c r="I64" s="279">
        <v>1.25</v>
      </c>
      <c r="J64" s="286">
        <v>1</v>
      </c>
      <c r="K64" s="279">
        <f>I64*J64</f>
        <v>1.25</v>
      </c>
      <c r="L64" s="832">
        <f>VLOOKUP(A64,TRANSPORTE!A6:D117,4,FALSE)</f>
        <v>1232.9363069637777</v>
      </c>
      <c r="M64" s="833"/>
      <c r="N64" s="287">
        <f>K64*L64</f>
        <v>1541.1703837047221</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7"/>
      <c r="M68" s="818"/>
      <c r="N68" s="127"/>
    </row>
    <row r="69" spans="1:15" ht="15.75" thickBot="1">
      <c r="B69" s="834" t="s">
        <v>953</v>
      </c>
      <c r="C69" s="835"/>
      <c r="D69" s="835"/>
      <c r="E69" s="835"/>
      <c r="F69" s="835"/>
      <c r="G69" s="835"/>
      <c r="H69" s="835"/>
      <c r="I69" s="835"/>
      <c r="J69" s="835"/>
      <c r="K69" s="835"/>
      <c r="L69" s="835"/>
      <c r="M69" s="836"/>
      <c r="N69" s="104">
        <f>N63+N64+N65+N66+N67</f>
        <v>3267.2812134540109</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4" t="s">
        <v>963</v>
      </c>
      <c r="C73" s="855"/>
      <c r="D73" s="855"/>
      <c r="E73" s="855"/>
      <c r="F73" s="855"/>
      <c r="G73" s="855"/>
      <c r="H73" s="855"/>
      <c r="I73" s="73" t="s">
        <v>964</v>
      </c>
      <c r="J73" s="75" t="s">
        <v>1410</v>
      </c>
      <c r="K73" s="74" t="s">
        <v>966</v>
      </c>
      <c r="L73" s="856" t="s">
        <v>950</v>
      </c>
      <c r="M73" s="857"/>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54</v>
      </c>
      <c r="B75" s="49" t="str">
        <f>VLOOKUP(A75,'MANO DE OBRA'!A8:D69,3,FALSE)</f>
        <v>Rastrilleros (2)</v>
      </c>
      <c r="C75" s="47"/>
      <c r="D75" s="47"/>
      <c r="E75" s="47"/>
      <c r="F75" s="47"/>
      <c r="G75" s="47"/>
      <c r="H75" s="47"/>
      <c r="I75" s="292">
        <f>K75/J75*100</f>
        <v>86502.359687357821</v>
      </c>
      <c r="J75" s="293">
        <v>185</v>
      </c>
      <c r="K75" s="294">
        <f>VLOOKUP(A75,'MANO DE OBRA'!A8:D100,4,FALSE)</f>
        <v>160029.36542161196</v>
      </c>
      <c r="L75" s="50"/>
      <c r="M75" s="299">
        <v>80</v>
      </c>
      <c r="N75" s="395">
        <f>K75/M75</f>
        <v>2000.3670677701496</v>
      </c>
    </row>
    <row r="76" spans="1:15">
      <c r="A76" t="s">
        <v>34</v>
      </c>
      <c r="B76" s="49" t="str">
        <f>VLOOKUP(A76,'MANO DE OBRA'!A9:D70,3,FALSE)</f>
        <v>Oficial (3)</v>
      </c>
      <c r="C76" s="47"/>
      <c r="D76" s="47"/>
      <c r="E76" s="47"/>
      <c r="F76" s="47"/>
      <c r="G76" s="47"/>
      <c r="H76" s="47"/>
      <c r="I76" s="292">
        <f>K76/J76*100</f>
        <v>173004.71937471567</v>
      </c>
      <c r="J76" s="293">
        <v>185</v>
      </c>
      <c r="K76" s="294">
        <f>VLOOKUP(A76,'MANO DE OBRA'!A9:D101,4,FALSE)</f>
        <v>320058.73084322398</v>
      </c>
      <c r="L76" s="50"/>
      <c r="M76" s="300">
        <v>80</v>
      </c>
      <c r="N76" s="395">
        <f>K76/M76</f>
        <v>4000.7341355402996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5"/>
      <c r="C79" s="816"/>
      <c r="D79" s="816"/>
      <c r="E79" s="816"/>
      <c r="F79" s="816"/>
      <c r="G79" s="816"/>
      <c r="H79" s="816"/>
      <c r="I79" s="126"/>
      <c r="J79" s="126"/>
      <c r="K79" s="126"/>
      <c r="L79" s="916"/>
      <c r="M79" s="916"/>
      <c r="N79" s="45"/>
    </row>
    <row r="80" spans="1:15" ht="15.75" thickBot="1">
      <c r="B80" s="834" t="s">
        <v>953</v>
      </c>
      <c r="C80" s="835"/>
      <c r="D80" s="835"/>
      <c r="E80" s="835"/>
      <c r="F80" s="835"/>
      <c r="G80" s="835"/>
      <c r="H80" s="835"/>
      <c r="I80" s="835"/>
      <c r="J80" s="835"/>
      <c r="K80" s="835"/>
      <c r="L80" s="835"/>
      <c r="M80" s="836"/>
      <c r="N80" s="301">
        <f>SUM(N74:N79)</f>
        <v>11414.201203310449</v>
      </c>
    </row>
    <row r="81" spans="1:14" ht="15.75" thickBot="1">
      <c r="B81" s="33"/>
      <c r="C81" s="34"/>
      <c r="D81" s="34"/>
      <c r="E81" s="34"/>
      <c r="F81" s="34"/>
      <c r="G81" s="34"/>
      <c r="H81" s="34"/>
      <c r="I81" s="34"/>
      <c r="J81" s="34"/>
      <c r="K81" s="34"/>
      <c r="L81" s="34"/>
      <c r="M81" s="34"/>
      <c r="N81" s="35"/>
    </row>
    <row r="82" spans="1:14" ht="15.75" thickBot="1">
      <c r="B82" s="828" t="s">
        <v>967</v>
      </c>
      <c r="C82" s="829"/>
      <c r="D82" s="829"/>
      <c r="E82" s="829"/>
      <c r="F82" s="829"/>
      <c r="G82" s="829"/>
      <c r="H82" s="829"/>
      <c r="I82" s="829"/>
      <c r="J82" s="829"/>
      <c r="K82" s="829"/>
      <c r="L82" s="829"/>
      <c r="M82" s="830"/>
      <c r="N82" s="99">
        <f>N48+N58+N69+N80</f>
        <v>192117.91903997643</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9" t="s">
        <v>969</v>
      </c>
      <c r="C86" s="820"/>
      <c r="D86" s="820"/>
      <c r="E86" s="820"/>
      <c r="F86" s="820"/>
      <c r="G86" s="820"/>
      <c r="H86" s="820"/>
      <c r="I86" s="314"/>
      <c r="J86" s="334"/>
      <c r="K86" s="302" t="s">
        <v>970</v>
      </c>
      <c r="L86" s="858" t="s">
        <v>971</v>
      </c>
      <c r="M86" s="859"/>
      <c r="N86" s="303"/>
    </row>
    <row r="87" spans="1:14">
      <c r="B87" s="860" t="s">
        <v>972</v>
      </c>
      <c r="C87" s="861"/>
      <c r="D87" s="861"/>
      <c r="E87" s="861"/>
      <c r="F87" s="861"/>
      <c r="G87" s="861"/>
      <c r="H87" s="861"/>
      <c r="I87" s="87"/>
      <c r="J87" s="88"/>
      <c r="K87" s="304">
        <v>0.2</v>
      </c>
      <c r="L87" s="862">
        <f>N82*K87</f>
        <v>38423.583807995288</v>
      </c>
      <c r="M87" s="863"/>
      <c r="N87" s="51"/>
    </row>
    <row r="88" spans="1:14">
      <c r="B88" s="89" t="s">
        <v>973</v>
      </c>
      <c r="C88" s="90"/>
      <c r="D88" s="90"/>
      <c r="E88" s="90"/>
      <c r="F88" s="90"/>
      <c r="G88" s="90"/>
      <c r="H88" s="90"/>
      <c r="I88" s="87"/>
      <c r="J88" s="88"/>
      <c r="K88" s="304">
        <v>0.05</v>
      </c>
      <c r="L88" s="862">
        <f>N82*K88</f>
        <v>9605.8959519988221</v>
      </c>
      <c r="M88" s="863"/>
      <c r="N88" s="51"/>
    </row>
    <row r="89" spans="1:14" ht="15.75" thickBot="1">
      <c r="B89" s="91" t="s">
        <v>974</v>
      </c>
      <c r="C89" s="92"/>
      <c r="D89" s="92"/>
      <c r="E89" s="92"/>
      <c r="F89" s="92"/>
      <c r="G89" s="92"/>
      <c r="H89" s="92"/>
      <c r="I89" s="93"/>
      <c r="J89" s="94"/>
      <c r="K89" s="305">
        <v>0.05</v>
      </c>
      <c r="L89" s="864">
        <f>N82*K89</f>
        <v>9605.8959519988221</v>
      </c>
      <c r="M89" s="865"/>
      <c r="N89" s="51"/>
    </row>
    <row r="90" spans="1:14" ht="15.75" thickBot="1">
      <c r="B90" s="828" t="s">
        <v>953</v>
      </c>
      <c r="C90" s="829"/>
      <c r="D90" s="829"/>
      <c r="E90" s="829"/>
      <c r="F90" s="829"/>
      <c r="G90" s="829"/>
      <c r="H90" s="829"/>
      <c r="I90" s="829"/>
      <c r="J90" s="829"/>
      <c r="K90" s="829"/>
      <c r="L90" s="829"/>
      <c r="M90" s="830"/>
      <c r="N90" s="52">
        <f>L87+L88+L89</f>
        <v>57635.375711992929</v>
      </c>
    </row>
    <row r="91" spans="1:14" ht="15.75" thickBot="1">
      <c r="B91" s="33"/>
      <c r="C91" s="34"/>
      <c r="D91" s="34"/>
      <c r="E91" s="34"/>
      <c r="F91" s="34"/>
      <c r="G91" s="34"/>
      <c r="H91" s="34"/>
      <c r="I91" s="34"/>
      <c r="J91" s="34"/>
      <c r="K91" s="34"/>
      <c r="L91" s="34"/>
      <c r="M91" s="34"/>
      <c r="N91" s="35"/>
    </row>
    <row r="92" spans="1:14" ht="15.75" thickBot="1">
      <c r="A92" t="s">
        <v>2016</v>
      </c>
      <c r="B92" s="828" t="s">
        <v>975</v>
      </c>
      <c r="C92" s="829"/>
      <c r="D92" s="829"/>
      <c r="E92" s="829"/>
      <c r="F92" s="829"/>
      <c r="G92" s="829"/>
      <c r="H92" s="829"/>
      <c r="I92" s="829"/>
      <c r="J92" s="829"/>
      <c r="K92" s="829"/>
      <c r="L92" s="829"/>
      <c r="M92" s="830"/>
      <c r="N92" s="188">
        <f>N82+N90</f>
        <v>249753.29475196937</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6" t="s">
        <v>2218</v>
      </c>
      <c r="C109" s="867"/>
      <c r="D109" s="867"/>
      <c r="E109" s="867"/>
      <c r="F109" s="867"/>
      <c r="G109" s="867"/>
      <c r="H109" s="867"/>
      <c r="I109" s="867"/>
      <c r="J109" s="867"/>
      <c r="K109" s="867"/>
      <c r="L109" s="867"/>
      <c r="M109" s="867"/>
      <c r="N109" s="868"/>
    </row>
    <row r="110" spans="2:14" ht="15" customHeight="1">
      <c r="B110" s="866"/>
      <c r="C110" s="867"/>
      <c r="D110" s="867"/>
      <c r="E110" s="867"/>
      <c r="F110" s="867"/>
      <c r="G110" s="867"/>
      <c r="H110" s="867"/>
      <c r="I110" s="867"/>
      <c r="J110" s="867"/>
      <c r="K110" s="867"/>
      <c r="L110" s="867"/>
      <c r="M110" s="867"/>
      <c r="N110" s="868"/>
    </row>
    <row r="111" spans="2:14" ht="30" customHeight="1">
      <c r="B111" s="869" t="s">
        <v>2219</v>
      </c>
      <c r="C111" s="870"/>
      <c r="D111" s="870"/>
      <c r="E111" s="870"/>
      <c r="F111" s="870"/>
      <c r="G111" s="870"/>
      <c r="H111" s="870"/>
      <c r="I111" s="870"/>
      <c r="J111" s="870"/>
      <c r="K111" s="870"/>
      <c r="L111" s="870"/>
      <c r="M111" s="870"/>
      <c r="N111" s="871"/>
    </row>
    <row r="112" spans="2:14">
      <c r="B112" s="869"/>
      <c r="C112" s="870"/>
      <c r="D112" s="870"/>
      <c r="E112" s="870"/>
      <c r="F112" s="870"/>
      <c r="G112" s="870"/>
      <c r="H112" s="870"/>
      <c r="I112" s="870"/>
      <c r="J112" s="870"/>
      <c r="K112" s="870"/>
      <c r="L112" s="870"/>
      <c r="M112" s="870"/>
      <c r="N112" s="87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5"/>
      <c r="K122" s="805"/>
      <c r="L122" s="805"/>
      <c r="M122" s="805"/>
      <c r="N122" s="806"/>
    </row>
    <row r="123" spans="2:14" ht="15.75" thickBot="1">
      <c r="B123" s="261" t="s">
        <v>2221</v>
      </c>
      <c r="C123" s="393"/>
      <c r="D123" s="393"/>
      <c r="E123" s="57"/>
      <c r="F123" s="57"/>
      <c r="G123" s="57"/>
      <c r="H123" s="57"/>
      <c r="I123" s="57"/>
      <c r="J123" s="807"/>
      <c r="K123" s="807"/>
      <c r="L123" s="807"/>
      <c r="M123" s="807"/>
      <c r="N123" s="808"/>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1085</v>
      </c>
      <c r="C31" s="81" t="s">
        <v>2072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117</v>
      </c>
      <c r="B36" s="841" t="str">
        <f>VLOOKUP(A36,EQUIPOS!A6:D154,3,FALSE)</f>
        <v xml:space="preserve">Barredora mecánica de cepillo de 3658 mm ; 6 m3 </v>
      </c>
      <c r="C36" s="842"/>
      <c r="D36" s="842"/>
      <c r="E36" s="842"/>
      <c r="F36" s="842"/>
      <c r="G36" s="842"/>
      <c r="H36" s="843"/>
      <c r="I36" s="267"/>
      <c r="J36" s="268"/>
      <c r="K36" s="269">
        <f>VLOOKUP(A36,EQUIPOS!A6:D163,4,FALSE)</f>
        <v>88388.476171462826</v>
      </c>
      <c r="L36" s="270"/>
      <c r="M36" s="271">
        <v>150</v>
      </c>
      <c r="N36" s="272">
        <f>K36/M36</f>
        <v>589.25650780975218</v>
      </c>
    </row>
    <row r="37" spans="1:14">
      <c r="A37" s="113" t="s">
        <v>148</v>
      </c>
      <c r="B37" s="841" t="str">
        <f>VLOOKUP(A37,EQUIPOS!A7:D154,3,FALSE)</f>
        <v>Cargador : Potencia en el volante 110 hp, Clasificación de RPM del motor 2300.</v>
      </c>
      <c r="C37" s="842"/>
      <c r="D37" s="842"/>
      <c r="E37" s="842"/>
      <c r="F37" s="842"/>
      <c r="G37" s="842"/>
      <c r="H37" s="843"/>
      <c r="I37" s="267"/>
      <c r="J37" s="268"/>
      <c r="K37" s="269">
        <f>VLOOKUP(A37,EQUIPOS!A7:D164,4,FALSE)</f>
        <v>174815.25803791007</v>
      </c>
      <c r="L37" s="270"/>
      <c r="M37" s="271">
        <v>150</v>
      </c>
      <c r="N37" s="272">
        <f>K37/M37</f>
        <v>1165.4350535860672</v>
      </c>
    </row>
    <row r="38" spans="1:14">
      <c r="A38" t="s">
        <v>236</v>
      </c>
      <c r="B38" s="841" t="str">
        <f>VLOOKUP(A38,EQUIPOS!A8:D154,3,FALSE)</f>
        <v>Fresadora de pavimento, potencia 255 HP, peso 19 Ton, PROFUNDIDAD DE CORTE 305 mm</v>
      </c>
      <c r="C38" s="842"/>
      <c r="D38" s="842"/>
      <c r="E38" s="842"/>
      <c r="F38" s="842"/>
      <c r="G38" s="842"/>
      <c r="H38" s="843"/>
      <c r="I38" s="267"/>
      <c r="J38" s="268"/>
      <c r="K38" s="269">
        <f>VLOOKUP(A38,EQUIPOS!A8:D165,4,FALSE)</f>
        <v>412750.58608610037</v>
      </c>
      <c r="L38" s="270"/>
      <c r="M38" s="271">
        <v>150</v>
      </c>
      <c r="N38" s="272">
        <f>K38/M38</f>
        <v>2751.6705739073359</v>
      </c>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0.01</v>
      </c>
      <c r="N41" s="344">
        <f>N75*M41</f>
        <v>1.8043666666666667</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4508.1665019698221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B48" s="43"/>
      <c r="C48" s="281"/>
      <c r="D48" s="281"/>
      <c r="E48" s="281"/>
      <c r="F48" s="281"/>
      <c r="G48" s="281"/>
      <c r="H48" s="281"/>
      <c r="I48" s="268"/>
      <c r="J48" s="224"/>
      <c r="K48" s="282"/>
      <c r="L48" s="267"/>
      <c r="M48" s="402"/>
      <c r="N48" s="272"/>
    </row>
    <row r="49" spans="1:14">
      <c r="A49" s="108"/>
      <c r="B49" s="43"/>
      <c r="C49" s="281"/>
      <c r="D49" s="281"/>
      <c r="E49" s="281"/>
      <c r="F49" s="281"/>
      <c r="G49" s="281"/>
      <c r="H49" s="281"/>
      <c r="I49" s="268"/>
      <c r="J49" s="224"/>
      <c r="K49" s="282"/>
      <c r="L49" s="267"/>
      <c r="M49" s="402"/>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3"/>
      <c r="C52" s="824"/>
      <c r="D52" s="824"/>
      <c r="E52" s="824"/>
      <c r="F52" s="824"/>
      <c r="G52" s="824"/>
      <c r="H52" s="824"/>
      <c r="I52" s="825"/>
      <c r="J52" s="42"/>
      <c r="K52" s="44"/>
      <c r="L52" s="826"/>
      <c r="M52" s="827"/>
      <c r="N52" s="45"/>
    </row>
    <row r="53" spans="1:14" ht="15.75" thickBot="1">
      <c r="B53" s="828" t="s">
        <v>953</v>
      </c>
      <c r="C53" s="829"/>
      <c r="D53" s="829"/>
      <c r="E53" s="829"/>
      <c r="F53" s="829"/>
      <c r="G53" s="829"/>
      <c r="H53" s="829"/>
      <c r="I53" s="829"/>
      <c r="J53" s="829"/>
      <c r="K53" s="829"/>
      <c r="L53" s="829"/>
      <c r="M53" s="830"/>
      <c r="N53" s="394"/>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1" t="s">
        <v>961</v>
      </c>
      <c r="M57" s="804"/>
      <c r="N57" s="76" t="s">
        <v>951</v>
      </c>
    </row>
    <row r="58" spans="1:14">
      <c r="A58" t="s">
        <v>1233</v>
      </c>
      <c r="B58" s="46" t="str">
        <f>VLOOKUP(A58,TRANSPORTE!A5:D117,3,FALSE)</f>
        <v>Transporte de material fresado</v>
      </c>
      <c r="C58" s="317"/>
      <c r="D58" s="317"/>
      <c r="E58" s="317"/>
      <c r="F58" s="317"/>
      <c r="G58" s="317"/>
      <c r="H58" s="311" t="s">
        <v>1468</v>
      </c>
      <c r="I58" s="279">
        <v>0.13</v>
      </c>
      <c r="J58" s="286">
        <v>1</v>
      </c>
      <c r="K58" s="279">
        <f>I58*J58</f>
        <v>0.13</v>
      </c>
      <c r="L58" s="832">
        <f>VLOOKUP(A58,TRANSPORTE!A5:D117,4,FALSE)</f>
        <v>1232.9363069637777</v>
      </c>
      <c r="M58" s="833"/>
      <c r="N58" s="287">
        <f>K58*L58</f>
        <v>160.28171990529111</v>
      </c>
    </row>
    <row r="59" spans="1:14">
      <c r="B59" s="46"/>
      <c r="C59" s="47"/>
      <c r="D59" s="47"/>
      <c r="E59" s="47"/>
      <c r="F59" s="47"/>
      <c r="G59" s="47"/>
      <c r="H59" s="311"/>
      <c r="I59" s="279"/>
      <c r="J59" s="286"/>
      <c r="K59" s="279"/>
      <c r="L59" s="832"/>
      <c r="M59" s="833"/>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7"/>
      <c r="M63" s="818"/>
      <c r="N63" s="127"/>
    </row>
    <row r="64" spans="1:14" ht="15.75" thickBot="1">
      <c r="B64" s="834" t="s">
        <v>953</v>
      </c>
      <c r="C64" s="835"/>
      <c r="D64" s="835"/>
      <c r="E64" s="835"/>
      <c r="F64" s="835"/>
      <c r="G64" s="835"/>
      <c r="H64" s="835"/>
      <c r="I64" s="835"/>
      <c r="J64" s="835"/>
      <c r="K64" s="835"/>
      <c r="L64" s="835"/>
      <c r="M64" s="836"/>
      <c r="N64" s="104">
        <f>N58+N59+N60+N61+N62</f>
        <v>160.28171990529111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4" t="s">
        <v>963</v>
      </c>
      <c r="C68" s="855"/>
      <c r="D68" s="855"/>
      <c r="E68" s="855"/>
      <c r="F68" s="855"/>
      <c r="G68" s="855"/>
      <c r="H68" s="855"/>
      <c r="I68" s="73" t="s">
        <v>964</v>
      </c>
      <c r="J68" s="75" t="s">
        <v>1410</v>
      </c>
      <c r="K68" s="74" t="s">
        <v>966</v>
      </c>
      <c r="L68" s="856" t="s">
        <v>950</v>
      </c>
      <c r="M68" s="857"/>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1200</v>
      </c>
      <c r="N69" s="395">
        <f>K69/M69</f>
        <v>180.43666666666667</v>
      </c>
      <c r="O69" s="106"/>
    </row>
    <row r="70" spans="1:15">
      <c r="B70" s="49"/>
      <c r="C70" s="47"/>
      <c r="D70" s="47"/>
      <c r="E70" s="47"/>
      <c r="F70" s="47"/>
      <c r="G70" s="47"/>
      <c r="H70" s="47"/>
      <c r="I70" s="292"/>
      <c r="J70" s="293"/>
      <c r="K70" s="294"/>
      <c r="L70" s="50"/>
      <c r="M70" s="299"/>
      <c r="N70" s="395"/>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5"/>
      <c r="C74" s="816"/>
      <c r="D74" s="816"/>
      <c r="E74" s="816"/>
      <c r="F74" s="816"/>
      <c r="G74" s="816"/>
      <c r="H74" s="816"/>
      <c r="I74" s="126"/>
      <c r="J74" s="126"/>
      <c r="K74" s="126"/>
      <c r="L74" s="916"/>
      <c r="M74" s="916"/>
      <c r="N74" s="127"/>
    </row>
    <row r="75" spans="1:15" ht="15.75" thickBot="1">
      <c r="B75" s="834" t="s">
        <v>953</v>
      </c>
      <c r="C75" s="835"/>
      <c r="D75" s="835"/>
      <c r="E75" s="835"/>
      <c r="F75" s="835"/>
      <c r="G75" s="835"/>
      <c r="H75" s="835"/>
      <c r="I75" s="835"/>
      <c r="J75" s="835"/>
      <c r="K75" s="835"/>
      <c r="L75" s="835"/>
      <c r="M75" s="836"/>
      <c r="N75" s="460">
        <f>SUM(N69:N74)</f>
        <v>180.43666666666667</v>
      </c>
    </row>
    <row r="76" spans="1:15" ht="15.75" thickBot="1">
      <c r="B76" s="33"/>
      <c r="C76" s="34"/>
      <c r="D76" s="34"/>
      <c r="E76" s="34"/>
      <c r="F76" s="34"/>
      <c r="G76" s="34"/>
      <c r="H76" s="34"/>
      <c r="I76" s="34"/>
      <c r="J76" s="34"/>
      <c r="K76" s="34"/>
      <c r="L76" s="34"/>
      <c r="M76" s="34"/>
      <c r="N76" s="35"/>
    </row>
    <row r="77" spans="1:15" ht="15.75" thickBot="1">
      <c r="B77" s="828" t="s">
        <v>967</v>
      </c>
      <c r="C77" s="829"/>
      <c r="D77" s="829"/>
      <c r="E77" s="829"/>
      <c r="F77" s="829"/>
      <c r="G77" s="829"/>
      <c r="H77" s="829"/>
      <c r="I77" s="829"/>
      <c r="J77" s="829"/>
      <c r="K77" s="829"/>
      <c r="L77" s="829"/>
      <c r="M77" s="830"/>
      <c r="N77" s="99">
        <f>N43+N53+N64+N75</f>
        <v>4848.8848885417801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9" t="s">
        <v>969</v>
      </c>
      <c r="C81" s="820"/>
      <c r="D81" s="820"/>
      <c r="E81" s="820"/>
      <c r="F81" s="820"/>
      <c r="G81" s="820"/>
      <c r="H81" s="820"/>
      <c r="I81" s="314"/>
      <c r="J81" s="334"/>
      <c r="K81" s="302" t="s">
        <v>970</v>
      </c>
      <c r="L81" s="858" t="s">
        <v>971</v>
      </c>
      <c r="M81" s="859"/>
      <c r="N81" s="303"/>
    </row>
    <row r="82" spans="1:14">
      <c r="B82" s="860" t="s">
        <v>972</v>
      </c>
      <c r="C82" s="861"/>
      <c r="D82" s="861"/>
      <c r="E82" s="861"/>
      <c r="F82" s="861"/>
      <c r="G82" s="861"/>
      <c r="H82" s="861"/>
      <c r="I82" s="87"/>
      <c r="J82" s="88"/>
      <c r="K82" s="304">
        <v>0.2</v>
      </c>
      <c r="L82" s="862">
        <f>N77*K82</f>
        <v>969.77697770835607</v>
      </c>
      <c r="M82" s="863"/>
      <c r="N82" s="51"/>
    </row>
    <row r="83" spans="1:14">
      <c r="B83" s="89" t="s">
        <v>973</v>
      </c>
      <c r="C83" s="90"/>
      <c r="D83" s="90"/>
      <c r="E83" s="90"/>
      <c r="F83" s="90"/>
      <c r="G83" s="90"/>
      <c r="H83" s="90"/>
      <c r="I83" s="87"/>
      <c r="J83" s="88"/>
      <c r="K83" s="304">
        <v>0.05</v>
      </c>
      <c r="L83" s="862">
        <f>N77*K83</f>
        <v>242.44424442708902</v>
      </c>
      <c r="M83" s="863"/>
      <c r="N83" s="51"/>
    </row>
    <row r="84" spans="1:14" ht="15.75" thickBot="1">
      <c r="B84" s="91" t="s">
        <v>974</v>
      </c>
      <c r="C84" s="92"/>
      <c r="D84" s="92"/>
      <c r="E84" s="92"/>
      <c r="F84" s="92"/>
      <c r="G84" s="92"/>
      <c r="H84" s="92"/>
      <c r="I84" s="93"/>
      <c r="J84" s="94"/>
      <c r="K84" s="305">
        <v>0.05</v>
      </c>
      <c r="L84" s="864">
        <f>N77*K84</f>
        <v>242.44424442708902</v>
      </c>
      <c r="M84" s="865"/>
      <c r="N84" s="51"/>
    </row>
    <row r="85" spans="1:14" ht="15.75" thickBot="1">
      <c r="B85" s="828" t="s">
        <v>953</v>
      </c>
      <c r="C85" s="829"/>
      <c r="D85" s="829"/>
      <c r="E85" s="829"/>
      <c r="F85" s="829"/>
      <c r="G85" s="829"/>
      <c r="H85" s="829"/>
      <c r="I85" s="829"/>
      <c r="J85" s="829"/>
      <c r="K85" s="829"/>
      <c r="L85" s="829"/>
      <c r="M85" s="830"/>
      <c r="N85" s="52">
        <f>L82+L83+L84</f>
        <v>1454.665466562534</v>
      </c>
    </row>
    <row r="86" spans="1:14" ht="15.75" thickBot="1">
      <c r="B86" s="33"/>
      <c r="C86" s="34"/>
      <c r="D86" s="34"/>
      <c r="E86" s="34"/>
      <c r="F86" s="34"/>
      <c r="G86" s="34"/>
      <c r="H86" s="34"/>
      <c r="I86" s="34"/>
      <c r="J86" s="34"/>
      <c r="K86" s="34"/>
      <c r="L86" s="34"/>
      <c r="M86" s="34"/>
      <c r="N86" s="35"/>
    </row>
    <row r="87" spans="1:14" ht="15.75" thickBot="1">
      <c r="A87" t="s">
        <v>2016</v>
      </c>
      <c r="B87" s="828" t="s">
        <v>975</v>
      </c>
      <c r="C87" s="829"/>
      <c r="D87" s="829"/>
      <c r="E87" s="829"/>
      <c r="F87" s="829"/>
      <c r="G87" s="829"/>
      <c r="H87" s="829"/>
      <c r="I87" s="829"/>
      <c r="J87" s="829"/>
      <c r="K87" s="829"/>
      <c r="L87" s="829"/>
      <c r="M87" s="830"/>
      <c r="N87" s="188">
        <f>N77+N85</f>
        <v>6303.5503551043139</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6" t="s">
        <v>2218</v>
      </c>
      <c r="C104" s="867"/>
      <c r="D104" s="867"/>
      <c r="E104" s="867"/>
      <c r="F104" s="867"/>
      <c r="G104" s="867"/>
      <c r="H104" s="867"/>
      <c r="I104" s="867"/>
      <c r="J104" s="867"/>
      <c r="K104" s="867"/>
      <c r="L104" s="867"/>
      <c r="M104" s="867"/>
      <c r="N104" s="868"/>
    </row>
    <row r="105" spans="2:14" ht="15" customHeight="1">
      <c r="B105" s="866"/>
      <c r="C105" s="867"/>
      <c r="D105" s="867"/>
      <c r="E105" s="867"/>
      <c r="F105" s="867"/>
      <c r="G105" s="867"/>
      <c r="H105" s="867"/>
      <c r="I105" s="867"/>
      <c r="J105" s="867"/>
      <c r="K105" s="867"/>
      <c r="L105" s="867"/>
      <c r="M105" s="867"/>
      <c r="N105" s="868"/>
    </row>
    <row r="106" spans="2:14" ht="30" customHeight="1">
      <c r="B106" s="869" t="s">
        <v>2219</v>
      </c>
      <c r="C106" s="870"/>
      <c r="D106" s="870"/>
      <c r="E106" s="870"/>
      <c r="F106" s="870"/>
      <c r="G106" s="870"/>
      <c r="H106" s="870"/>
      <c r="I106" s="870"/>
      <c r="J106" s="870"/>
      <c r="K106" s="870"/>
      <c r="L106" s="870"/>
      <c r="M106" s="870"/>
      <c r="N106" s="871"/>
    </row>
    <row r="107" spans="2:14">
      <c r="B107" s="869"/>
      <c r="C107" s="870"/>
      <c r="D107" s="870"/>
      <c r="E107" s="870"/>
      <c r="F107" s="870"/>
      <c r="G107" s="870"/>
      <c r="H107" s="870"/>
      <c r="I107" s="870"/>
      <c r="J107" s="870"/>
      <c r="K107" s="870"/>
      <c r="L107" s="870"/>
      <c r="M107" s="870"/>
      <c r="N107" s="871"/>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5"/>
      <c r="K117" s="805"/>
      <c r="L117" s="805"/>
      <c r="M117" s="805"/>
      <c r="N117" s="806"/>
    </row>
    <row r="118" spans="2:14" ht="15.75" thickBot="1">
      <c r="B118" s="261" t="s">
        <v>2221</v>
      </c>
      <c r="C118" s="393"/>
      <c r="D118" s="393"/>
      <c r="E118" s="57"/>
      <c r="F118" s="57"/>
      <c r="G118" s="57"/>
      <c r="H118" s="57"/>
      <c r="I118" s="57"/>
      <c r="J118" s="807"/>
      <c r="K118" s="807"/>
      <c r="L118" s="807"/>
      <c r="M118" s="807"/>
      <c r="N118" s="808"/>
    </row>
  </sheetData>
  <mergeCells count="67">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2017</v>
      </c>
      <c r="C31" s="81" t="s">
        <v>2074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117</v>
      </c>
      <c r="B36" s="841" t="str">
        <f>VLOOKUP(A36,EQUIPOS!A6:D154,3,FALSE)</f>
        <v xml:space="preserve">Barredora mecánica de cepillo de 3658 mm ; 6 m3 </v>
      </c>
      <c r="C36" s="842"/>
      <c r="D36" s="842"/>
      <c r="E36" s="842"/>
      <c r="F36" s="842"/>
      <c r="G36" s="842"/>
      <c r="H36" s="843"/>
      <c r="I36" s="267"/>
      <c r="J36" s="268"/>
      <c r="K36" s="269">
        <f>VLOOKUP(A36,EQUIPOS!A6:D163,4,FALSE)</f>
        <v>88388.476171462826</v>
      </c>
      <c r="L36" s="270"/>
      <c r="M36" s="271">
        <v>300</v>
      </c>
      <c r="N36" s="272">
        <f>K36/M36</f>
        <v>294.62825390487609</v>
      </c>
    </row>
    <row r="37" spans="1:14">
      <c r="A37" s="113" t="s">
        <v>148</v>
      </c>
      <c r="B37" s="841" t="str">
        <f>VLOOKUP(A37,EQUIPOS!A7:D154,3,FALSE)</f>
        <v>Cargador : Potencia en el volante 110 hp, Clasificación de RPM del motor 2300.</v>
      </c>
      <c r="C37" s="842"/>
      <c r="D37" s="842"/>
      <c r="E37" s="842"/>
      <c r="F37" s="842"/>
      <c r="G37" s="842"/>
      <c r="H37" s="843"/>
      <c r="I37" s="267"/>
      <c r="J37" s="268"/>
      <c r="K37" s="269">
        <f>VLOOKUP(A37,EQUIPOS!A7:D164,4,FALSE)</f>
        <v>174815.25803791007</v>
      </c>
      <c r="L37" s="270"/>
      <c r="M37" s="271">
        <v>300</v>
      </c>
      <c r="N37" s="272">
        <f>K37/M37</f>
        <v>582.71752679303358</v>
      </c>
    </row>
    <row r="38" spans="1:14">
      <c r="A38" t="s">
        <v>236</v>
      </c>
      <c r="B38" s="841" t="str">
        <f>VLOOKUP(A38,EQUIPOS!A8:D154,3,FALSE)</f>
        <v>Fresadora de pavimento, potencia 255 HP, peso 19 Ton, PROFUNDIDAD DE CORTE 305 mm</v>
      </c>
      <c r="C38" s="842"/>
      <c r="D38" s="842"/>
      <c r="E38" s="842"/>
      <c r="F38" s="842"/>
      <c r="G38" s="842"/>
      <c r="H38" s="843"/>
      <c r="I38" s="267"/>
      <c r="J38" s="268"/>
      <c r="K38" s="269">
        <f>VLOOKUP(A38,EQUIPOS!A8:D165,4,FALSE)</f>
        <v>412750.58608610037</v>
      </c>
      <c r="L38" s="270"/>
      <c r="M38" s="271">
        <v>300</v>
      </c>
      <c r="N38" s="272">
        <f>K38/M38</f>
        <v>1375.8352869536679</v>
      </c>
    </row>
    <row r="39" spans="1:14">
      <c r="B39" s="841"/>
      <c r="C39" s="842"/>
      <c r="D39" s="842"/>
      <c r="E39" s="842"/>
      <c r="F39" s="842"/>
      <c r="G39" s="842"/>
      <c r="H39" s="843"/>
      <c r="I39" s="844"/>
      <c r="J39" s="825"/>
      <c r="K39" s="269"/>
      <c r="L39" s="845"/>
      <c r="M39" s="846"/>
      <c r="N39" s="272"/>
    </row>
    <row r="40" spans="1:14">
      <c r="B40" s="841"/>
      <c r="C40" s="842"/>
      <c r="D40" s="842"/>
      <c r="E40" s="847"/>
      <c r="F40" s="842"/>
      <c r="G40" s="842"/>
      <c r="H40" s="843"/>
      <c r="I40" s="36"/>
      <c r="J40" s="37"/>
      <c r="K40" s="274"/>
      <c r="L40" s="276"/>
      <c r="M40" s="277"/>
      <c r="N40" s="278"/>
    </row>
    <row r="41" spans="1:14">
      <c r="B41" s="848" t="s">
        <v>952</v>
      </c>
      <c r="C41" s="849"/>
      <c r="D41" s="849"/>
      <c r="E41" s="38"/>
      <c r="F41" s="39"/>
      <c r="G41" s="39"/>
      <c r="H41" s="40"/>
      <c r="I41" s="36"/>
      <c r="J41" s="37"/>
      <c r="K41" s="279"/>
      <c r="L41" s="276"/>
      <c r="M41" s="401">
        <v>0.01</v>
      </c>
      <c r="N41" s="344">
        <f>N75*M41</f>
        <v>0.90218333333333334</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2254.083250984911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B48" s="43"/>
      <c r="C48" s="281"/>
      <c r="D48" s="281"/>
      <c r="E48" s="281"/>
      <c r="F48" s="281"/>
      <c r="G48" s="281"/>
      <c r="H48" s="281"/>
      <c r="I48" s="268"/>
      <c r="J48" s="224"/>
      <c r="K48" s="282"/>
      <c r="L48" s="267"/>
      <c r="M48" s="402"/>
      <c r="N48" s="272"/>
    </row>
    <row r="49" spans="1:14">
      <c r="A49" s="108"/>
      <c r="B49" s="43"/>
      <c r="C49" s="281"/>
      <c r="D49" s="281"/>
      <c r="E49" s="281"/>
      <c r="F49" s="281"/>
      <c r="G49" s="281"/>
      <c r="H49" s="281"/>
      <c r="I49" s="268"/>
      <c r="J49" s="224"/>
      <c r="K49" s="282"/>
      <c r="L49" s="267"/>
      <c r="M49" s="402"/>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3"/>
      <c r="C52" s="824"/>
      <c r="D52" s="824"/>
      <c r="E52" s="824"/>
      <c r="F52" s="824"/>
      <c r="G52" s="824"/>
      <c r="H52" s="824"/>
      <c r="I52" s="825"/>
      <c r="J52" s="42"/>
      <c r="K52" s="44"/>
      <c r="L52" s="826"/>
      <c r="M52" s="827"/>
      <c r="N52" s="45"/>
    </row>
    <row r="53" spans="1:14" ht="15.75" thickBot="1">
      <c r="B53" s="828" t="s">
        <v>953</v>
      </c>
      <c r="C53" s="829"/>
      <c r="D53" s="829"/>
      <c r="E53" s="829"/>
      <c r="F53" s="829"/>
      <c r="G53" s="829"/>
      <c r="H53" s="829"/>
      <c r="I53" s="829"/>
      <c r="J53" s="829"/>
      <c r="K53" s="829"/>
      <c r="L53" s="829"/>
      <c r="M53" s="830"/>
      <c r="N53" s="394"/>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1" t="s">
        <v>961</v>
      </c>
      <c r="M57" s="804"/>
      <c r="N57" s="76" t="s">
        <v>951</v>
      </c>
    </row>
    <row r="58" spans="1:14">
      <c r="A58" t="s">
        <v>1233</v>
      </c>
      <c r="B58" s="46" t="str">
        <f>VLOOKUP(A58,TRANSPORTE!A5:D117,3,FALSE)</f>
        <v>Transporte de material fresado</v>
      </c>
      <c r="C58" s="317"/>
      <c r="D58" s="317"/>
      <c r="E58" s="317"/>
      <c r="F58" s="317"/>
      <c r="G58" s="317"/>
      <c r="H58" s="311" t="s">
        <v>1468</v>
      </c>
      <c r="I58" s="413">
        <v>6.5000000000000002E-2</v>
      </c>
      <c r="J58" s="286">
        <v>1</v>
      </c>
      <c r="K58" s="413">
        <f>I58*J58</f>
        <v>6.5000000000000002E-2</v>
      </c>
      <c r="L58" s="832">
        <f>VLOOKUP(A58,TRANSPORTE!A5:D117,4,FALSE)</f>
        <v>1232.9363069637777</v>
      </c>
      <c r="M58" s="833"/>
      <c r="N58" s="287">
        <f>K58*L58</f>
        <v>80.140859952645556</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7"/>
      <c r="M63" s="818"/>
      <c r="N63" s="127"/>
    </row>
    <row r="64" spans="1:14" ht="15.75" thickBot="1">
      <c r="B64" s="834" t="s">
        <v>953</v>
      </c>
      <c r="C64" s="835"/>
      <c r="D64" s="835"/>
      <c r="E64" s="835"/>
      <c r="F64" s="835"/>
      <c r="G64" s="835"/>
      <c r="H64" s="835"/>
      <c r="I64" s="835"/>
      <c r="J64" s="835"/>
      <c r="K64" s="835"/>
      <c r="L64" s="835"/>
      <c r="M64" s="836"/>
      <c r="N64" s="104">
        <f>N58+N59+N60+N61+N62</f>
        <v>80.140859952645556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4" t="s">
        <v>963</v>
      </c>
      <c r="C68" s="855"/>
      <c r="D68" s="855"/>
      <c r="E68" s="855"/>
      <c r="F68" s="855"/>
      <c r="G68" s="855"/>
      <c r="H68" s="855"/>
      <c r="I68" s="73" t="s">
        <v>964</v>
      </c>
      <c r="J68" s="75" t="s">
        <v>1410</v>
      </c>
      <c r="K68" s="74" t="s">
        <v>966</v>
      </c>
      <c r="L68" s="856" t="s">
        <v>950</v>
      </c>
      <c r="M68" s="857"/>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2400</v>
      </c>
      <c r="N69" s="395">
        <f>K69/M69</f>
        <v>90.218333333333334</v>
      </c>
      <c r="O69" s="106"/>
    </row>
    <row r="70" spans="1:15">
      <c r="B70" s="49"/>
      <c r="C70" s="47"/>
      <c r="D70" s="47"/>
      <c r="E70" s="47"/>
      <c r="F70" s="47"/>
      <c r="G70" s="47"/>
      <c r="H70" s="47"/>
      <c r="I70" s="292"/>
      <c r="J70" s="293"/>
      <c r="K70" s="294"/>
      <c r="L70" s="50"/>
      <c r="M70" s="299"/>
      <c r="N70" s="395"/>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5"/>
      <c r="C74" s="816"/>
      <c r="D74" s="816"/>
      <c r="E74" s="816"/>
      <c r="F74" s="816"/>
      <c r="G74" s="816"/>
      <c r="H74" s="816"/>
      <c r="I74" s="126"/>
      <c r="J74" s="126"/>
      <c r="K74" s="126"/>
      <c r="L74" s="916"/>
      <c r="M74" s="916"/>
      <c r="N74" s="45"/>
    </row>
    <row r="75" spans="1:15" ht="15.75" thickBot="1">
      <c r="B75" s="834" t="s">
        <v>953</v>
      </c>
      <c r="C75" s="835"/>
      <c r="D75" s="835"/>
      <c r="E75" s="835"/>
      <c r="F75" s="835"/>
      <c r="G75" s="835"/>
      <c r="H75" s="835"/>
      <c r="I75" s="835"/>
      <c r="J75" s="835"/>
      <c r="K75" s="835"/>
      <c r="L75" s="835"/>
      <c r="M75" s="836"/>
      <c r="N75" s="301">
        <f>SUM(N69:N74)</f>
        <v>90.218333333333334</v>
      </c>
    </row>
    <row r="76" spans="1:15" ht="15.75" thickBot="1">
      <c r="B76" s="33"/>
      <c r="C76" s="34"/>
      <c r="D76" s="34"/>
      <c r="E76" s="34"/>
      <c r="F76" s="34"/>
      <c r="G76" s="34"/>
      <c r="H76" s="34"/>
      <c r="I76" s="34"/>
      <c r="J76" s="34"/>
      <c r="K76" s="34"/>
      <c r="L76" s="34"/>
      <c r="M76" s="34"/>
      <c r="N76" s="35"/>
    </row>
    <row r="77" spans="1:15" ht="15.75" thickBot="1">
      <c r="B77" s="828" t="s">
        <v>967</v>
      </c>
      <c r="C77" s="829"/>
      <c r="D77" s="829"/>
      <c r="E77" s="829"/>
      <c r="F77" s="829"/>
      <c r="G77" s="829"/>
      <c r="H77" s="829"/>
      <c r="I77" s="829"/>
      <c r="J77" s="829"/>
      <c r="K77" s="829"/>
      <c r="L77" s="829"/>
      <c r="M77" s="830"/>
      <c r="N77" s="99">
        <f>N43+N53+N64+N75</f>
        <v>2424.4424442708901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9" t="s">
        <v>969</v>
      </c>
      <c r="C81" s="820"/>
      <c r="D81" s="820"/>
      <c r="E81" s="820"/>
      <c r="F81" s="820"/>
      <c r="G81" s="820"/>
      <c r="H81" s="820"/>
      <c r="I81" s="314"/>
      <c r="J81" s="334"/>
      <c r="K81" s="302" t="s">
        <v>970</v>
      </c>
      <c r="L81" s="858" t="s">
        <v>971</v>
      </c>
      <c r="M81" s="859"/>
      <c r="N81" s="303"/>
    </row>
    <row r="82" spans="1:14">
      <c r="B82" s="860" t="s">
        <v>972</v>
      </c>
      <c r="C82" s="861"/>
      <c r="D82" s="861"/>
      <c r="E82" s="861"/>
      <c r="F82" s="861"/>
      <c r="G82" s="861"/>
      <c r="H82" s="861"/>
      <c r="I82" s="87"/>
      <c r="J82" s="88"/>
      <c r="K82" s="304">
        <v>0.2</v>
      </c>
      <c r="L82" s="862">
        <f>N77*K82</f>
        <v>484.88848885417804</v>
      </c>
      <c r="M82" s="863"/>
      <c r="N82" s="51"/>
    </row>
    <row r="83" spans="1:14">
      <c r="B83" s="89" t="s">
        <v>973</v>
      </c>
      <c r="C83" s="90"/>
      <c r="D83" s="90"/>
      <c r="E83" s="90"/>
      <c r="F83" s="90"/>
      <c r="G83" s="90"/>
      <c r="H83" s="90"/>
      <c r="I83" s="87"/>
      <c r="J83" s="88"/>
      <c r="K83" s="304">
        <v>0.05</v>
      </c>
      <c r="L83" s="862">
        <f>N77*K83</f>
        <v>121.22212221354451</v>
      </c>
      <c r="M83" s="863"/>
      <c r="N83" s="51"/>
    </row>
    <row r="84" spans="1:14" ht="15.75" thickBot="1">
      <c r="B84" s="91" t="s">
        <v>974</v>
      </c>
      <c r="C84" s="92"/>
      <c r="D84" s="92"/>
      <c r="E84" s="92"/>
      <c r="F84" s="92"/>
      <c r="G84" s="92"/>
      <c r="H84" s="92"/>
      <c r="I84" s="93"/>
      <c r="J84" s="94"/>
      <c r="K84" s="305">
        <v>0.05</v>
      </c>
      <c r="L84" s="864">
        <f>N77*K84</f>
        <v>121.22212221354451</v>
      </c>
      <c r="M84" s="865"/>
      <c r="N84" s="51"/>
    </row>
    <row r="85" spans="1:14" ht="15.75" thickBot="1">
      <c r="B85" s="828" t="s">
        <v>953</v>
      </c>
      <c r="C85" s="829"/>
      <c r="D85" s="829"/>
      <c r="E85" s="829"/>
      <c r="F85" s="829"/>
      <c r="G85" s="829"/>
      <c r="H85" s="829"/>
      <c r="I85" s="829"/>
      <c r="J85" s="829"/>
      <c r="K85" s="829"/>
      <c r="L85" s="829"/>
      <c r="M85" s="830"/>
      <c r="N85" s="52">
        <f>L82+L83+L84</f>
        <v>727.332733281267</v>
      </c>
    </row>
    <row r="86" spans="1:14" ht="15.75" thickBot="1">
      <c r="B86" s="33"/>
      <c r="C86" s="34"/>
      <c r="D86" s="34"/>
      <c r="E86" s="34"/>
      <c r="F86" s="34"/>
      <c r="G86" s="34"/>
      <c r="H86" s="34"/>
      <c r="I86" s="34"/>
      <c r="J86" s="34"/>
      <c r="K86" s="34"/>
      <c r="L86" s="34"/>
      <c r="M86" s="34"/>
      <c r="N86" s="35"/>
    </row>
    <row r="87" spans="1:14" ht="15.75" thickBot="1">
      <c r="A87" t="s">
        <v>2016</v>
      </c>
      <c r="B87" s="828" t="s">
        <v>975</v>
      </c>
      <c r="C87" s="829"/>
      <c r="D87" s="829"/>
      <c r="E87" s="829"/>
      <c r="F87" s="829"/>
      <c r="G87" s="829"/>
      <c r="H87" s="829"/>
      <c r="I87" s="829"/>
      <c r="J87" s="829"/>
      <c r="K87" s="829"/>
      <c r="L87" s="829"/>
      <c r="M87" s="830"/>
      <c r="N87" s="188">
        <f>N77+N85</f>
        <v>3151.7751775521569</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6" t="s">
        <v>2218</v>
      </c>
      <c r="C104" s="867"/>
      <c r="D104" s="867"/>
      <c r="E104" s="867"/>
      <c r="F104" s="867"/>
      <c r="G104" s="867"/>
      <c r="H104" s="867"/>
      <c r="I104" s="867"/>
      <c r="J104" s="867"/>
      <c r="K104" s="867"/>
      <c r="L104" s="867"/>
      <c r="M104" s="867"/>
      <c r="N104" s="868"/>
    </row>
    <row r="105" spans="2:14" ht="15" customHeight="1">
      <c r="B105" s="866"/>
      <c r="C105" s="867"/>
      <c r="D105" s="867"/>
      <c r="E105" s="867"/>
      <c r="F105" s="867"/>
      <c r="G105" s="867"/>
      <c r="H105" s="867"/>
      <c r="I105" s="867"/>
      <c r="J105" s="867"/>
      <c r="K105" s="867"/>
      <c r="L105" s="867"/>
      <c r="M105" s="867"/>
      <c r="N105" s="868"/>
    </row>
    <row r="106" spans="2:14" ht="30" customHeight="1">
      <c r="B106" s="869" t="s">
        <v>2219</v>
      </c>
      <c r="C106" s="870"/>
      <c r="D106" s="870"/>
      <c r="E106" s="870"/>
      <c r="F106" s="870"/>
      <c r="G106" s="870"/>
      <c r="H106" s="870"/>
      <c r="I106" s="870"/>
      <c r="J106" s="870"/>
      <c r="K106" s="870"/>
      <c r="L106" s="870"/>
      <c r="M106" s="870"/>
      <c r="N106" s="871"/>
    </row>
    <row r="107" spans="2:14">
      <c r="B107" s="869"/>
      <c r="C107" s="870"/>
      <c r="D107" s="870"/>
      <c r="E107" s="870"/>
      <c r="F107" s="870"/>
      <c r="G107" s="870"/>
      <c r="H107" s="870"/>
      <c r="I107" s="870"/>
      <c r="J107" s="870"/>
      <c r="K107" s="870"/>
      <c r="L107" s="870"/>
      <c r="M107" s="870"/>
      <c r="N107" s="871"/>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5"/>
      <c r="K117" s="805"/>
      <c r="L117" s="805"/>
      <c r="M117" s="805"/>
      <c r="N117" s="806"/>
    </row>
    <row r="118" spans="2:14" ht="15.75" thickBot="1">
      <c r="B118" s="261" t="s">
        <v>2221</v>
      </c>
      <c r="C118" s="393"/>
      <c r="D118" s="393"/>
      <c r="E118" s="57"/>
      <c r="F118" s="57"/>
      <c r="G118" s="57"/>
      <c r="H118" s="57"/>
      <c r="I118" s="57"/>
      <c r="J118" s="807"/>
      <c r="K118" s="807"/>
      <c r="L118" s="807"/>
      <c r="M118" s="807"/>
      <c r="N118"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1086</v>
      </c>
      <c r="C31" s="81" t="s">
        <v>2075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152</v>
      </c>
      <c r="B36" s="841" t="str">
        <f>VLOOKUP(A36,EQUIPOS!A6:D154,3,FALSE)</f>
        <v xml:space="preserve">Carrotanque de agua(1000 Galones) </v>
      </c>
      <c r="C36" s="842"/>
      <c r="D36" s="842"/>
      <c r="E36" s="842"/>
      <c r="F36" s="842"/>
      <c r="G36" s="842"/>
      <c r="H36" s="843"/>
      <c r="I36" s="267"/>
      <c r="J36" s="268"/>
      <c r="K36" s="269">
        <f>VLOOKUP(A36,EQUIPOS!A6:D163,4,FALSE)</f>
        <v>74320.25776989889</v>
      </c>
      <c r="L36" s="270"/>
      <c r="M36" s="271">
        <v>18</v>
      </c>
      <c r="N36" s="272">
        <f>K36/M36</f>
        <v>4128.9032094388276</v>
      </c>
    </row>
    <row r="37" spans="1:14">
      <c r="A37" s="113" t="s">
        <v>154</v>
      </c>
      <c r="B37" s="841" t="str">
        <f>VLOOKUP(A37,EQUIPOS!A7:D154,3,FALSE)</f>
        <v>Carrotanque Irrigador de asfalto, 1000 GALONES DE CAPACIDAD</v>
      </c>
      <c r="C37" s="842"/>
      <c r="D37" s="842"/>
      <c r="E37" s="842"/>
      <c r="F37" s="842"/>
      <c r="G37" s="842"/>
      <c r="H37" s="843"/>
      <c r="I37" s="267"/>
      <c r="J37" s="268"/>
      <c r="K37" s="269">
        <f>VLOOKUP(A37,EQUIPOS!A7:D164,4,FALSE)</f>
        <v>99456.256770748165</v>
      </c>
      <c r="L37" s="270"/>
      <c r="M37" s="271">
        <v>18</v>
      </c>
      <c r="N37" s="272">
        <f>K37/M37</f>
        <v>5525.3475983748976</v>
      </c>
    </row>
    <row r="38" spans="1:14">
      <c r="A38" t="s">
        <v>269</v>
      </c>
      <c r="B38" s="841" t="str">
        <f>VLOOKUP(A38,EQUIPOS!A8:D154,3,FALSE)</f>
        <v>Motoniveladora  potencia 215 HP, ancho de cuchilla 4,27 m, peso 18 ton.</v>
      </c>
      <c r="C38" s="842"/>
      <c r="D38" s="842"/>
      <c r="E38" s="842"/>
      <c r="F38" s="842"/>
      <c r="G38" s="842"/>
      <c r="H38" s="843"/>
      <c r="I38" s="267"/>
      <c r="J38" s="268"/>
      <c r="K38" s="269">
        <f>VLOOKUP(A38,EQUIPOS!A8:D165,4,FALSE)</f>
        <v>204215.24230065945</v>
      </c>
      <c r="L38" s="270"/>
      <c r="M38" s="271">
        <v>18</v>
      </c>
      <c r="N38" s="272">
        <f>K38/M38</f>
        <v>11345.291238925525</v>
      </c>
    </row>
    <row r="39" spans="1:14">
      <c r="A39" t="s">
        <v>299</v>
      </c>
      <c r="B39" s="841" t="str">
        <f>VLOOKUP(A39,EQUIPOS!A9:D154,3,FALSE)</f>
        <v xml:space="preserve">Recicladora, potencia 430HP </v>
      </c>
      <c r="C39" s="842"/>
      <c r="D39" s="842"/>
      <c r="E39" s="842"/>
      <c r="F39" s="842"/>
      <c r="G39" s="842"/>
      <c r="H39" s="843"/>
      <c r="I39" s="844"/>
      <c r="J39" s="825"/>
      <c r="K39" s="269">
        <f>VLOOKUP(A39,EQUIPOS!A9:D166,4,FALSE)</f>
        <v>613535.61830350175</v>
      </c>
      <c r="L39" s="845">
        <v>18</v>
      </c>
      <c r="M39" s="846"/>
      <c r="N39" s="272">
        <f>K39/L39</f>
        <v>34085.31212797232</v>
      </c>
    </row>
    <row r="40" spans="1:14">
      <c r="A40" t="s">
        <v>365</v>
      </c>
      <c r="B40" s="841" t="str">
        <f>VLOOKUP(A40,EQUIPOS!A10:D154,3,FALSE)</f>
        <v xml:space="preserve">Vibrocompatador, potencia 153 HP, peso 10 Ton. </v>
      </c>
      <c r="C40" s="842"/>
      <c r="D40" s="842"/>
      <c r="E40" s="842"/>
      <c r="F40" s="842"/>
      <c r="G40" s="842"/>
      <c r="H40" s="843"/>
      <c r="I40" s="36"/>
      <c r="J40" s="37"/>
      <c r="K40" s="269">
        <f>VLOOKUP(A40,EQUIPOS!A10:D167,4,FALSE)</f>
        <v>133116.49651623334</v>
      </c>
      <c r="L40" s="276"/>
      <c r="M40" s="277">
        <v>18</v>
      </c>
      <c r="N40" s="272">
        <f>K40/M40</f>
        <v>7395.3609175685187</v>
      </c>
    </row>
    <row r="41" spans="1:14">
      <c r="B41" s="848" t="s">
        <v>952</v>
      </c>
      <c r="C41" s="849"/>
      <c r="D41" s="849"/>
      <c r="E41" s="38"/>
      <c r="F41" s="39"/>
      <c r="G41" s="39"/>
      <c r="H41" s="40"/>
      <c r="I41" s="36"/>
      <c r="J41" s="37"/>
      <c r="K41" s="279"/>
      <c r="L41" s="276"/>
      <c r="M41" s="401">
        <v>0.01</v>
      </c>
      <c r="N41" s="344">
        <f>N75*M41</f>
        <v>29.963350251000556</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62510.178442531091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802</v>
      </c>
      <c r="B48" s="43" t="str">
        <f>VLOOKUP(A48,MATERIALES!A5:D373,3,FALSE)</f>
        <v>Arena lavada</v>
      </c>
      <c r="C48" s="281"/>
      <c r="D48" s="281"/>
      <c r="E48" s="281"/>
      <c r="F48" s="281"/>
      <c r="G48" s="281"/>
      <c r="H48" s="281"/>
      <c r="I48" s="268"/>
      <c r="J48" s="224" t="str">
        <f>VLOOKUP(A48,MATERIALES!A4:D640,2,FALSE)</f>
        <v>m3</v>
      </c>
      <c r="K48" s="282">
        <v>3.5000000000000003E-2</v>
      </c>
      <c r="L48" s="267"/>
      <c r="M48" s="402">
        <f>VLOOKUP(A48,MATERIALES!A5:D396,4,FALSE)</f>
        <v>55294.098103758915</v>
      </c>
      <c r="N48" s="272">
        <f>K48*M48</f>
        <v>1935.2934336315623</v>
      </c>
    </row>
    <row r="49" spans="1:14">
      <c r="A49" s="108" t="s">
        <v>763</v>
      </c>
      <c r="B49" s="43" t="str">
        <f>VLOOKUP(A49,MATERIALES!A6:D373,3,FALSE)</f>
        <v>Agregado petreo para mezclas asfálticas</v>
      </c>
      <c r="C49" s="281"/>
      <c r="D49" s="281"/>
      <c r="E49" s="281"/>
      <c r="F49" s="281"/>
      <c r="G49" s="281"/>
      <c r="H49" s="281"/>
      <c r="I49" s="268"/>
      <c r="J49" s="224" t="str">
        <f>VLOOKUP(A49,MATERIALES!A5:D641,2,FALSE)</f>
        <v>m3</v>
      </c>
      <c r="K49" s="282">
        <v>0.25</v>
      </c>
      <c r="L49" s="267"/>
      <c r="M49" s="402">
        <f>VLOOKUP(A49,MATERIALES!A6:D397,4,FALSE)</f>
        <v>75755.02993119556</v>
      </c>
      <c r="N49" s="272">
        <f>K49*M49</f>
        <v>18938.75748279889</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3"/>
      <c r="C52" s="824"/>
      <c r="D52" s="824"/>
      <c r="E52" s="824"/>
      <c r="F52" s="824"/>
      <c r="G52" s="824"/>
      <c r="H52" s="824"/>
      <c r="I52" s="825"/>
      <c r="J52" s="42"/>
      <c r="K52" s="44"/>
      <c r="L52" s="826"/>
      <c r="M52" s="827"/>
      <c r="N52" s="45"/>
    </row>
    <row r="53" spans="1:14" ht="15.75" thickBot="1">
      <c r="B53" s="828" t="s">
        <v>953</v>
      </c>
      <c r="C53" s="829"/>
      <c r="D53" s="829"/>
      <c r="E53" s="829"/>
      <c r="F53" s="829"/>
      <c r="G53" s="829"/>
      <c r="H53" s="829"/>
      <c r="I53" s="829"/>
      <c r="J53" s="829"/>
      <c r="K53" s="829"/>
      <c r="L53" s="829"/>
      <c r="M53" s="830"/>
      <c r="N53" s="394">
        <f>SUM(N48:N52)</f>
        <v>20874.050916430453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1" t="s">
        <v>961</v>
      </c>
      <c r="M57" s="804"/>
      <c r="N57" s="76" t="s">
        <v>951</v>
      </c>
    </row>
    <row r="58" spans="1:14">
      <c r="A58" t="s">
        <v>1317</v>
      </c>
      <c r="B58" s="46" t="str">
        <f>VLOOKUP(A58,TRANSPORTE!A5:D117,3,FALSE)</f>
        <v>Transporte de agregados pétreos</v>
      </c>
      <c r="C58" s="317"/>
      <c r="D58" s="317"/>
      <c r="E58" s="317"/>
      <c r="F58" s="317"/>
      <c r="G58" s="317"/>
      <c r="H58" s="311" t="s">
        <v>1468</v>
      </c>
      <c r="I58" s="413">
        <v>0.28500000000000003</v>
      </c>
      <c r="J58" s="286">
        <v>1</v>
      </c>
      <c r="K58" s="413">
        <f>I58*J58</f>
        <v>0.28500000000000003</v>
      </c>
      <c r="L58" s="832">
        <f>VLOOKUP(A58,TRANSPORTE!A5:D117,4,FALSE)</f>
        <v>1232.9363069637777</v>
      </c>
      <c r="M58" s="833"/>
      <c r="N58" s="287">
        <f>K58*L58</f>
        <v>351.38684748467671</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7"/>
      <c r="M63" s="818"/>
      <c r="N63" s="127"/>
    </row>
    <row r="64" spans="1:14" ht="15.75" thickBot="1">
      <c r="B64" s="834" t="s">
        <v>953</v>
      </c>
      <c r="C64" s="835"/>
      <c r="D64" s="835"/>
      <c r="E64" s="835"/>
      <c r="F64" s="835"/>
      <c r="G64" s="835"/>
      <c r="H64" s="835"/>
      <c r="I64" s="835"/>
      <c r="J64" s="835"/>
      <c r="K64" s="835"/>
      <c r="L64" s="835"/>
      <c r="M64" s="836"/>
      <c r="N64" s="104">
        <f>N58+N59+N60+N61+N62</f>
        <v>351.38684748467671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4" t="s">
        <v>963</v>
      </c>
      <c r="C68" s="855"/>
      <c r="D68" s="855"/>
      <c r="E68" s="855"/>
      <c r="F68" s="855"/>
      <c r="G68" s="855"/>
      <c r="H68" s="855"/>
      <c r="I68" s="73" t="s">
        <v>964</v>
      </c>
      <c r="J68" s="75" t="s">
        <v>1410</v>
      </c>
      <c r="K68" s="74" t="s">
        <v>966</v>
      </c>
      <c r="L68" s="856" t="s">
        <v>950</v>
      </c>
      <c r="M68" s="857"/>
      <c r="N68" s="98" t="s">
        <v>951</v>
      </c>
    </row>
    <row r="69" spans="1:15">
      <c r="A69" t="s">
        <v>15</v>
      </c>
      <c r="B69" s="49" t="str">
        <f>VLOOKUP(A69,'MANO DE OBRA'!A8:D68,3,FALSE)</f>
        <v>Obrero (6)</v>
      </c>
      <c r="C69" s="47"/>
      <c r="D69" s="47"/>
      <c r="E69" s="47"/>
      <c r="F69" s="47"/>
      <c r="G69" s="47"/>
      <c r="H69" s="47"/>
      <c r="I69" s="292">
        <f>K69/J69*100</f>
        <v>175560</v>
      </c>
      <c r="J69" s="293">
        <v>185</v>
      </c>
      <c r="K69" s="294">
        <f>VLOOKUP(A69,'MANO DE OBRA'!A8:D99,4,FALSE)</f>
        <v>324786</v>
      </c>
      <c r="L69" s="50"/>
      <c r="M69" s="295">
        <v>144</v>
      </c>
      <c r="N69" s="395">
        <f>K69/M69</f>
        <v>2255.4583333333335</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144</v>
      </c>
      <c r="N70" s="395">
        <f>K70/M70</f>
        <v>740.87669176672216</v>
      </c>
    </row>
    <row r="71" spans="1:15">
      <c r="B71" s="49"/>
      <c r="C71" s="47"/>
      <c r="D71" s="47"/>
      <c r="E71" s="47"/>
      <c r="F71" s="47"/>
      <c r="G71" s="47"/>
      <c r="H71" s="47"/>
      <c r="I71" s="292"/>
      <c r="J71" s="293"/>
      <c r="K71" s="294"/>
      <c r="L71" s="50"/>
      <c r="M71" s="300"/>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5"/>
      <c r="C74" s="816"/>
      <c r="D74" s="816"/>
      <c r="E74" s="816"/>
      <c r="F74" s="816"/>
      <c r="G74" s="816"/>
      <c r="H74" s="816"/>
      <c r="I74" s="126"/>
      <c r="J74" s="126"/>
      <c r="K74" s="126"/>
      <c r="L74" s="916"/>
      <c r="M74" s="916"/>
      <c r="N74" s="45"/>
    </row>
    <row r="75" spans="1:15" ht="15.75" thickBot="1">
      <c r="B75" s="834" t="s">
        <v>953</v>
      </c>
      <c r="C75" s="835"/>
      <c r="D75" s="835"/>
      <c r="E75" s="835"/>
      <c r="F75" s="835"/>
      <c r="G75" s="835"/>
      <c r="H75" s="835"/>
      <c r="I75" s="835"/>
      <c r="J75" s="835"/>
      <c r="K75" s="835"/>
      <c r="L75" s="835"/>
      <c r="M75" s="836"/>
      <c r="N75" s="301">
        <f>SUM(N69:N74)</f>
        <v>2996.3350251000556</v>
      </c>
    </row>
    <row r="76" spans="1:15" ht="15.75" thickBot="1">
      <c r="B76" s="33"/>
      <c r="C76" s="34"/>
      <c r="D76" s="34"/>
      <c r="E76" s="34"/>
      <c r="F76" s="34"/>
      <c r="G76" s="34"/>
      <c r="H76" s="34"/>
      <c r="I76" s="34"/>
      <c r="J76" s="34"/>
      <c r="K76" s="34"/>
      <c r="L76" s="34"/>
      <c r="M76" s="34"/>
      <c r="N76" s="35"/>
    </row>
    <row r="77" spans="1:15" ht="15.75" thickBot="1">
      <c r="B77" s="828" t="s">
        <v>967</v>
      </c>
      <c r="C77" s="829"/>
      <c r="D77" s="829"/>
      <c r="E77" s="829"/>
      <c r="F77" s="829"/>
      <c r="G77" s="829"/>
      <c r="H77" s="829"/>
      <c r="I77" s="829"/>
      <c r="J77" s="829"/>
      <c r="K77" s="829"/>
      <c r="L77" s="829"/>
      <c r="M77" s="830"/>
      <c r="N77" s="99">
        <f>N43+N53+N64+N75</f>
        <v>86731.951231546278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9" t="s">
        <v>969</v>
      </c>
      <c r="C81" s="820"/>
      <c r="D81" s="820"/>
      <c r="E81" s="820"/>
      <c r="F81" s="820"/>
      <c r="G81" s="820"/>
      <c r="H81" s="820"/>
      <c r="I81" s="314"/>
      <c r="J81" s="334"/>
      <c r="K81" s="302" t="s">
        <v>970</v>
      </c>
      <c r="L81" s="858" t="s">
        <v>971</v>
      </c>
      <c r="M81" s="859"/>
      <c r="N81" s="303"/>
    </row>
    <row r="82" spans="1:14">
      <c r="B82" s="860" t="s">
        <v>972</v>
      </c>
      <c r="C82" s="861"/>
      <c r="D82" s="861"/>
      <c r="E82" s="861"/>
      <c r="F82" s="861"/>
      <c r="G82" s="861"/>
      <c r="H82" s="861"/>
      <c r="I82" s="87"/>
      <c r="J82" s="88"/>
      <c r="K82" s="304">
        <v>0.2</v>
      </c>
      <c r="L82" s="862">
        <f>N77*K82</f>
        <v>17346.390246309256</v>
      </c>
      <c r="M82" s="863"/>
      <c r="N82" s="51"/>
    </row>
    <row r="83" spans="1:14">
      <c r="B83" s="89" t="s">
        <v>973</v>
      </c>
      <c r="C83" s="90"/>
      <c r="D83" s="90"/>
      <c r="E83" s="90"/>
      <c r="F83" s="90"/>
      <c r="G83" s="90"/>
      <c r="H83" s="90"/>
      <c r="I83" s="87"/>
      <c r="J83" s="88"/>
      <c r="K83" s="304">
        <v>0.05</v>
      </c>
      <c r="L83" s="862">
        <f>N77*K83</f>
        <v>4336.5975615773141</v>
      </c>
      <c r="M83" s="863"/>
      <c r="N83" s="51"/>
    </row>
    <row r="84" spans="1:14" ht="15.75" thickBot="1">
      <c r="B84" s="91" t="s">
        <v>974</v>
      </c>
      <c r="C84" s="92"/>
      <c r="D84" s="92"/>
      <c r="E84" s="92"/>
      <c r="F84" s="92"/>
      <c r="G84" s="92"/>
      <c r="H84" s="92"/>
      <c r="I84" s="93"/>
      <c r="J84" s="94"/>
      <c r="K84" s="305">
        <v>0.05</v>
      </c>
      <c r="L84" s="864">
        <f>N77*K84</f>
        <v>4336.5975615773141</v>
      </c>
      <c r="M84" s="865"/>
      <c r="N84" s="51"/>
    </row>
    <row r="85" spans="1:14" ht="15.75" thickBot="1">
      <c r="B85" s="828" t="s">
        <v>953</v>
      </c>
      <c r="C85" s="829"/>
      <c r="D85" s="829"/>
      <c r="E85" s="829"/>
      <c r="F85" s="829"/>
      <c r="G85" s="829"/>
      <c r="H85" s="829"/>
      <c r="I85" s="829"/>
      <c r="J85" s="829"/>
      <c r="K85" s="829"/>
      <c r="L85" s="829"/>
      <c r="M85" s="830"/>
      <c r="N85" s="52">
        <f>L82+L83+L84</f>
        <v>26019.585369463883</v>
      </c>
    </row>
    <row r="86" spans="1:14" ht="15.75" thickBot="1">
      <c r="B86" s="33"/>
      <c r="C86" s="34"/>
      <c r="D86" s="34"/>
      <c r="E86" s="34"/>
      <c r="F86" s="34"/>
      <c r="G86" s="34"/>
      <c r="H86" s="34"/>
      <c r="I86" s="34"/>
      <c r="J86" s="34"/>
      <c r="K86" s="34"/>
      <c r="L86" s="34"/>
      <c r="M86" s="34"/>
      <c r="N86" s="35"/>
    </row>
    <row r="87" spans="1:14" ht="15.75" thickBot="1">
      <c r="A87" t="s">
        <v>2016</v>
      </c>
      <c r="B87" s="828" t="s">
        <v>975</v>
      </c>
      <c r="C87" s="829"/>
      <c r="D87" s="829"/>
      <c r="E87" s="829"/>
      <c r="F87" s="829"/>
      <c r="G87" s="829"/>
      <c r="H87" s="829"/>
      <c r="I87" s="829"/>
      <c r="J87" s="829"/>
      <c r="K87" s="829"/>
      <c r="L87" s="829"/>
      <c r="M87" s="830"/>
      <c r="N87" s="188">
        <f>N77+N85</f>
        <v>112751.53660101016</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6" t="s">
        <v>2218</v>
      </c>
      <c r="C104" s="867"/>
      <c r="D104" s="867"/>
      <c r="E104" s="867"/>
      <c r="F104" s="867"/>
      <c r="G104" s="867"/>
      <c r="H104" s="867"/>
      <c r="I104" s="867"/>
      <c r="J104" s="867"/>
      <c r="K104" s="867"/>
      <c r="L104" s="867"/>
      <c r="M104" s="867"/>
      <c r="N104" s="868"/>
    </row>
    <row r="105" spans="2:14" ht="15" customHeight="1">
      <c r="B105" s="866"/>
      <c r="C105" s="867"/>
      <c r="D105" s="867"/>
      <c r="E105" s="867"/>
      <c r="F105" s="867"/>
      <c r="G105" s="867"/>
      <c r="H105" s="867"/>
      <c r="I105" s="867"/>
      <c r="J105" s="867"/>
      <c r="K105" s="867"/>
      <c r="L105" s="867"/>
      <c r="M105" s="867"/>
      <c r="N105" s="868"/>
    </row>
    <row r="106" spans="2:14" ht="30" customHeight="1">
      <c r="B106" s="869" t="s">
        <v>2219</v>
      </c>
      <c r="C106" s="870"/>
      <c r="D106" s="870"/>
      <c r="E106" s="870"/>
      <c r="F106" s="870"/>
      <c r="G106" s="870"/>
      <c r="H106" s="870"/>
      <c r="I106" s="870"/>
      <c r="J106" s="870"/>
      <c r="K106" s="870"/>
      <c r="L106" s="870"/>
      <c r="M106" s="870"/>
      <c r="N106" s="871"/>
    </row>
    <row r="107" spans="2:14">
      <c r="B107" s="869"/>
      <c r="C107" s="870"/>
      <c r="D107" s="870"/>
      <c r="E107" s="870"/>
      <c r="F107" s="870"/>
      <c r="G107" s="870"/>
      <c r="H107" s="870"/>
      <c r="I107" s="870"/>
      <c r="J107" s="870"/>
      <c r="K107" s="870"/>
      <c r="L107" s="870"/>
      <c r="M107" s="870"/>
      <c r="N107" s="871"/>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5"/>
      <c r="K117" s="805"/>
      <c r="L117" s="805"/>
      <c r="M117" s="805"/>
      <c r="N117" s="806"/>
    </row>
    <row r="118" spans="2:14" ht="15.75" thickBot="1">
      <c r="B118" s="261" t="s">
        <v>2221</v>
      </c>
      <c r="C118" s="393"/>
      <c r="D118" s="393"/>
      <c r="E118" s="57"/>
      <c r="F118" s="57"/>
      <c r="G118" s="57"/>
      <c r="H118" s="57"/>
      <c r="I118" s="57"/>
      <c r="J118" s="807"/>
      <c r="K118" s="807"/>
      <c r="L118" s="807"/>
      <c r="M118" s="807"/>
      <c r="N118"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5"/>
  <cols>
    <col min="1" max="1" width="10.28515625" bestFit="1" customWidth="1"/>
    <col min="2" max="2" width="13.28515625" customWidth="1"/>
    <col min="9" max="9" width="12.5703125" bestFit="1" customWidth="1"/>
    <col min="10" max="10" width="15.5703125" customWidth="1"/>
    <col min="11" max="11" width="14.140625"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1087</v>
      </c>
      <c r="C31" s="81" t="s">
        <v>2076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152</v>
      </c>
      <c r="B36" s="841" t="str">
        <f>VLOOKUP(A36,EQUIPOS!A6:D154,3,FALSE)</f>
        <v xml:space="preserve">Carrotanque de agua(1000 Galones) </v>
      </c>
      <c r="C36" s="842"/>
      <c r="D36" s="842"/>
      <c r="E36" s="842"/>
      <c r="F36" s="842"/>
      <c r="G36" s="842"/>
      <c r="H36" s="843"/>
      <c r="I36" s="267"/>
      <c r="J36" s="268"/>
      <c r="K36" s="269">
        <f>VLOOKUP(A36,EQUIPOS!A6:D163,4,FALSE)</f>
        <v>74320.25776989889</v>
      </c>
      <c r="L36" s="270"/>
      <c r="M36" s="271">
        <v>12</v>
      </c>
      <c r="N36" s="272">
        <f>K36/M36</f>
        <v>6193.3548141582405</v>
      </c>
    </row>
    <row r="37" spans="1:14">
      <c r="A37" s="113" t="s">
        <v>154</v>
      </c>
      <c r="B37" s="320" t="str">
        <f>VLOOKUP(A37,EQUIPOS!A6:D154,3,FALSE)</f>
        <v>Carrotanque Irrigador de asfalto, 1000 GALONES DE CAPACIDAD</v>
      </c>
      <c r="C37" s="321"/>
      <c r="D37" s="321"/>
      <c r="E37" s="321"/>
      <c r="F37" s="321"/>
      <c r="G37" s="321"/>
      <c r="H37" s="322"/>
      <c r="I37" s="267"/>
      <c r="J37" s="268"/>
      <c r="K37" s="269">
        <f>VLOOKUP(A37,EQUIPOS!A6:D163,4,FALSE)</f>
        <v>99456.256770748165</v>
      </c>
      <c r="L37" s="270"/>
      <c r="M37" s="271">
        <v>12</v>
      </c>
      <c r="N37" s="272">
        <f>K37/M37</f>
        <v>8288.0213975623465</v>
      </c>
    </row>
    <row r="38" spans="1:14">
      <c r="A38" s="113" t="s">
        <v>269</v>
      </c>
      <c r="B38" s="320" t="str">
        <f>VLOOKUP(A38,EQUIPOS!A6:D154,3,FALSE)</f>
        <v>Motoniveladora  potencia 215 HP, ancho de cuchilla 4,27 m, peso 18 ton.</v>
      </c>
      <c r="C38" s="321"/>
      <c r="D38" s="321"/>
      <c r="E38" s="321"/>
      <c r="F38" s="321"/>
      <c r="G38" s="321"/>
      <c r="H38" s="322"/>
      <c r="I38" s="267"/>
      <c r="J38" s="268"/>
      <c r="K38" s="269">
        <f>VLOOKUP(A38,EQUIPOS!A6:D163,4,FALSE)</f>
        <v>204215.24230065945</v>
      </c>
      <c r="L38" s="270"/>
      <c r="M38" s="271">
        <v>12</v>
      </c>
      <c r="N38" s="272">
        <f>K38/M38</f>
        <v>17017.936858388286</v>
      </c>
    </row>
    <row r="39" spans="1:14">
      <c r="A39" s="113" t="s">
        <v>299</v>
      </c>
      <c r="B39" s="841" t="str">
        <f>VLOOKUP(A39,EQUIPOS!A7:D154,3,FALSE)</f>
        <v xml:space="preserve">Recicladora, potencia 430HP </v>
      </c>
      <c r="C39" s="842"/>
      <c r="D39" s="842"/>
      <c r="E39" s="842"/>
      <c r="F39" s="842"/>
      <c r="G39" s="842"/>
      <c r="H39" s="843"/>
      <c r="I39" s="267"/>
      <c r="J39" s="268"/>
      <c r="K39" s="269">
        <f>VLOOKUP(A39,EQUIPOS!A7:D164,4,FALSE)</f>
        <v>613535.61830350175</v>
      </c>
      <c r="L39" s="270"/>
      <c r="M39" s="271">
        <v>12</v>
      </c>
      <c r="N39" s="272">
        <f>K39/M39</f>
        <v>51127.968191958476</v>
      </c>
    </row>
    <row r="40" spans="1:14">
      <c r="A40" t="s">
        <v>365</v>
      </c>
      <c r="B40" s="841" t="str">
        <f>VLOOKUP(A40,EQUIPOS!A8:D154,3,FALSE)</f>
        <v xml:space="preserve">Vibrocompatador, potencia 153 HP, peso 10 Ton. </v>
      </c>
      <c r="C40" s="842"/>
      <c r="D40" s="842"/>
      <c r="E40" s="842"/>
      <c r="F40" s="842"/>
      <c r="G40" s="842"/>
      <c r="H40" s="843"/>
      <c r="I40" s="267"/>
      <c r="J40" s="268"/>
      <c r="K40" s="269">
        <f>VLOOKUP(A40,EQUIPOS!A8:D165,4,FALSE)</f>
        <v>133116.49651623334</v>
      </c>
      <c r="L40" s="270"/>
      <c r="M40" s="271">
        <v>12</v>
      </c>
      <c r="N40" s="272">
        <f>K40/M40</f>
        <v>11093.041376352778</v>
      </c>
    </row>
    <row r="41" spans="1:14">
      <c r="B41" s="841"/>
      <c r="C41" s="842"/>
      <c r="D41" s="842"/>
      <c r="E41" s="842"/>
      <c r="F41" s="842"/>
      <c r="G41" s="842"/>
      <c r="H41" s="843"/>
      <c r="I41" s="844"/>
      <c r="J41" s="825"/>
      <c r="K41" s="269"/>
      <c r="L41" s="845"/>
      <c r="M41" s="846"/>
      <c r="N41" s="272"/>
    </row>
    <row r="42" spans="1:14">
      <c r="B42" s="841"/>
      <c r="C42" s="842"/>
      <c r="D42" s="842"/>
      <c r="E42" s="847"/>
      <c r="F42" s="842"/>
      <c r="G42" s="842"/>
      <c r="H42" s="843"/>
      <c r="I42" s="36"/>
      <c r="J42" s="37"/>
      <c r="K42" s="274"/>
      <c r="L42" s="276"/>
      <c r="M42" s="277"/>
      <c r="N42" s="278"/>
    </row>
    <row r="43" spans="1:14">
      <c r="B43" s="848" t="s">
        <v>952</v>
      </c>
      <c r="C43" s="961"/>
      <c r="D43" s="961"/>
      <c r="E43" s="38"/>
      <c r="F43" s="39"/>
      <c r="G43" s="39"/>
      <c r="H43" s="40"/>
      <c r="I43" s="36"/>
      <c r="J43" s="37"/>
      <c r="K43" s="279"/>
      <c r="L43" s="276"/>
      <c r="M43" s="401">
        <v>0.1</v>
      </c>
      <c r="N43" s="344">
        <f>N77*M43</f>
        <v>449.45025376500837</v>
      </c>
    </row>
    <row r="44" spans="1:14" ht="15.75" thickBot="1">
      <c r="B44" s="841"/>
      <c r="C44" s="842"/>
      <c r="D44" s="842"/>
      <c r="E44" s="842"/>
      <c r="F44" s="842"/>
      <c r="G44" s="842"/>
      <c r="H44" s="843"/>
      <c r="I44" s="850"/>
      <c r="J44" s="851"/>
      <c r="K44" s="41"/>
      <c r="L44" s="852"/>
      <c r="M44" s="853"/>
      <c r="N44" s="105"/>
    </row>
    <row r="45" spans="1:14" ht="15.75" thickBot="1">
      <c r="B45" s="828" t="s">
        <v>953</v>
      </c>
      <c r="C45" s="829"/>
      <c r="D45" s="829"/>
      <c r="E45" s="829"/>
      <c r="F45" s="829"/>
      <c r="G45" s="829"/>
      <c r="H45" s="829"/>
      <c r="I45" s="829"/>
      <c r="J45" s="829"/>
      <c r="K45" s="829"/>
      <c r="L45" s="829"/>
      <c r="M45" s="830"/>
      <c r="N45" s="394">
        <f>SUM(N36:N44)</f>
        <v>94169.772892185138</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19" t="s">
        <v>944</v>
      </c>
      <c r="C49" s="820"/>
      <c r="D49" s="820"/>
      <c r="E49" s="820"/>
      <c r="F49" s="820"/>
      <c r="G49" s="820"/>
      <c r="H49" s="820"/>
      <c r="I49" s="821"/>
      <c r="J49" s="315" t="s">
        <v>945</v>
      </c>
      <c r="K49" s="85" t="s">
        <v>946</v>
      </c>
      <c r="L49" s="822" t="s">
        <v>955</v>
      </c>
      <c r="M49" s="821"/>
      <c r="N49" s="86" t="s">
        <v>951</v>
      </c>
    </row>
    <row r="50" spans="1:14">
      <c r="A50" t="s">
        <v>774</v>
      </c>
      <c r="B50" s="43" t="str">
        <f>VLOOKUP(A50,MATERIALES!A5:D373,3,FALSE)</f>
        <v>Agua</v>
      </c>
      <c r="C50" s="281"/>
      <c r="D50" s="281"/>
      <c r="E50" s="281"/>
      <c r="F50" s="281"/>
      <c r="G50" s="281"/>
      <c r="H50" s="281"/>
      <c r="I50" s="268"/>
      <c r="J50" s="224" t="str">
        <f>VLOOKUP(A50,MATERIALES!A4:D640,2,FALSE)</f>
        <v>lt</v>
      </c>
      <c r="K50" s="282">
        <v>75</v>
      </c>
      <c r="L50" s="267"/>
      <c r="M50" s="402">
        <f>VLOOKUP(A50,MATERIALES!A5:D396,4,FALSE)</f>
        <v>53.625797798776269</v>
      </c>
      <c r="N50" s="272">
        <f>K50*M50</f>
        <v>4021.9348349082202</v>
      </c>
    </row>
    <row r="51" spans="1:14">
      <c r="A51" t="s">
        <v>807</v>
      </c>
      <c r="B51" s="43" t="str">
        <f>VLOOKUP(A51,MATERIALES!A5:D373,3,FALSE)</f>
        <v xml:space="preserve">Cemento Asfáltico </v>
      </c>
      <c r="C51" s="281"/>
      <c r="D51" s="281"/>
      <c r="E51" s="281"/>
      <c r="F51" s="281"/>
      <c r="G51" s="281"/>
      <c r="H51" s="281"/>
      <c r="I51" s="268"/>
      <c r="J51" s="224" t="str">
        <f>VLOOKUP(A51,MATERIALES!A4:D640,2,FALSE)</f>
        <v>kg</v>
      </c>
      <c r="K51" s="282">
        <v>1.3</v>
      </c>
      <c r="L51" s="267"/>
      <c r="M51" s="402">
        <f>VLOOKUP(A51,MATERIALES!A5:D396,4,FALSE)</f>
        <v>1910.223807026312</v>
      </c>
      <c r="N51" s="272">
        <f>K51*M51</f>
        <v>2483.2909491342057</v>
      </c>
    </row>
    <row r="52" spans="1:14">
      <c r="B52" s="43"/>
      <c r="C52" s="281"/>
      <c r="D52" s="281"/>
      <c r="E52" s="281"/>
      <c r="F52" s="281"/>
      <c r="G52" s="281"/>
      <c r="H52" s="281"/>
      <c r="I52" s="268"/>
      <c r="J52" s="224"/>
      <c r="K52" s="282"/>
      <c r="L52" s="267"/>
      <c r="M52" s="283"/>
      <c r="N52" s="284"/>
    </row>
    <row r="53" spans="1:14">
      <c r="B53" s="43"/>
      <c r="C53" s="281"/>
      <c r="D53" s="281"/>
      <c r="E53" s="281"/>
      <c r="F53" s="281"/>
      <c r="G53" s="281"/>
      <c r="H53" s="281"/>
      <c r="I53" s="268"/>
      <c r="J53" s="224"/>
      <c r="K53" s="282"/>
      <c r="L53" s="267"/>
      <c r="M53" s="283"/>
      <c r="N53" s="284"/>
    </row>
    <row r="54" spans="1:14" ht="15.75" thickBot="1">
      <c r="B54" s="823"/>
      <c r="C54" s="824"/>
      <c r="D54" s="824"/>
      <c r="E54" s="824"/>
      <c r="F54" s="824"/>
      <c r="G54" s="824"/>
      <c r="H54" s="824"/>
      <c r="I54" s="825"/>
      <c r="J54" s="42"/>
      <c r="K54" s="44"/>
      <c r="L54" s="826"/>
      <c r="M54" s="827"/>
      <c r="N54" s="45"/>
    </row>
    <row r="55" spans="1:14" ht="15.75" thickBot="1">
      <c r="B55" s="828" t="s">
        <v>953</v>
      </c>
      <c r="C55" s="829"/>
      <c r="D55" s="829"/>
      <c r="E55" s="829"/>
      <c r="F55" s="829"/>
      <c r="G55" s="829"/>
      <c r="H55" s="829"/>
      <c r="I55" s="829"/>
      <c r="J55" s="829"/>
      <c r="K55" s="829"/>
      <c r="L55" s="829"/>
      <c r="M55" s="830"/>
      <c r="N55" s="394">
        <f>SUM(N50:N54)</f>
        <v>6505.2257840424263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B60" s="46"/>
      <c r="C60" s="317"/>
      <c r="D60" s="317"/>
      <c r="E60" s="317"/>
      <c r="F60" s="317"/>
      <c r="G60" s="317"/>
      <c r="H60" s="311"/>
      <c r="I60" s="279"/>
      <c r="J60" s="286"/>
      <c r="K60" s="279"/>
      <c r="L60" s="832"/>
      <c r="M60" s="833"/>
      <c r="N60" s="287"/>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7"/>
      <c r="M65" s="818"/>
      <c r="N65" s="127"/>
    </row>
    <row r="66" spans="1:15" ht="15.75" thickBot="1">
      <c r="B66" s="834" t="s">
        <v>953</v>
      </c>
      <c r="C66" s="835"/>
      <c r="D66" s="835"/>
      <c r="E66" s="835"/>
      <c r="F66" s="835"/>
      <c r="G66" s="835"/>
      <c r="H66" s="835"/>
      <c r="I66" s="835"/>
      <c r="J66" s="835"/>
      <c r="K66" s="835"/>
      <c r="L66" s="835"/>
      <c r="M66" s="83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857"/>
      <c r="N70" s="98" t="s">
        <v>951</v>
      </c>
    </row>
    <row r="71" spans="1:15">
      <c r="A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295">
        <v>96</v>
      </c>
      <c r="N71" s="395">
        <f>K71/M71</f>
        <v>1111.3150376500832</v>
      </c>
      <c r="O71" s="106"/>
    </row>
    <row r="72" spans="1:15">
      <c r="A72" t="s">
        <v>15</v>
      </c>
      <c r="B72" s="49" t="str">
        <f>VLOOKUP(A72,'MANO DE OBRA'!A8:D69,3,FALSE)</f>
        <v>Obrero (6)</v>
      </c>
      <c r="C72" s="47"/>
      <c r="D72" s="47"/>
      <c r="E72" s="47"/>
      <c r="F72" s="47"/>
      <c r="G72" s="47"/>
      <c r="H72" s="47"/>
      <c r="I72" s="292">
        <f>K72/J72*100</f>
        <v>175560</v>
      </c>
      <c r="J72" s="293">
        <v>185</v>
      </c>
      <c r="K72" s="294">
        <f>VLOOKUP(A72,'MANO DE OBRA'!A8:D100,4,FALSE)</f>
        <v>324786</v>
      </c>
      <c r="L72" s="50"/>
      <c r="M72" s="299">
        <v>96</v>
      </c>
      <c r="N72" s="395">
        <f>K72/M72</f>
        <v>3383.1875</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5"/>
      <c r="C76" s="816"/>
      <c r="D76" s="816"/>
      <c r="E76" s="816"/>
      <c r="F76" s="816"/>
      <c r="G76" s="816"/>
      <c r="H76" s="816"/>
      <c r="I76" s="126"/>
      <c r="J76" s="126"/>
      <c r="K76" s="126"/>
      <c r="L76" s="916"/>
      <c r="M76" s="916"/>
      <c r="N76" s="45"/>
    </row>
    <row r="77" spans="1:15" ht="15.75" thickBot="1">
      <c r="B77" s="834" t="s">
        <v>953</v>
      </c>
      <c r="C77" s="835"/>
      <c r="D77" s="835"/>
      <c r="E77" s="835"/>
      <c r="F77" s="835"/>
      <c r="G77" s="835"/>
      <c r="H77" s="835"/>
      <c r="I77" s="835"/>
      <c r="J77" s="835"/>
      <c r="K77" s="835"/>
      <c r="L77" s="835"/>
      <c r="M77" s="836"/>
      <c r="N77" s="301">
        <f>SUM(N71:N76)</f>
        <v>4494.5025376500835</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N45+N55+N66+N77</f>
        <v>105169.50121387765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21033.900242775533</v>
      </c>
      <c r="M84" s="863"/>
      <c r="N84" s="51"/>
    </row>
    <row r="85" spans="1:14">
      <c r="B85" s="89" t="s">
        <v>973</v>
      </c>
      <c r="C85" s="90"/>
      <c r="D85" s="90"/>
      <c r="E85" s="90"/>
      <c r="F85" s="90"/>
      <c r="G85" s="90"/>
      <c r="H85" s="90"/>
      <c r="I85" s="87"/>
      <c r="J85" s="88"/>
      <c r="K85" s="304">
        <v>0.05</v>
      </c>
      <c r="L85" s="862">
        <f>N79*K85</f>
        <v>5258.4750606938833</v>
      </c>
      <c r="M85" s="863"/>
      <c r="N85" s="51"/>
    </row>
    <row r="86" spans="1:14" ht="15.75" thickBot="1">
      <c r="B86" s="91" t="s">
        <v>974</v>
      </c>
      <c r="C86" s="92"/>
      <c r="D86" s="92"/>
      <c r="E86" s="92"/>
      <c r="F86" s="92"/>
      <c r="G86" s="92"/>
      <c r="H86" s="92"/>
      <c r="I86" s="93"/>
      <c r="J86" s="94"/>
      <c r="K86" s="305">
        <v>0.05</v>
      </c>
      <c r="L86" s="864">
        <f>N79*K86</f>
        <v>5258.4750606938833</v>
      </c>
      <c r="M86" s="865"/>
      <c r="N86" s="51"/>
    </row>
    <row r="87" spans="1:14" ht="15.75" thickBot="1">
      <c r="B87" s="828" t="s">
        <v>953</v>
      </c>
      <c r="C87" s="829"/>
      <c r="D87" s="829"/>
      <c r="E87" s="829"/>
      <c r="F87" s="829"/>
      <c r="G87" s="829"/>
      <c r="H87" s="829"/>
      <c r="I87" s="829"/>
      <c r="J87" s="829"/>
      <c r="K87" s="829"/>
      <c r="L87" s="829"/>
      <c r="M87" s="830"/>
      <c r="N87" s="52">
        <f>L84+L85+L86</f>
        <v>31550.8503641633</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136720.35157804095</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7" t="s">
        <v>2216</v>
      </c>
      <c r="C99" s="228"/>
      <c r="D99" s="228"/>
      <c r="E99" s="228"/>
      <c r="F99" s="228"/>
      <c r="G99" s="228"/>
      <c r="H99" s="228"/>
      <c r="I99" s="228"/>
      <c r="J99" s="228"/>
      <c r="K99" s="228"/>
      <c r="L99" s="228"/>
      <c r="M99" s="228"/>
      <c r="N99" s="229"/>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ht="15.75" thickBot="1">
      <c r="B103" s="233"/>
      <c r="C103" s="234"/>
      <c r="D103" s="234"/>
      <c r="E103" s="234"/>
      <c r="F103" s="234"/>
      <c r="G103" s="234"/>
      <c r="H103" s="234"/>
      <c r="I103" s="234"/>
      <c r="J103" s="234"/>
      <c r="K103" s="234"/>
      <c r="L103" s="234"/>
      <c r="M103" s="234"/>
      <c r="N103" s="235"/>
    </row>
    <row r="104" spans="2:14">
      <c r="B104" s="236"/>
      <c r="C104" s="237"/>
      <c r="D104" s="237"/>
      <c r="E104" s="237"/>
      <c r="F104" s="237"/>
      <c r="G104" s="237"/>
      <c r="H104" s="237"/>
      <c r="I104" s="237"/>
      <c r="J104" s="237"/>
      <c r="K104" s="237"/>
      <c r="L104" s="237"/>
      <c r="M104" s="237"/>
      <c r="N104" s="238"/>
    </row>
    <row r="105" spans="2:14">
      <c r="B105" s="222" t="s">
        <v>2217</v>
      </c>
      <c r="C105" s="31"/>
      <c r="D105" s="31"/>
      <c r="E105" s="31"/>
      <c r="F105" s="31"/>
      <c r="G105" s="31"/>
      <c r="H105" s="31"/>
      <c r="I105" s="31"/>
      <c r="J105" s="31"/>
      <c r="K105" s="31"/>
      <c r="L105" s="31"/>
      <c r="M105" s="31"/>
      <c r="N105" s="32"/>
    </row>
    <row r="106" spans="2:14" ht="15" customHeight="1">
      <c r="B106" s="866" t="s">
        <v>2218</v>
      </c>
      <c r="C106" s="867"/>
      <c r="D106" s="867"/>
      <c r="E106" s="867"/>
      <c r="F106" s="867"/>
      <c r="G106" s="867"/>
      <c r="H106" s="867"/>
      <c r="I106" s="867"/>
      <c r="J106" s="867"/>
      <c r="K106" s="867"/>
      <c r="L106" s="867"/>
      <c r="M106" s="867"/>
      <c r="N106" s="868"/>
    </row>
    <row r="107" spans="2:14" ht="15" customHeight="1">
      <c r="B107" s="866"/>
      <c r="C107" s="867"/>
      <c r="D107" s="867"/>
      <c r="E107" s="867"/>
      <c r="F107" s="867"/>
      <c r="G107" s="867"/>
      <c r="H107" s="867"/>
      <c r="I107" s="867"/>
      <c r="J107" s="867"/>
      <c r="K107" s="867"/>
      <c r="L107" s="867"/>
      <c r="M107" s="867"/>
      <c r="N107" s="868"/>
    </row>
    <row r="108" spans="2:14" ht="30" customHeight="1">
      <c r="B108" s="869" t="s">
        <v>2219</v>
      </c>
      <c r="C108" s="870"/>
      <c r="D108" s="870"/>
      <c r="E108" s="870"/>
      <c r="F108" s="870"/>
      <c r="G108" s="870"/>
      <c r="H108" s="870"/>
      <c r="I108" s="870"/>
      <c r="J108" s="870"/>
      <c r="K108" s="870"/>
      <c r="L108" s="870"/>
      <c r="M108" s="870"/>
      <c r="N108" s="871"/>
    </row>
    <row r="109" spans="2:14">
      <c r="B109" s="869"/>
      <c r="C109" s="870"/>
      <c r="D109" s="870"/>
      <c r="E109" s="870"/>
      <c r="F109" s="870"/>
      <c r="G109" s="870"/>
      <c r="H109" s="870"/>
      <c r="I109" s="870"/>
      <c r="J109" s="870"/>
      <c r="K109" s="870"/>
      <c r="L109" s="870"/>
      <c r="M109" s="870"/>
      <c r="N109" s="871"/>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222"/>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05"/>
      <c r="K119" s="805"/>
      <c r="L119" s="805"/>
      <c r="M119" s="805"/>
      <c r="N119" s="806"/>
    </row>
    <row r="120" spans="2:14" ht="15.75" thickBot="1">
      <c r="B120" s="261" t="s">
        <v>2221</v>
      </c>
      <c r="C120" s="393"/>
      <c r="D120" s="393"/>
      <c r="E120" s="57"/>
      <c r="F120" s="57"/>
      <c r="G120" s="57"/>
      <c r="H120" s="57"/>
      <c r="I120" s="57"/>
      <c r="J120" s="807"/>
      <c r="K120" s="807"/>
      <c r="L120" s="807"/>
      <c r="M120" s="807"/>
      <c r="N120" s="808"/>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5:M45"/>
    <mergeCell ref="B36:H36"/>
    <mergeCell ref="B39:H39"/>
    <mergeCell ref="B40:H40"/>
    <mergeCell ref="B41:H41"/>
    <mergeCell ref="I41:J41"/>
    <mergeCell ref="L41:M41"/>
    <mergeCell ref="B42:H42"/>
    <mergeCell ref="B43:D43"/>
    <mergeCell ref="B44:H44"/>
    <mergeCell ref="I44:J44"/>
    <mergeCell ref="L44:M44"/>
    <mergeCell ref="B76:H76"/>
    <mergeCell ref="L76:M76"/>
    <mergeCell ref="B49:I49"/>
    <mergeCell ref="L49:M49"/>
    <mergeCell ref="B54:I54"/>
    <mergeCell ref="L54:M54"/>
    <mergeCell ref="B55:M55"/>
    <mergeCell ref="L59:M59"/>
    <mergeCell ref="L60:M60"/>
    <mergeCell ref="L65:M65"/>
    <mergeCell ref="B66:M66"/>
    <mergeCell ref="B70:H70"/>
    <mergeCell ref="L70:M70"/>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1598</v>
      </c>
      <c r="C31" s="81" t="s">
        <v>2077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152</v>
      </c>
      <c r="B36" s="841" t="str">
        <f>VLOOKUP(A36,EQUIPOS!A6:D154,3,FALSE)</f>
        <v xml:space="preserve">Carrotanque de agua(1000 Galones) </v>
      </c>
      <c r="C36" s="842"/>
      <c r="D36" s="842"/>
      <c r="E36" s="842"/>
      <c r="F36" s="842"/>
      <c r="G36" s="842"/>
      <c r="H36" s="843"/>
      <c r="I36" s="267"/>
      <c r="J36" s="268"/>
      <c r="K36" s="269">
        <f>VLOOKUP(A36,EQUIPOS!A6:D163,4,FALSE)</f>
        <v>74320.25776989889</v>
      </c>
      <c r="L36" s="270"/>
      <c r="M36" s="271">
        <v>18</v>
      </c>
      <c r="N36" s="272">
        <f>K36/M36</f>
        <v>4128.9032094388276</v>
      </c>
    </row>
    <row r="37" spans="1:14">
      <c r="A37" s="113" t="s">
        <v>154</v>
      </c>
      <c r="B37" s="841" t="str">
        <f>VLOOKUP(A37,EQUIPOS!A7:D154,3,FALSE)</f>
        <v>Carrotanque Irrigador de asfalto, 1000 GALONES DE CAPACIDAD</v>
      </c>
      <c r="C37" s="842"/>
      <c r="D37" s="842"/>
      <c r="E37" s="842"/>
      <c r="F37" s="842"/>
      <c r="G37" s="842"/>
      <c r="H37" s="843"/>
      <c r="I37" s="267"/>
      <c r="J37" s="268"/>
      <c r="K37" s="269">
        <f>VLOOKUP(A37,EQUIPOS!A7:D164,4,FALSE)</f>
        <v>99456.256770748165</v>
      </c>
      <c r="L37" s="270"/>
      <c r="M37" s="271">
        <v>18</v>
      </c>
      <c r="N37" s="272">
        <f>K37/M37</f>
        <v>5525.3475983748976</v>
      </c>
    </row>
    <row r="38" spans="1:14">
      <c r="A38" t="s">
        <v>269</v>
      </c>
      <c r="B38" s="841" t="str">
        <f>VLOOKUP(A38,EQUIPOS!A8:D154,3,FALSE)</f>
        <v>Motoniveladora  potencia 215 HP, ancho de cuchilla 4,27 m, peso 18 ton.</v>
      </c>
      <c r="C38" s="842"/>
      <c r="D38" s="842"/>
      <c r="E38" s="842"/>
      <c r="F38" s="842"/>
      <c r="G38" s="842"/>
      <c r="H38" s="843"/>
      <c r="I38" s="267"/>
      <c r="J38" s="268"/>
      <c r="K38" s="269">
        <f>VLOOKUP(A38,EQUIPOS!A8:D165,4,FALSE)</f>
        <v>204215.24230065945</v>
      </c>
      <c r="L38" s="270"/>
      <c r="M38" s="271">
        <v>18</v>
      </c>
      <c r="N38" s="272">
        <f>K38/M38</f>
        <v>11345.291238925525</v>
      </c>
    </row>
    <row r="39" spans="1:14">
      <c r="A39" t="s">
        <v>299</v>
      </c>
      <c r="B39" s="841" t="str">
        <f>VLOOKUP(A39,EQUIPOS!A9:D154,3,FALSE)</f>
        <v xml:space="preserve">Recicladora, potencia 430HP </v>
      </c>
      <c r="C39" s="842"/>
      <c r="D39" s="842"/>
      <c r="E39" s="842"/>
      <c r="F39" s="842"/>
      <c r="G39" s="842"/>
      <c r="H39" s="843"/>
      <c r="I39" s="844"/>
      <c r="J39" s="825"/>
      <c r="K39" s="269">
        <f>VLOOKUP(A39,EQUIPOS!A9:D166,4,FALSE)</f>
        <v>613535.61830350175</v>
      </c>
      <c r="L39" s="845">
        <v>18</v>
      </c>
      <c r="M39" s="846"/>
      <c r="N39" s="272">
        <f>K39/L39</f>
        <v>34085.31212797232</v>
      </c>
    </row>
    <row r="40" spans="1:14">
      <c r="A40" t="s">
        <v>365</v>
      </c>
      <c r="B40" s="841" t="str">
        <f>VLOOKUP(A40,EQUIPOS!A10:D154,3,FALSE)</f>
        <v xml:space="preserve">Vibrocompatador, potencia 153 HP, peso 10 Ton. </v>
      </c>
      <c r="C40" s="842"/>
      <c r="D40" s="842"/>
      <c r="E40" s="842"/>
      <c r="F40" s="842"/>
      <c r="G40" s="842"/>
      <c r="H40" s="843"/>
      <c r="I40" s="36"/>
      <c r="J40" s="37"/>
      <c r="K40" s="269">
        <f>VLOOKUP(A40,EQUIPOS!A10:D167,4,FALSE)</f>
        <v>133116.49651623334</v>
      </c>
      <c r="L40" s="276"/>
      <c r="M40" s="277">
        <v>18</v>
      </c>
      <c r="N40" s="272">
        <f>K40/M40</f>
        <v>7395.3609175685187</v>
      </c>
    </row>
    <row r="41" spans="1:14">
      <c r="B41" s="320"/>
      <c r="C41" s="321"/>
      <c r="D41" s="321"/>
      <c r="E41" s="321"/>
      <c r="F41" s="323"/>
      <c r="G41" s="323"/>
      <c r="H41" s="125"/>
      <c r="I41" s="36"/>
      <c r="J41" s="37"/>
      <c r="K41" s="274"/>
      <c r="L41" s="276"/>
      <c r="M41" s="277"/>
      <c r="N41" s="272"/>
    </row>
    <row r="42" spans="1:14">
      <c r="B42" s="848" t="s">
        <v>952</v>
      </c>
      <c r="C42" s="849"/>
      <c r="D42" s="849"/>
      <c r="E42" s="38"/>
      <c r="F42" s="39"/>
      <c r="G42" s="39"/>
      <c r="H42" s="40"/>
      <c r="I42" s="36"/>
      <c r="J42" s="37"/>
      <c r="K42" s="279"/>
      <c r="L42" s="276"/>
      <c r="M42" s="401">
        <v>0.01</v>
      </c>
      <c r="N42" s="344">
        <f>N76*M42</f>
        <v>29.963350251000556</v>
      </c>
    </row>
    <row r="43" spans="1:14" ht="15.75" thickBot="1">
      <c r="B43" s="841"/>
      <c r="C43" s="842"/>
      <c r="D43" s="842"/>
      <c r="E43" s="842"/>
      <c r="F43" s="842"/>
      <c r="G43" s="842"/>
      <c r="H43" s="843"/>
      <c r="I43" s="850"/>
      <c r="J43" s="851"/>
      <c r="K43" s="41"/>
      <c r="L43" s="852"/>
      <c r="M43" s="853"/>
      <c r="N43" s="105"/>
    </row>
    <row r="44" spans="1:14" ht="15.75" thickBot="1">
      <c r="B44" s="828" t="s">
        <v>953</v>
      </c>
      <c r="C44" s="829"/>
      <c r="D44" s="829"/>
      <c r="E44" s="829"/>
      <c r="F44" s="829"/>
      <c r="G44" s="829"/>
      <c r="H44" s="829"/>
      <c r="I44" s="829"/>
      <c r="J44" s="829"/>
      <c r="K44" s="829"/>
      <c r="L44" s="829"/>
      <c r="M44" s="830"/>
      <c r="N44" s="394">
        <f>SUM(N36:N43)</f>
        <v>62510.178442531091</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9" t="s">
        <v>944</v>
      </c>
      <c r="C48" s="820"/>
      <c r="D48" s="820"/>
      <c r="E48" s="820"/>
      <c r="F48" s="820"/>
      <c r="G48" s="820"/>
      <c r="H48" s="820"/>
      <c r="I48" s="821"/>
      <c r="J48" s="315" t="s">
        <v>945</v>
      </c>
      <c r="K48" s="85" t="s">
        <v>946</v>
      </c>
      <c r="L48" s="822" t="s">
        <v>955</v>
      </c>
      <c r="M48" s="821"/>
      <c r="N48" s="86" t="s">
        <v>951</v>
      </c>
    </row>
    <row r="49" spans="1:14">
      <c r="A49" t="s">
        <v>565</v>
      </c>
      <c r="B49" s="43" t="str">
        <f>VLOOKUP(A49,MATERIALES!A5:D373,3,FALSE)</f>
        <v>Mezcla densa en Caliente MDC-25</v>
      </c>
      <c r="C49" s="281"/>
      <c r="D49" s="281"/>
      <c r="E49" s="281"/>
      <c r="F49" s="281"/>
      <c r="G49" s="281"/>
      <c r="H49" s="281"/>
      <c r="I49" s="268"/>
      <c r="J49" s="224" t="str">
        <f>VLOOKUP(A49,MATERIALES!A5:D641,2,FALSE)</f>
        <v>m3</v>
      </c>
      <c r="K49" s="282">
        <v>0.153</v>
      </c>
      <c r="L49" s="267"/>
      <c r="M49" s="402">
        <f>VLOOKUP(A49,MATERIALES!A5:D396,4,FALSE)</f>
        <v>440682.74906237674</v>
      </c>
      <c r="N49" s="272">
        <f>K49*M49</f>
        <v>67424.460606543638</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SUM(N49:N53)</f>
        <v>67424.460606543638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1364</v>
      </c>
      <c r="B59" s="46" t="str">
        <f>VLOOKUP(A59,TRANSPORTE!A5:D117,3,FALSE)</f>
        <v>Transporte de Mezcla densa en Caliente MDC-25</v>
      </c>
      <c r="C59" s="317"/>
      <c r="D59" s="317"/>
      <c r="E59" s="317"/>
      <c r="F59" s="317"/>
      <c r="G59" s="317"/>
      <c r="H59" s="311" t="s">
        <v>1468</v>
      </c>
      <c r="I59" s="413">
        <v>0.153</v>
      </c>
      <c r="J59" s="286">
        <v>1</v>
      </c>
      <c r="K59" s="413">
        <f>I59*J59</f>
        <v>0.153</v>
      </c>
      <c r="L59" s="832">
        <f>VLOOKUP(A59,TRANSPORTE!A5:D117,4,FALSE)</f>
        <v>1232.9363069637777</v>
      </c>
      <c r="M59" s="833"/>
      <c r="N59" s="287">
        <f>K59*L59</f>
        <v>188.63925496545798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f>N59+N60+N61+N62+N63</f>
        <v>188.63925496545798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144</v>
      </c>
      <c r="N70" s="395">
        <f>K70/M70</f>
        <v>2255.4583333333335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144</v>
      </c>
      <c r="N71" s="395">
        <f>K71/M71</f>
        <v>740.87669176672216</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34" t="s">
        <v>953</v>
      </c>
      <c r="C76" s="835"/>
      <c r="D76" s="835"/>
      <c r="E76" s="835"/>
      <c r="F76" s="835"/>
      <c r="G76" s="835"/>
      <c r="H76" s="835"/>
      <c r="I76" s="835"/>
      <c r="J76" s="835"/>
      <c r="K76" s="835"/>
      <c r="L76" s="835"/>
      <c r="M76" s="836"/>
      <c r="N76" s="301">
        <f>SUM(N70:N75)</f>
        <v>2996.3350251000556</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N44+N54+N65+N76</f>
        <v>133119.61332914024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26623.92266582805</v>
      </c>
      <c r="M83" s="863"/>
      <c r="N83" s="51"/>
    </row>
    <row r="84" spans="1:14">
      <c r="B84" s="89" t="s">
        <v>973</v>
      </c>
      <c r="C84" s="90"/>
      <c r="D84" s="90"/>
      <c r="E84" s="90"/>
      <c r="F84" s="90"/>
      <c r="G84" s="90"/>
      <c r="H84" s="90"/>
      <c r="I84" s="87"/>
      <c r="J84" s="88"/>
      <c r="K84" s="304">
        <v>0.05</v>
      </c>
      <c r="L84" s="862">
        <f>N78*K84</f>
        <v>6655.9806664570124</v>
      </c>
      <c r="M84" s="863"/>
      <c r="N84" s="51"/>
    </row>
    <row r="85" spans="1:14" ht="15.75" thickBot="1">
      <c r="B85" s="91" t="s">
        <v>974</v>
      </c>
      <c r="C85" s="92"/>
      <c r="D85" s="92"/>
      <c r="E85" s="92"/>
      <c r="F85" s="92"/>
      <c r="G85" s="92"/>
      <c r="H85" s="92"/>
      <c r="I85" s="93"/>
      <c r="J85" s="94"/>
      <c r="K85" s="305">
        <v>0.05</v>
      </c>
      <c r="L85" s="864">
        <f>N78*K85</f>
        <v>6655.9806664570124</v>
      </c>
      <c r="M85" s="865"/>
      <c r="N85" s="51"/>
    </row>
    <row r="86" spans="1:14" ht="15.75" thickBot="1">
      <c r="B86" s="828" t="s">
        <v>953</v>
      </c>
      <c r="C86" s="829"/>
      <c r="D86" s="829"/>
      <c r="E86" s="829"/>
      <c r="F86" s="829"/>
      <c r="G86" s="829"/>
      <c r="H86" s="829"/>
      <c r="I86" s="829"/>
      <c r="J86" s="829"/>
      <c r="K86" s="829"/>
      <c r="L86" s="829"/>
      <c r="M86" s="830"/>
      <c r="N86" s="52">
        <f>L83+L84+L85</f>
        <v>39935.883998742072</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173055.4973278823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1599</v>
      </c>
      <c r="C31" s="81" t="s">
        <v>2080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152</v>
      </c>
      <c r="B36" s="841" t="str">
        <f>VLOOKUP(A36,EQUIPOS!A6:D154,3,FALSE)</f>
        <v xml:space="preserve">Carrotanque de agua(1000 Galones) </v>
      </c>
      <c r="C36" s="842"/>
      <c r="D36" s="842"/>
      <c r="E36" s="842"/>
      <c r="F36" s="842"/>
      <c r="G36" s="842"/>
      <c r="H36" s="843"/>
      <c r="I36" s="267"/>
      <c r="J36" s="268"/>
      <c r="K36" s="269">
        <f>VLOOKUP(A36,EQUIPOS!A6:D163,4,FALSE)</f>
        <v>74320.25776989889</v>
      </c>
      <c r="L36" s="270"/>
      <c r="M36" s="271">
        <v>18</v>
      </c>
      <c r="N36" s="272">
        <f>K36/M36</f>
        <v>4128.9032094388276</v>
      </c>
    </row>
    <row r="37" spans="1:14">
      <c r="A37" s="113" t="s">
        <v>154</v>
      </c>
      <c r="B37" s="841" t="str">
        <f>VLOOKUP(A37,EQUIPOS!A7:D154,3,FALSE)</f>
        <v>Carrotanque Irrigador de asfalto, 1000 GALONES DE CAPACIDAD</v>
      </c>
      <c r="C37" s="842"/>
      <c r="D37" s="842"/>
      <c r="E37" s="842"/>
      <c r="F37" s="842"/>
      <c r="G37" s="842"/>
      <c r="H37" s="843"/>
      <c r="I37" s="267"/>
      <c r="J37" s="268"/>
      <c r="K37" s="269">
        <f>VLOOKUP(A37,EQUIPOS!A7:D164,4,FALSE)</f>
        <v>99456.256770748165</v>
      </c>
      <c r="L37" s="270"/>
      <c r="M37" s="271">
        <v>18</v>
      </c>
      <c r="N37" s="272">
        <f>K37/M37</f>
        <v>5525.3475983748976</v>
      </c>
    </row>
    <row r="38" spans="1:14">
      <c r="A38" t="s">
        <v>269</v>
      </c>
      <c r="B38" s="841" t="str">
        <f>VLOOKUP(A38,EQUIPOS!A8:D154,3,FALSE)</f>
        <v>Motoniveladora  potencia 215 HP, ancho de cuchilla 4,27 m, peso 18 ton.</v>
      </c>
      <c r="C38" s="842"/>
      <c r="D38" s="842"/>
      <c r="E38" s="842"/>
      <c r="F38" s="842"/>
      <c r="G38" s="842"/>
      <c r="H38" s="843"/>
      <c r="I38" s="267"/>
      <c r="J38" s="268"/>
      <c r="K38" s="269">
        <f>VLOOKUP(A38,EQUIPOS!A8:D165,4,FALSE)</f>
        <v>204215.24230065945</v>
      </c>
      <c r="L38" s="270"/>
      <c r="M38" s="271">
        <v>18</v>
      </c>
      <c r="N38" s="272">
        <f>K38/M38</f>
        <v>11345.291238925525</v>
      </c>
    </row>
    <row r="39" spans="1:14">
      <c r="A39" t="s">
        <v>299</v>
      </c>
      <c r="B39" s="841" t="str">
        <f>VLOOKUP(A39,EQUIPOS!A9:D154,3,FALSE)</f>
        <v xml:space="preserve">Recicladora, potencia 430HP </v>
      </c>
      <c r="C39" s="842"/>
      <c r="D39" s="842"/>
      <c r="E39" s="842"/>
      <c r="F39" s="842"/>
      <c r="G39" s="842"/>
      <c r="H39" s="843"/>
      <c r="I39" s="844"/>
      <c r="J39" s="825"/>
      <c r="K39" s="269">
        <f>VLOOKUP(A39,EQUIPOS!A9:D166,4,FALSE)</f>
        <v>613535.61830350175</v>
      </c>
      <c r="L39" s="845">
        <v>18</v>
      </c>
      <c r="M39" s="846"/>
      <c r="N39" s="272">
        <f>K39/L39</f>
        <v>34085.31212797232</v>
      </c>
    </row>
    <row r="40" spans="1:14">
      <c r="A40" t="s">
        <v>365</v>
      </c>
      <c r="B40" s="841" t="str">
        <f>VLOOKUP(A40,EQUIPOS!A10:D154,3,FALSE)</f>
        <v xml:space="preserve">Vibrocompatador, potencia 153 HP, peso 10 Ton. </v>
      </c>
      <c r="C40" s="842"/>
      <c r="D40" s="842"/>
      <c r="E40" s="842"/>
      <c r="F40" s="842"/>
      <c r="G40" s="842"/>
      <c r="H40" s="843"/>
      <c r="I40" s="36"/>
      <c r="J40" s="37"/>
      <c r="K40" s="269">
        <f>VLOOKUP(A40,EQUIPOS!A10:D167,4,FALSE)</f>
        <v>133116.49651623334</v>
      </c>
      <c r="L40" s="276"/>
      <c r="M40" s="277">
        <v>18</v>
      </c>
      <c r="N40" s="272">
        <f>K40/M40</f>
        <v>7395.3609175685187</v>
      </c>
    </row>
    <row r="41" spans="1:14">
      <c r="B41" s="320"/>
      <c r="C41" s="321"/>
      <c r="D41" s="321"/>
      <c r="E41" s="321"/>
      <c r="F41" s="323"/>
      <c r="G41" s="323"/>
      <c r="H41" s="125"/>
      <c r="I41" s="36"/>
      <c r="J41" s="37"/>
      <c r="K41" s="274"/>
      <c r="L41" s="276"/>
      <c r="M41" s="277"/>
      <c r="N41" s="278"/>
    </row>
    <row r="42" spans="1:14">
      <c r="B42" s="848" t="s">
        <v>952</v>
      </c>
      <c r="C42" s="849"/>
      <c r="D42" s="849"/>
      <c r="E42" s="38"/>
      <c r="F42" s="39"/>
      <c r="G42" s="39"/>
      <c r="H42" s="40"/>
      <c r="I42" s="36"/>
      <c r="J42" s="37"/>
      <c r="K42" s="279"/>
      <c r="L42" s="276"/>
      <c r="M42" s="401">
        <v>0.01</v>
      </c>
      <c r="N42" s="344">
        <f>N76*M42</f>
        <v>29.963350251000556</v>
      </c>
    </row>
    <row r="43" spans="1:14" ht="15.75" thickBot="1">
      <c r="B43" s="841"/>
      <c r="C43" s="842"/>
      <c r="D43" s="842"/>
      <c r="E43" s="842"/>
      <c r="F43" s="842"/>
      <c r="G43" s="842"/>
      <c r="H43" s="843"/>
      <c r="I43" s="850"/>
      <c r="J43" s="851"/>
      <c r="K43" s="41"/>
      <c r="L43" s="852"/>
      <c r="M43" s="853"/>
      <c r="N43" s="105"/>
    </row>
    <row r="44" spans="1:14" ht="15.75" thickBot="1">
      <c r="B44" s="828" t="s">
        <v>953</v>
      </c>
      <c r="C44" s="829"/>
      <c r="D44" s="829"/>
      <c r="E44" s="829"/>
      <c r="F44" s="829"/>
      <c r="G44" s="829"/>
      <c r="H44" s="829"/>
      <c r="I44" s="829"/>
      <c r="J44" s="829"/>
      <c r="K44" s="829"/>
      <c r="L44" s="829"/>
      <c r="M44" s="830"/>
      <c r="N44" s="394">
        <f>SUM(N36:N43)</f>
        <v>62510.178442531091</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9" t="s">
        <v>944</v>
      </c>
      <c r="C48" s="820"/>
      <c r="D48" s="820"/>
      <c r="E48" s="820"/>
      <c r="F48" s="820"/>
      <c r="G48" s="820"/>
      <c r="H48" s="820"/>
      <c r="I48" s="821"/>
      <c r="J48" s="315" t="s">
        <v>945</v>
      </c>
      <c r="K48" s="85" t="s">
        <v>946</v>
      </c>
      <c r="L48" s="822" t="s">
        <v>955</v>
      </c>
      <c r="M48" s="821"/>
      <c r="N48" s="86" t="s">
        <v>951</v>
      </c>
    </row>
    <row r="49" spans="1:14">
      <c r="A49" t="s">
        <v>563</v>
      </c>
      <c r="B49" s="43" t="str">
        <f>VLOOKUP(A49,MATERIALES!A4:D373,3,FALSE)</f>
        <v>Mezcla densa en Caliente MDC-19</v>
      </c>
      <c r="C49" s="281"/>
      <c r="D49" s="281"/>
      <c r="E49" s="281"/>
      <c r="F49" s="281"/>
      <c r="G49" s="281"/>
      <c r="H49" s="281"/>
      <c r="I49" s="268"/>
      <c r="J49" s="224" t="str">
        <f>VLOOKUP(A49,MATERIALES!A5:D641,2,FALSE)</f>
        <v>m3</v>
      </c>
      <c r="K49" s="282">
        <v>0.153</v>
      </c>
      <c r="L49" s="267"/>
      <c r="M49" s="402">
        <f>VLOOKUP(A49,MATERIALES!A5:D396,4,FALSE)</f>
        <v>429692.7578927803</v>
      </c>
      <c r="N49" s="272">
        <f>K49*M49</f>
        <v>65742.991957595383</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SUM(N49:N53)</f>
        <v>65742.991957595383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1362</v>
      </c>
      <c r="B59" s="46" t="str">
        <f>VLOOKUP(A59,TRANSPORTE!A5:D117,3,FALSE)</f>
        <v>Transporte de Mezcla Densa en Caliente MDC-19</v>
      </c>
      <c r="C59" s="317"/>
      <c r="D59" s="317"/>
      <c r="E59" s="317"/>
      <c r="F59" s="317"/>
      <c r="G59" s="317"/>
      <c r="H59" s="311" t="s">
        <v>1468</v>
      </c>
      <c r="I59" s="413">
        <v>0.153</v>
      </c>
      <c r="J59" s="286">
        <v>1</v>
      </c>
      <c r="K59" s="413">
        <f>I59*J59</f>
        <v>0.153</v>
      </c>
      <c r="L59" s="832">
        <f>VLOOKUP(A59,TRANSPORTE!A5:D117,4,FALSE)</f>
        <v>1232.9363069637777</v>
      </c>
      <c r="M59" s="833"/>
      <c r="N59" s="287">
        <f>K59*L59</f>
        <v>188.63925496545798</v>
      </c>
    </row>
    <row r="60" spans="1:14">
      <c r="B60" s="46"/>
      <c r="C60" s="47"/>
      <c r="D60" s="47"/>
      <c r="E60" s="47"/>
      <c r="F60" s="47"/>
      <c r="G60" s="47"/>
      <c r="H60" s="311"/>
      <c r="I60" s="279"/>
      <c r="J60" s="286"/>
      <c r="K60" s="279"/>
      <c r="L60" s="832"/>
      <c r="M60" s="833"/>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f>N59+N60+N61+N62+N63</f>
        <v>188.63925496545798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144</v>
      </c>
      <c r="N70" s="395">
        <f>K70/M70</f>
        <v>2255.4583333333335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144</v>
      </c>
      <c r="N71" s="395">
        <f>K71/M71</f>
        <v>740.87669176672216</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34" t="s">
        <v>953</v>
      </c>
      <c r="C76" s="835"/>
      <c r="D76" s="835"/>
      <c r="E76" s="835"/>
      <c r="F76" s="835"/>
      <c r="G76" s="835"/>
      <c r="H76" s="835"/>
      <c r="I76" s="835"/>
      <c r="J76" s="835"/>
      <c r="K76" s="835"/>
      <c r="L76" s="835"/>
      <c r="M76" s="836"/>
      <c r="N76" s="301">
        <f>SUM(N70:N75)</f>
        <v>2996.3350251000556</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N44+N54+N65+N76</f>
        <v>131438.144680192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26287.6289360384</v>
      </c>
      <c r="M83" s="863"/>
      <c r="N83" s="51"/>
    </row>
    <row r="84" spans="1:14">
      <c r="B84" s="89" t="s">
        <v>973</v>
      </c>
      <c r="C84" s="90"/>
      <c r="D84" s="90"/>
      <c r="E84" s="90"/>
      <c r="F84" s="90"/>
      <c r="G84" s="90"/>
      <c r="H84" s="90"/>
      <c r="I84" s="87"/>
      <c r="J84" s="88"/>
      <c r="K84" s="304">
        <v>0.05</v>
      </c>
      <c r="L84" s="862">
        <f>N78*K84</f>
        <v>6571.9072340096</v>
      </c>
      <c r="M84" s="863"/>
      <c r="N84" s="51"/>
    </row>
    <row r="85" spans="1:14" ht="15.75" thickBot="1">
      <c r="B85" s="91" t="s">
        <v>974</v>
      </c>
      <c r="C85" s="92"/>
      <c r="D85" s="92"/>
      <c r="E85" s="92"/>
      <c r="F85" s="92"/>
      <c r="G85" s="92"/>
      <c r="H85" s="92"/>
      <c r="I85" s="93"/>
      <c r="J85" s="94"/>
      <c r="K85" s="305">
        <v>0.05</v>
      </c>
      <c r="L85" s="864">
        <f>N78*K85</f>
        <v>6571.9072340096</v>
      </c>
      <c r="M85" s="865"/>
      <c r="N85" s="51"/>
    </row>
    <row r="86" spans="1:14" ht="15.75" thickBot="1">
      <c r="B86" s="828" t="s">
        <v>953</v>
      </c>
      <c r="C86" s="829"/>
      <c r="D86" s="829"/>
      <c r="E86" s="829"/>
      <c r="F86" s="829"/>
      <c r="G86" s="829"/>
      <c r="H86" s="829"/>
      <c r="I86" s="829"/>
      <c r="J86" s="829"/>
      <c r="K86" s="829"/>
      <c r="L86" s="829"/>
      <c r="M86" s="830"/>
      <c r="N86" s="52">
        <f>L83+L84+L85</f>
        <v>39431.443404057602</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170869.58808424958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1600</v>
      </c>
      <c r="C31" s="81" t="s">
        <v>2081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152</v>
      </c>
      <c r="B36" s="841" t="str">
        <f>VLOOKUP(A36,EQUIPOS!A6:D154,3,FALSE)</f>
        <v xml:space="preserve">Carrotanque de agua(1000 Galones) </v>
      </c>
      <c r="C36" s="842"/>
      <c r="D36" s="842"/>
      <c r="E36" s="842"/>
      <c r="F36" s="842"/>
      <c r="G36" s="842"/>
      <c r="H36" s="843"/>
      <c r="I36" s="267"/>
      <c r="J36" s="268"/>
      <c r="K36" s="269">
        <f>VLOOKUP(A36,EQUIPOS!A6:D163,4,FALSE)</f>
        <v>74320.25776989889</v>
      </c>
      <c r="L36" s="270"/>
      <c r="M36" s="271">
        <v>15</v>
      </c>
      <c r="N36" s="272">
        <f>K36/M36</f>
        <v>4954.683851326593</v>
      </c>
    </row>
    <row r="37" spans="1:14">
      <c r="A37" s="113" t="s">
        <v>154</v>
      </c>
      <c r="B37" s="841" t="str">
        <f>VLOOKUP(A37,EQUIPOS!A7:D154,3,FALSE)</f>
        <v>Carrotanque Irrigador de asfalto, 1000 GALONES DE CAPACIDAD</v>
      </c>
      <c r="C37" s="842"/>
      <c r="D37" s="842"/>
      <c r="E37" s="842"/>
      <c r="F37" s="842"/>
      <c r="G37" s="842"/>
      <c r="H37" s="843"/>
      <c r="I37" s="267"/>
      <c r="J37" s="268"/>
      <c r="K37" s="269">
        <f>VLOOKUP(A37,EQUIPOS!A7:D164,4,FALSE)</f>
        <v>99456.256770748165</v>
      </c>
      <c r="L37" s="270"/>
      <c r="M37" s="271">
        <v>15</v>
      </c>
      <c r="N37" s="272">
        <f>K37/M37</f>
        <v>6630.4171180498779</v>
      </c>
    </row>
    <row r="38" spans="1:14">
      <c r="A38" t="s">
        <v>269</v>
      </c>
      <c r="B38" s="841" t="str">
        <f>VLOOKUP(A38,EQUIPOS!A8:D154,3,FALSE)</f>
        <v>Motoniveladora  potencia 215 HP, ancho de cuchilla 4,27 m, peso 18 ton.</v>
      </c>
      <c r="C38" s="842"/>
      <c r="D38" s="842"/>
      <c r="E38" s="842"/>
      <c r="F38" s="842"/>
      <c r="G38" s="842"/>
      <c r="H38" s="843"/>
      <c r="I38" s="267"/>
      <c r="J38" s="268"/>
      <c r="K38" s="269">
        <f>VLOOKUP(A38,EQUIPOS!A8:D165,4,FALSE)</f>
        <v>204215.24230065945</v>
      </c>
      <c r="L38" s="270"/>
      <c r="M38" s="271">
        <v>15</v>
      </c>
      <c r="N38" s="272">
        <f>K38/M38</f>
        <v>13614.349486710629</v>
      </c>
    </row>
    <row r="39" spans="1:14">
      <c r="A39" t="s">
        <v>299</v>
      </c>
      <c r="B39" s="841" t="str">
        <f>VLOOKUP(A39,EQUIPOS!A9:D154,3,FALSE)</f>
        <v xml:space="preserve">Recicladora, potencia 430HP </v>
      </c>
      <c r="C39" s="842"/>
      <c r="D39" s="842"/>
      <c r="E39" s="842"/>
      <c r="F39" s="842"/>
      <c r="G39" s="842"/>
      <c r="H39" s="843"/>
      <c r="I39" s="844"/>
      <c r="J39" s="825"/>
      <c r="K39" s="269">
        <f>VLOOKUP(A39,EQUIPOS!A9:D166,4,FALSE)</f>
        <v>613535.61830350175</v>
      </c>
      <c r="L39" s="845">
        <v>15</v>
      </c>
      <c r="M39" s="846"/>
      <c r="N39" s="272">
        <f>K39/L39</f>
        <v>40902.374553566784</v>
      </c>
    </row>
    <row r="40" spans="1:14">
      <c r="A40" t="s">
        <v>365</v>
      </c>
      <c r="B40" s="841" t="str">
        <f>VLOOKUP(A40,EQUIPOS!A10:D154,3,FALSE)</f>
        <v xml:space="preserve">Vibrocompatador, potencia 153 HP, peso 10 Ton. </v>
      </c>
      <c r="C40" s="842"/>
      <c r="D40" s="842"/>
      <c r="E40" s="842"/>
      <c r="F40" s="842"/>
      <c r="G40" s="842"/>
      <c r="H40" s="843"/>
      <c r="I40" s="36"/>
      <c r="J40" s="37"/>
      <c r="K40" s="269">
        <f>VLOOKUP(A40,EQUIPOS!A10:D167,4,FALSE)</f>
        <v>133116.49651623334</v>
      </c>
      <c r="L40" s="276"/>
      <c r="M40" s="277">
        <v>15</v>
      </c>
      <c r="N40" s="272">
        <f>K40/M40</f>
        <v>8874.4331010822225</v>
      </c>
    </row>
    <row r="41" spans="1:14">
      <c r="B41" s="320"/>
      <c r="C41" s="321"/>
      <c r="D41" s="321"/>
      <c r="E41" s="321"/>
      <c r="F41" s="323"/>
      <c r="G41" s="323"/>
      <c r="H41" s="125"/>
      <c r="I41" s="36"/>
      <c r="J41" s="37"/>
      <c r="K41" s="274"/>
      <c r="L41" s="276"/>
      <c r="M41" s="277"/>
      <c r="N41" s="278"/>
    </row>
    <row r="42" spans="1:14">
      <c r="B42" s="848" t="s">
        <v>952</v>
      </c>
      <c r="C42" s="849"/>
      <c r="D42" s="849"/>
      <c r="E42" s="38"/>
      <c r="F42" s="39"/>
      <c r="G42" s="39"/>
      <c r="H42" s="40"/>
      <c r="I42" s="36"/>
      <c r="J42" s="37"/>
      <c r="K42" s="279"/>
      <c r="L42" s="276"/>
      <c r="M42" s="401">
        <v>0.01</v>
      </c>
      <c r="N42" s="344">
        <f>N76*M42</f>
        <v>35.956020301200674</v>
      </c>
    </row>
    <row r="43" spans="1:14" ht="15.75" thickBot="1">
      <c r="B43" s="841"/>
      <c r="C43" s="842"/>
      <c r="D43" s="842"/>
      <c r="E43" s="842"/>
      <c r="F43" s="842"/>
      <c r="G43" s="842"/>
      <c r="H43" s="843"/>
      <c r="I43" s="850"/>
      <c r="J43" s="851"/>
      <c r="K43" s="41"/>
      <c r="L43" s="852"/>
      <c r="M43" s="853"/>
      <c r="N43" s="105"/>
    </row>
    <row r="44" spans="1:14" ht="15.75" thickBot="1">
      <c r="B44" s="828" t="s">
        <v>953</v>
      </c>
      <c r="C44" s="829"/>
      <c r="D44" s="829"/>
      <c r="E44" s="829"/>
      <c r="F44" s="829"/>
      <c r="G44" s="829"/>
      <c r="H44" s="829"/>
      <c r="I44" s="829"/>
      <c r="J44" s="829"/>
      <c r="K44" s="829"/>
      <c r="L44" s="829"/>
      <c r="M44" s="830"/>
      <c r="N44" s="394">
        <f>SUM(N36:N43)</f>
        <v>75012.214131037312</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9" t="s">
        <v>944</v>
      </c>
      <c r="C48" s="820"/>
      <c r="D48" s="820"/>
      <c r="E48" s="820"/>
      <c r="F48" s="820"/>
      <c r="G48" s="820"/>
      <c r="H48" s="820"/>
      <c r="I48" s="821"/>
      <c r="J48" s="315" t="s">
        <v>945</v>
      </c>
      <c r="K48" s="85" t="s">
        <v>946</v>
      </c>
      <c r="L48" s="822" t="s">
        <v>955</v>
      </c>
      <c r="M48" s="821"/>
      <c r="N48" s="86" t="s">
        <v>951</v>
      </c>
    </row>
    <row r="49" spans="1:14">
      <c r="A49" t="s">
        <v>565</v>
      </c>
      <c r="B49" s="43" t="str">
        <f>VLOOKUP(A49,MATERIALES!A4:D373,3,FALSE)</f>
        <v>Mezcla densa en Caliente MDC-25</v>
      </c>
      <c r="C49" s="281"/>
      <c r="D49" s="281"/>
      <c r="E49" s="281"/>
      <c r="F49" s="281"/>
      <c r="G49" s="281"/>
      <c r="H49" s="281"/>
      <c r="I49" s="268"/>
      <c r="J49" s="224" t="str">
        <f>VLOOKUP(A49,MATERIALES!A5:D641,2,FALSE)</f>
        <v>m3</v>
      </c>
      <c r="K49" s="282">
        <v>0.153</v>
      </c>
      <c r="L49" s="267"/>
      <c r="M49" s="402">
        <f>VLOOKUP(A49,MATERIALES!A5:D396,4,FALSE)</f>
        <v>440682.74906237674</v>
      </c>
      <c r="N49" s="272">
        <f>K49*M49</f>
        <v>67424.460606543638</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SUM(N49:N53)</f>
        <v>67424.460606543638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1364</v>
      </c>
      <c r="B59" s="46" t="str">
        <f>VLOOKUP(A59,TRANSPORTE!A5:D117,3,FALSE)</f>
        <v>Transporte de Mezcla densa en Caliente MDC-25</v>
      </c>
      <c r="C59" s="317"/>
      <c r="D59" s="317"/>
      <c r="E59" s="317"/>
      <c r="F59" s="317"/>
      <c r="G59" s="317"/>
      <c r="H59" s="311" t="s">
        <v>1468</v>
      </c>
      <c r="I59" s="413">
        <v>0.153</v>
      </c>
      <c r="J59" s="286">
        <v>1</v>
      </c>
      <c r="K59" s="413">
        <f>I59*J59</f>
        <v>0.153</v>
      </c>
      <c r="L59" s="832">
        <f>VLOOKUP(A59,TRANSPORTE!A5:D117,4,FALSE)</f>
        <v>1232.9363069637777</v>
      </c>
      <c r="M59" s="833"/>
      <c r="N59" s="287">
        <f>K59*L59</f>
        <v>188.63925496545798</v>
      </c>
    </row>
    <row r="60" spans="1:14">
      <c r="B60" s="46"/>
      <c r="C60" s="47"/>
      <c r="D60" s="47"/>
      <c r="E60" s="47"/>
      <c r="F60" s="47"/>
      <c r="G60" s="47"/>
      <c r="H60" s="311"/>
      <c r="I60" s="279"/>
      <c r="J60" s="286"/>
      <c r="K60" s="279"/>
      <c r="L60" s="832"/>
      <c r="M60" s="833"/>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f>N59+N60+N61+N62+N63</f>
        <v>188.63925496545798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120</v>
      </c>
      <c r="N70" s="395">
        <f>K70/M70</f>
        <v>2706.55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120</v>
      </c>
      <c r="N71" s="395">
        <f>K71/M71</f>
        <v>889.05203012006655</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34" t="s">
        <v>953</v>
      </c>
      <c r="C76" s="835"/>
      <c r="D76" s="835"/>
      <c r="E76" s="835"/>
      <c r="F76" s="835"/>
      <c r="G76" s="835"/>
      <c r="H76" s="835"/>
      <c r="I76" s="835"/>
      <c r="J76" s="835"/>
      <c r="K76" s="835"/>
      <c r="L76" s="835"/>
      <c r="M76" s="836"/>
      <c r="N76" s="301">
        <f>SUM(N70:N75)</f>
        <v>3595.602030120067</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N44+N54+N65+N76</f>
        <v>146220.91602266647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29244.183204533296</v>
      </c>
      <c r="M83" s="863"/>
      <c r="N83" s="51"/>
    </row>
    <row r="84" spans="1:14">
      <c r="B84" s="89" t="s">
        <v>973</v>
      </c>
      <c r="C84" s="90"/>
      <c r="D84" s="90"/>
      <c r="E84" s="90"/>
      <c r="F84" s="90"/>
      <c r="G84" s="90"/>
      <c r="H84" s="90"/>
      <c r="I84" s="87"/>
      <c r="J84" s="88"/>
      <c r="K84" s="304">
        <v>0.05</v>
      </c>
      <c r="L84" s="862">
        <f>N78*K84</f>
        <v>7311.0458011333239</v>
      </c>
      <c r="M84" s="863"/>
      <c r="N84" s="51"/>
    </row>
    <row r="85" spans="1:14" ht="15.75" thickBot="1">
      <c r="B85" s="91" t="s">
        <v>974</v>
      </c>
      <c r="C85" s="92"/>
      <c r="D85" s="92"/>
      <c r="E85" s="92"/>
      <c r="F85" s="92"/>
      <c r="G85" s="92"/>
      <c r="H85" s="92"/>
      <c r="I85" s="93"/>
      <c r="J85" s="94"/>
      <c r="K85" s="305">
        <v>0.05</v>
      </c>
      <c r="L85" s="864">
        <f>N78*K85</f>
        <v>7311.0458011333239</v>
      </c>
      <c r="M85" s="865"/>
      <c r="N85" s="51"/>
    </row>
    <row r="86" spans="1:14" ht="15.75" thickBot="1">
      <c r="B86" s="828" t="s">
        <v>953</v>
      </c>
      <c r="C86" s="829"/>
      <c r="D86" s="829"/>
      <c r="E86" s="829"/>
      <c r="F86" s="829"/>
      <c r="G86" s="829"/>
      <c r="H86" s="829"/>
      <c r="I86" s="829"/>
      <c r="J86" s="829"/>
      <c r="K86" s="829"/>
      <c r="L86" s="829"/>
      <c r="M86" s="830"/>
      <c r="N86" s="52">
        <f>L83+L84+L85</f>
        <v>43866.274806799942</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190087.19082946642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1601</v>
      </c>
      <c r="C31" s="81" t="s">
        <v>2084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152</v>
      </c>
      <c r="B36" s="841" t="str">
        <f>VLOOKUP(A36,EQUIPOS!A6:D154,3,FALSE)</f>
        <v xml:space="preserve">Carrotanque de agua(1000 Galones) </v>
      </c>
      <c r="C36" s="842"/>
      <c r="D36" s="842"/>
      <c r="E36" s="842"/>
      <c r="F36" s="842"/>
      <c r="G36" s="842"/>
      <c r="H36" s="843"/>
      <c r="I36" s="267"/>
      <c r="J36" s="268"/>
      <c r="K36" s="269">
        <f>VLOOKUP(A36,EQUIPOS!A6:D163,4,FALSE)</f>
        <v>74320.25776989889</v>
      </c>
      <c r="L36" s="270"/>
      <c r="M36" s="271">
        <v>15</v>
      </c>
      <c r="N36" s="272">
        <f>K36/M36</f>
        <v>4954.683851326593</v>
      </c>
    </row>
    <row r="37" spans="1:14">
      <c r="A37" s="113" t="s">
        <v>154</v>
      </c>
      <c r="B37" s="841" t="str">
        <f>VLOOKUP(A37,EQUIPOS!A7:D154,3,FALSE)</f>
        <v>Carrotanque Irrigador de asfalto, 1000 GALONES DE CAPACIDAD</v>
      </c>
      <c r="C37" s="842"/>
      <c r="D37" s="842"/>
      <c r="E37" s="842"/>
      <c r="F37" s="842"/>
      <c r="G37" s="842"/>
      <c r="H37" s="843"/>
      <c r="I37" s="267"/>
      <c r="J37" s="268"/>
      <c r="K37" s="269">
        <f>VLOOKUP(A37,EQUIPOS!A7:D164,4,FALSE)</f>
        <v>99456.256770748165</v>
      </c>
      <c r="L37" s="270"/>
      <c r="M37" s="271">
        <v>15</v>
      </c>
      <c r="N37" s="272">
        <f>K37/M37</f>
        <v>6630.4171180498779</v>
      </c>
    </row>
    <row r="38" spans="1:14">
      <c r="A38" t="s">
        <v>269</v>
      </c>
      <c r="B38" s="841" t="str">
        <f>VLOOKUP(A38,EQUIPOS!A8:D154,3,FALSE)</f>
        <v>Motoniveladora  potencia 215 HP, ancho de cuchilla 4,27 m, peso 18 ton.</v>
      </c>
      <c r="C38" s="842"/>
      <c r="D38" s="842"/>
      <c r="E38" s="842"/>
      <c r="F38" s="842"/>
      <c r="G38" s="842"/>
      <c r="H38" s="843"/>
      <c r="I38" s="267"/>
      <c r="J38" s="268"/>
      <c r="K38" s="269">
        <f>VLOOKUP(A38,EQUIPOS!A8:D165,4,FALSE)</f>
        <v>204215.24230065945</v>
      </c>
      <c r="L38" s="270"/>
      <c r="M38" s="271">
        <v>15</v>
      </c>
      <c r="N38" s="272">
        <f>K38/M38</f>
        <v>13614.349486710629</v>
      </c>
    </row>
    <row r="39" spans="1:14">
      <c r="A39" t="s">
        <v>299</v>
      </c>
      <c r="B39" s="841" t="str">
        <f>VLOOKUP(A39,EQUIPOS!A9:D154,3,FALSE)</f>
        <v xml:space="preserve">Recicladora, potencia 430HP </v>
      </c>
      <c r="C39" s="842"/>
      <c r="D39" s="842"/>
      <c r="E39" s="842"/>
      <c r="F39" s="842"/>
      <c r="G39" s="842"/>
      <c r="H39" s="843"/>
      <c r="I39" s="844"/>
      <c r="J39" s="825"/>
      <c r="K39" s="269">
        <f>VLOOKUP(A39,EQUIPOS!A9:D166,4,FALSE)</f>
        <v>613535.61830350175</v>
      </c>
      <c r="L39" s="845">
        <v>15</v>
      </c>
      <c r="M39" s="846"/>
      <c r="N39" s="272">
        <f>K39/L39</f>
        <v>40902.374553566784</v>
      </c>
    </row>
    <row r="40" spans="1:14">
      <c r="A40" t="s">
        <v>365</v>
      </c>
      <c r="B40" s="841" t="str">
        <f>VLOOKUP(A40,EQUIPOS!A10:D154,3,FALSE)</f>
        <v xml:space="preserve">Vibrocompatador, potencia 153 HP, peso 10 Ton. </v>
      </c>
      <c r="C40" s="842"/>
      <c r="D40" s="842"/>
      <c r="E40" s="842"/>
      <c r="F40" s="842"/>
      <c r="G40" s="842"/>
      <c r="H40" s="843"/>
      <c r="I40" s="36"/>
      <c r="J40" s="37"/>
      <c r="K40" s="269">
        <f>VLOOKUP(A40,EQUIPOS!A10:D167,4,FALSE)</f>
        <v>133116.49651623334</v>
      </c>
      <c r="L40" s="276"/>
      <c r="M40" s="277">
        <v>15</v>
      </c>
      <c r="N40" s="272">
        <f>K40/M40</f>
        <v>8874.4331010822225</v>
      </c>
    </row>
    <row r="41" spans="1:14">
      <c r="B41" s="320"/>
      <c r="C41" s="321"/>
      <c r="D41" s="321"/>
      <c r="E41" s="321"/>
      <c r="F41" s="323"/>
      <c r="G41" s="323"/>
      <c r="H41" s="125"/>
      <c r="I41" s="36"/>
      <c r="J41" s="37"/>
      <c r="K41" s="274"/>
      <c r="L41" s="276"/>
      <c r="M41" s="277"/>
      <c r="N41" s="278"/>
    </row>
    <row r="42" spans="1:14">
      <c r="B42" s="848" t="s">
        <v>952</v>
      </c>
      <c r="C42" s="849"/>
      <c r="D42" s="849"/>
      <c r="E42" s="38"/>
      <c r="F42" s="39"/>
      <c r="G42" s="39"/>
      <c r="H42" s="40"/>
      <c r="I42" s="36"/>
      <c r="J42" s="37"/>
      <c r="K42" s="279"/>
      <c r="L42" s="276"/>
      <c r="M42" s="401">
        <v>0.01</v>
      </c>
      <c r="N42" s="344">
        <f>N76*M42</f>
        <v>35.956020301200674</v>
      </c>
    </row>
    <row r="43" spans="1:14" ht="15.75" thickBot="1">
      <c r="B43" s="841"/>
      <c r="C43" s="842"/>
      <c r="D43" s="842"/>
      <c r="E43" s="842"/>
      <c r="F43" s="842"/>
      <c r="G43" s="842"/>
      <c r="H43" s="843"/>
      <c r="I43" s="850"/>
      <c r="J43" s="851"/>
      <c r="K43" s="41"/>
      <c r="L43" s="852"/>
      <c r="M43" s="853"/>
      <c r="N43" s="105"/>
    </row>
    <row r="44" spans="1:14" ht="15.75" thickBot="1">
      <c r="B44" s="828" t="s">
        <v>953</v>
      </c>
      <c r="C44" s="829"/>
      <c r="D44" s="829"/>
      <c r="E44" s="829"/>
      <c r="F44" s="829"/>
      <c r="G44" s="829"/>
      <c r="H44" s="829"/>
      <c r="I44" s="829"/>
      <c r="J44" s="829"/>
      <c r="K44" s="829"/>
      <c r="L44" s="829"/>
      <c r="M44" s="830"/>
      <c r="N44" s="394">
        <f>SUM(N36:N43)</f>
        <v>75012.214131037312</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9" t="s">
        <v>944</v>
      </c>
      <c r="C48" s="820"/>
      <c r="D48" s="820"/>
      <c r="E48" s="820"/>
      <c r="F48" s="820"/>
      <c r="G48" s="820"/>
      <c r="H48" s="820"/>
      <c r="I48" s="821"/>
      <c r="J48" s="315" t="s">
        <v>945</v>
      </c>
      <c r="K48" s="85" t="s">
        <v>946</v>
      </c>
      <c r="L48" s="822" t="s">
        <v>955</v>
      </c>
      <c r="M48" s="821"/>
      <c r="N48" s="86" t="s">
        <v>951</v>
      </c>
    </row>
    <row r="49" spans="1:14">
      <c r="A49" t="s">
        <v>563</v>
      </c>
      <c r="B49" s="43" t="str">
        <f>VLOOKUP(A49,MATERIALES!A4:D373,3,FALSE)</f>
        <v>Mezcla densa en Caliente MDC-19</v>
      </c>
      <c r="C49" s="281"/>
      <c r="D49" s="281"/>
      <c r="E49" s="281"/>
      <c r="F49" s="281"/>
      <c r="G49" s="281"/>
      <c r="H49" s="281"/>
      <c r="I49" s="268"/>
      <c r="J49" s="224" t="str">
        <f>VLOOKUP(A49,MATERIALES!A5:D641,2,FALSE)</f>
        <v>m3</v>
      </c>
      <c r="K49" s="282">
        <v>0.153</v>
      </c>
      <c r="L49" s="267"/>
      <c r="M49" s="402">
        <f>VLOOKUP(A49,MATERIALES!A5:D396,4,FALSE)</f>
        <v>429692.7578927803</v>
      </c>
      <c r="N49" s="272">
        <f>K49*M49</f>
        <v>65742.991957595383</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SUM(N49:N53)</f>
        <v>65742.991957595383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1362</v>
      </c>
      <c r="B59" s="46" t="str">
        <f>VLOOKUP(A59,TRANSPORTE!A5:D117,3,FALSE)</f>
        <v>Transporte de Mezcla Densa en Caliente MDC-19</v>
      </c>
      <c r="C59" s="317"/>
      <c r="D59" s="317"/>
      <c r="E59" s="317"/>
      <c r="F59" s="317"/>
      <c r="G59" s="317"/>
      <c r="H59" s="311" t="s">
        <v>1468</v>
      </c>
      <c r="I59" s="413">
        <v>0.153</v>
      </c>
      <c r="J59" s="286">
        <v>1</v>
      </c>
      <c r="K59" s="413">
        <f>I59*J59</f>
        <v>0.153</v>
      </c>
      <c r="L59" s="832">
        <f>VLOOKUP(A59,TRANSPORTE!A5:D117,4,FALSE)</f>
        <v>1232.9363069637777</v>
      </c>
      <c r="M59" s="833"/>
      <c r="N59" s="287">
        <f>K59*L59</f>
        <v>188.63925496545798</v>
      </c>
    </row>
    <row r="60" spans="1:14">
      <c r="B60" s="46"/>
      <c r="C60" s="47"/>
      <c r="D60" s="47"/>
      <c r="E60" s="47"/>
      <c r="F60" s="47"/>
      <c r="G60" s="47"/>
      <c r="H60" s="311"/>
      <c r="I60" s="279"/>
      <c r="J60" s="286"/>
      <c r="K60" s="279"/>
      <c r="L60" s="832"/>
      <c r="M60" s="833"/>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f>N59+N60+N61+N62+N63</f>
        <v>188.63925496545798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120</v>
      </c>
      <c r="N70" s="395">
        <f>K70/M70</f>
        <v>2706.55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120</v>
      </c>
      <c r="N71" s="395">
        <f>K71/M71</f>
        <v>889.05203012006655</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34" t="s">
        <v>953</v>
      </c>
      <c r="C76" s="835"/>
      <c r="D76" s="835"/>
      <c r="E76" s="835"/>
      <c r="F76" s="835"/>
      <c r="G76" s="835"/>
      <c r="H76" s="835"/>
      <c r="I76" s="835"/>
      <c r="J76" s="835"/>
      <c r="K76" s="835"/>
      <c r="L76" s="835"/>
      <c r="M76" s="836"/>
      <c r="N76" s="301">
        <f>SUM(N70:N75)</f>
        <v>3595.602030120067</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N44+N54+N65+N76</f>
        <v>144539.44737371823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28907.889474743646</v>
      </c>
      <c r="M83" s="863"/>
      <c r="N83" s="51"/>
    </row>
    <row r="84" spans="1:14">
      <c r="B84" s="89" t="s">
        <v>973</v>
      </c>
      <c r="C84" s="90"/>
      <c r="D84" s="90"/>
      <c r="E84" s="90"/>
      <c r="F84" s="90"/>
      <c r="G84" s="90"/>
      <c r="H84" s="90"/>
      <c r="I84" s="87"/>
      <c r="J84" s="88"/>
      <c r="K84" s="304">
        <v>0.05</v>
      </c>
      <c r="L84" s="862">
        <f>N78*K84</f>
        <v>7226.9723686859115</v>
      </c>
      <c r="M84" s="863"/>
      <c r="N84" s="51"/>
    </row>
    <row r="85" spans="1:14" ht="15.75" thickBot="1">
      <c r="B85" s="91" t="s">
        <v>974</v>
      </c>
      <c r="C85" s="92"/>
      <c r="D85" s="92"/>
      <c r="E85" s="92"/>
      <c r="F85" s="92"/>
      <c r="G85" s="92"/>
      <c r="H85" s="92"/>
      <c r="I85" s="93"/>
      <c r="J85" s="94"/>
      <c r="K85" s="305">
        <v>0.05</v>
      </c>
      <c r="L85" s="864">
        <f>N78*K85</f>
        <v>7226.9723686859115</v>
      </c>
      <c r="M85" s="865"/>
      <c r="N85" s="51"/>
    </row>
    <row r="86" spans="1:14" ht="15.75" thickBot="1">
      <c r="B86" s="828" t="s">
        <v>953</v>
      </c>
      <c r="C86" s="829"/>
      <c r="D86" s="829"/>
      <c r="E86" s="829"/>
      <c r="F86" s="829"/>
      <c r="G86" s="829"/>
      <c r="H86" s="829"/>
      <c r="I86" s="829"/>
      <c r="J86" s="829"/>
      <c r="K86" s="829"/>
      <c r="L86" s="829"/>
      <c r="M86" s="830"/>
      <c r="N86" s="52">
        <f>L83+L84+L85</f>
        <v>43361.834212115471</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187901.2815858337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1088</v>
      </c>
      <c r="C31" s="81" t="s">
        <v>2085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271"/>
      <c r="N36" s="272"/>
    </row>
    <row r="37" spans="1:14">
      <c r="A37" s="113"/>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2"/>
      <c r="F40" s="842"/>
      <c r="G40" s="842"/>
      <c r="H40" s="843"/>
      <c r="I40" s="36"/>
      <c r="J40" s="37"/>
      <c r="K40" s="269"/>
      <c r="L40" s="276"/>
      <c r="M40" s="277"/>
      <c r="N40" s="272"/>
    </row>
    <row r="41" spans="1:14">
      <c r="B41" s="320"/>
      <c r="C41" s="321"/>
      <c r="D41" s="321"/>
      <c r="E41" s="321"/>
      <c r="F41" s="323"/>
      <c r="G41" s="323"/>
      <c r="H41" s="125"/>
      <c r="I41" s="36"/>
      <c r="J41" s="37"/>
      <c r="K41" s="274"/>
      <c r="L41" s="276"/>
      <c r="M41" s="277"/>
      <c r="N41" s="278"/>
    </row>
    <row r="42" spans="1:14">
      <c r="B42" s="848" t="s">
        <v>952</v>
      </c>
      <c r="C42" s="849"/>
      <c r="D42" s="849"/>
      <c r="E42" s="38"/>
      <c r="F42" s="39"/>
      <c r="G42" s="39"/>
      <c r="H42" s="40"/>
      <c r="I42" s="36"/>
      <c r="J42" s="37"/>
      <c r="K42" s="279"/>
      <c r="L42" s="276"/>
      <c r="M42" s="401">
        <v>0.01</v>
      </c>
      <c r="N42" s="344">
        <f>N76*M42</f>
        <v>4.3147224361440797</v>
      </c>
    </row>
    <row r="43" spans="1:14" ht="15.75" thickBot="1">
      <c r="B43" s="841"/>
      <c r="C43" s="842"/>
      <c r="D43" s="842"/>
      <c r="E43" s="842"/>
      <c r="F43" s="842"/>
      <c r="G43" s="842"/>
      <c r="H43" s="843"/>
      <c r="I43" s="850"/>
      <c r="J43" s="851"/>
      <c r="K43" s="41"/>
      <c r="L43" s="852"/>
      <c r="M43" s="853"/>
      <c r="N43" s="105"/>
    </row>
    <row r="44" spans="1:14" ht="15.75" thickBot="1">
      <c r="B44" s="828" t="s">
        <v>953</v>
      </c>
      <c r="C44" s="829"/>
      <c r="D44" s="829"/>
      <c r="E44" s="829"/>
      <c r="F44" s="829"/>
      <c r="G44" s="829"/>
      <c r="H44" s="829"/>
      <c r="I44" s="829"/>
      <c r="J44" s="829"/>
      <c r="K44" s="829"/>
      <c r="L44" s="829"/>
      <c r="M44" s="830"/>
      <c r="N44" s="394">
        <f>SUM(N36:N43)</f>
        <v>4.3147224361440797</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9" t="s">
        <v>944</v>
      </c>
      <c r="C48" s="820"/>
      <c r="D48" s="820"/>
      <c r="E48" s="820"/>
      <c r="F48" s="820"/>
      <c r="G48" s="820"/>
      <c r="H48" s="820"/>
      <c r="I48" s="821"/>
      <c r="J48" s="315" t="s">
        <v>945</v>
      </c>
      <c r="K48" s="85" t="s">
        <v>946</v>
      </c>
      <c r="L48" s="822" t="s">
        <v>955</v>
      </c>
      <c r="M48" s="821"/>
      <c r="N48" s="86" t="s">
        <v>951</v>
      </c>
    </row>
    <row r="49" spans="1:14">
      <c r="A49" t="s">
        <v>887</v>
      </c>
      <c r="B49" s="43" t="str">
        <f>VLOOKUP(A49,MATERIALES!A4:D373,3,FALSE)</f>
        <v>Geotextil Nt Repav 450 O Similar (Proveedores Pavco, Lafayet, Geomatrix, Tensar, Omnes U Otros)</v>
      </c>
      <c r="C49" s="281"/>
      <c r="D49" s="281"/>
      <c r="E49" s="281"/>
      <c r="F49" s="281"/>
      <c r="G49" s="281"/>
      <c r="H49" s="281"/>
      <c r="I49" s="268"/>
      <c r="J49" s="224" t="str">
        <f>VLOOKUP(A49,MATERIALES!A5:D641,2,FALSE)</f>
        <v>m2</v>
      </c>
      <c r="K49" s="282">
        <v>1.0549999999999999</v>
      </c>
      <c r="L49" s="267"/>
      <c r="M49" s="402">
        <f>VLOOKUP(A49,MATERIALES!A5:D396,4,FALSE)</f>
        <v>6728.3889341700833</v>
      </c>
      <c r="N49" s="272">
        <f>K49*M49</f>
        <v>7098.4503255494374</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SUM(N49:N53)</f>
        <v>7098.4503255494374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311"/>
      <c r="I60" s="279"/>
      <c r="J60" s="286"/>
      <c r="K60" s="279"/>
      <c r="L60" s="832"/>
      <c r="M60" s="833"/>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1000</v>
      </c>
      <c r="N70" s="395">
        <f>K70/M70</f>
        <v>324.786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34" t="s">
        <v>953</v>
      </c>
      <c r="C76" s="835"/>
      <c r="D76" s="835"/>
      <c r="E76" s="835"/>
      <c r="F76" s="835"/>
      <c r="G76" s="835"/>
      <c r="H76" s="835"/>
      <c r="I76" s="835"/>
      <c r="J76" s="835"/>
      <c r="K76" s="835"/>
      <c r="L76" s="835"/>
      <c r="M76" s="836"/>
      <c r="N76" s="301">
        <f>SUM(N70:N75)</f>
        <v>431.472243614408</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N44+N54+N65+N76</f>
        <v>7534.2372915999895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1506.8474583199979</v>
      </c>
      <c r="M83" s="863"/>
      <c r="N83" s="51"/>
    </row>
    <row r="84" spans="1:14">
      <c r="B84" s="89" t="s">
        <v>973</v>
      </c>
      <c r="C84" s="90"/>
      <c r="D84" s="90"/>
      <c r="E84" s="90"/>
      <c r="F84" s="90"/>
      <c r="G84" s="90"/>
      <c r="H84" s="90"/>
      <c r="I84" s="87"/>
      <c r="J84" s="88"/>
      <c r="K84" s="304">
        <v>0.05</v>
      </c>
      <c r="L84" s="862">
        <f>N78*K84</f>
        <v>376.71186457999949</v>
      </c>
      <c r="M84" s="863"/>
      <c r="N84" s="51"/>
    </row>
    <row r="85" spans="1:14" ht="15.75" thickBot="1">
      <c r="B85" s="91" t="s">
        <v>974</v>
      </c>
      <c r="C85" s="92"/>
      <c r="D85" s="92"/>
      <c r="E85" s="92"/>
      <c r="F85" s="92"/>
      <c r="G85" s="92"/>
      <c r="H85" s="92"/>
      <c r="I85" s="93"/>
      <c r="J85" s="94"/>
      <c r="K85" s="305">
        <v>0.05</v>
      </c>
      <c r="L85" s="864">
        <f>N78*K85</f>
        <v>376.71186457999949</v>
      </c>
      <c r="M85" s="865"/>
      <c r="N85" s="51"/>
    </row>
    <row r="86" spans="1:14" ht="15.75" thickBot="1">
      <c r="B86" s="828" t="s">
        <v>953</v>
      </c>
      <c r="C86" s="829"/>
      <c r="D86" s="829"/>
      <c r="E86" s="829"/>
      <c r="F86" s="829"/>
      <c r="G86" s="829"/>
      <c r="H86" s="829"/>
      <c r="I86" s="829"/>
      <c r="J86" s="829"/>
      <c r="K86" s="829"/>
      <c r="L86" s="829"/>
      <c r="M86" s="830"/>
      <c r="N86" s="52">
        <f>L83+L84+L85</f>
        <v>2260.271187479997</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9794.5084790799865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30"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5"/>
      <c r="K118" s="805"/>
      <c r="L118" s="805"/>
      <c r="M118" s="805"/>
      <c r="N118" s="806"/>
    </row>
    <row r="119" spans="2:14" ht="15.75" thickBot="1">
      <c r="B119" s="261" t="s">
        <v>2221</v>
      </c>
      <c r="C119" s="393"/>
      <c r="D119" s="393"/>
      <c r="E119" s="57"/>
      <c r="F119" s="57"/>
      <c r="G119" s="57"/>
      <c r="H119" s="57"/>
      <c r="I119" s="57"/>
      <c r="J119" s="807"/>
      <c r="K119" s="807"/>
      <c r="L119" s="807"/>
      <c r="M119" s="807"/>
      <c r="N119" s="808"/>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1089</v>
      </c>
      <c r="C31" s="218" t="s">
        <v>2086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164</v>
      </c>
      <c r="B36" s="841" t="str">
        <f>VLOOKUP(A36,EQUIPOS!A6:D154,3,FALSE)</f>
        <v>Compactador manual de rodillo</v>
      </c>
      <c r="C36" s="842"/>
      <c r="D36" s="842"/>
      <c r="E36" s="842"/>
      <c r="F36" s="842"/>
      <c r="G36" s="842"/>
      <c r="H36" s="843"/>
      <c r="I36" s="267"/>
      <c r="J36" s="268"/>
      <c r="K36" s="269">
        <f>VLOOKUP(A36,EQUIPOS!A6:D163,4,FALSE)</f>
        <v>17665.844708675017</v>
      </c>
      <c r="L36" s="270"/>
      <c r="M36" s="271">
        <v>2</v>
      </c>
      <c r="N36" s="272">
        <f>K36/M36</f>
        <v>8832.9223543375083</v>
      </c>
    </row>
    <row r="37" spans="1:14">
      <c r="A37" s="113" t="s">
        <v>180</v>
      </c>
      <c r="B37" s="841" t="str">
        <f>VLOOKUP(A37,EQUIPOS!A7:D154,3,FALSE)</f>
        <v>Compresor 120 HP, con martillo.</v>
      </c>
      <c r="C37" s="842"/>
      <c r="D37" s="842"/>
      <c r="E37" s="842"/>
      <c r="F37" s="842"/>
      <c r="G37" s="842"/>
      <c r="H37" s="843"/>
      <c r="I37" s="267"/>
      <c r="J37" s="268"/>
      <c r="K37" s="269">
        <f>VLOOKUP(A37,EQUIPOS!A7:D164,4,FALSE)</f>
        <v>92243.711544036807</v>
      </c>
      <c r="L37" s="270"/>
      <c r="M37" s="271">
        <v>4</v>
      </c>
      <c r="N37" s="272">
        <f>K37/M37</f>
        <v>23060.927886009202</v>
      </c>
    </row>
    <row r="38" spans="1:14">
      <c r="A38" t="s">
        <v>184</v>
      </c>
      <c r="B38" s="841" t="str">
        <f>VLOOKUP(A38,EQUIPOS!A8:D154,3,FALSE)</f>
        <v>Cortadora de pavimento, Máxima profundidad de corte: 160 mm. Capacidad de disco: desde 12´´ hasta 18´´ de diámetro. Peso operacional: 135 kg, 13.5 hp de potencia</v>
      </c>
      <c r="C38" s="842"/>
      <c r="D38" s="842"/>
      <c r="E38" s="842"/>
      <c r="F38" s="842"/>
      <c r="G38" s="842"/>
      <c r="H38" s="843"/>
      <c r="I38" s="267"/>
      <c r="J38" s="268"/>
      <c r="K38" s="269">
        <f>VLOOKUP(A38,EQUIPOS!A8:D165,4,FALSE)</f>
        <v>45400.736877680523</v>
      </c>
      <c r="L38" s="270"/>
      <c r="M38" s="271">
        <v>10</v>
      </c>
      <c r="N38" s="272">
        <f>K38/M38</f>
        <v>4540.073687768052</v>
      </c>
    </row>
    <row r="39" spans="1:14">
      <c r="A39" t="s">
        <v>303</v>
      </c>
      <c r="B39" s="841" t="str">
        <f>VLOOKUP(A39,EQUIPOS!A9:D154,3,FALSE)</f>
        <v>Retrocargador, pala de 1,1 m3 de capacidad, profundidad de excavación de 4.400 mm y una altura de 5.680 mm</v>
      </c>
      <c r="C39" s="842"/>
      <c r="D39" s="842"/>
      <c r="E39" s="842"/>
      <c r="F39" s="842"/>
      <c r="G39" s="842"/>
      <c r="H39" s="843"/>
      <c r="I39" s="267"/>
      <c r="J39" s="268"/>
      <c r="K39" s="269">
        <f>VLOOKUP(A39,EQUIPOS!A9:D166,4,FALSE)</f>
        <v>123510.95888477784</v>
      </c>
      <c r="L39" s="270"/>
      <c r="M39" s="271">
        <v>10</v>
      </c>
      <c r="N39" s="272">
        <f>K39/M39</f>
        <v>12351.095888477783</v>
      </c>
    </row>
    <row r="40" spans="1:14">
      <c r="A40" t="s">
        <v>129</v>
      </c>
      <c r="B40" s="841" t="str">
        <f>VLOOKUP(A40,EQUIPOS!A10:D154,3,FALSE)</f>
        <v xml:space="preserve">Buldozer, Potencia al volante de 140 HP, motor de 2200 RPM, longitud de hoja 4,80m. </v>
      </c>
      <c r="C40" s="842"/>
      <c r="D40" s="842"/>
      <c r="E40" s="842"/>
      <c r="F40" s="842"/>
      <c r="G40" s="842"/>
      <c r="H40" s="843"/>
      <c r="I40" s="267"/>
      <c r="J40" s="268"/>
      <c r="K40" s="269">
        <f>VLOOKUP(A40,EQUIPOS!A10:D167,4,FALSE)</f>
        <v>162664.56996534782</v>
      </c>
      <c r="L40" s="270"/>
      <c r="M40" s="271">
        <v>100</v>
      </c>
      <c r="N40" s="272">
        <f>K40/M40</f>
        <v>1626.6456996534782</v>
      </c>
    </row>
    <row r="41" spans="1:14">
      <c r="B41" s="841"/>
      <c r="C41" s="842"/>
      <c r="D41" s="842"/>
      <c r="E41" s="842"/>
      <c r="F41" s="842"/>
      <c r="G41" s="842"/>
      <c r="H41" s="843"/>
      <c r="I41" s="267"/>
      <c r="J41" s="268"/>
      <c r="K41" s="269"/>
      <c r="L41" s="270"/>
      <c r="M41" s="271"/>
      <c r="N41" s="272"/>
    </row>
    <row r="42" spans="1:14">
      <c r="B42" s="841"/>
      <c r="C42" s="842"/>
      <c r="D42" s="842"/>
      <c r="E42" s="842"/>
      <c r="F42" s="842"/>
      <c r="G42" s="842"/>
      <c r="H42" s="843"/>
      <c r="I42" s="267"/>
      <c r="J42" s="268"/>
      <c r="K42" s="269"/>
      <c r="L42" s="270"/>
      <c r="M42" s="271"/>
      <c r="N42" s="272"/>
    </row>
    <row r="43" spans="1:14">
      <c r="B43" s="841"/>
      <c r="C43" s="842"/>
      <c r="D43" s="842"/>
      <c r="E43" s="842"/>
      <c r="F43" s="842"/>
      <c r="G43" s="842"/>
      <c r="H43" s="843"/>
      <c r="I43" s="267"/>
      <c r="J43" s="268"/>
      <c r="K43" s="269"/>
      <c r="L43" s="270"/>
      <c r="M43" s="271"/>
      <c r="N43" s="272"/>
    </row>
    <row r="44" spans="1:14">
      <c r="B44" s="841"/>
      <c r="C44" s="842"/>
      <c r="D44" s="842"/>
      <c r="E44" s="842"/>
      <c r="F44" s="842"/>
      <c r="G44" s="842"/>
      <c r="H44" s="843"/>
      <c r="I44" s="844"/>
      <c r="J44" s="825"/>
      <c r="K44" s="269"/>
      <c r="L44" s="845"/>
      <c r="M44" s="846"/>
      <c r="N44" s="272"/>
    </row>
    <row r="45" spans="1:14">
      <c r="B45" s="841"/>
      <c r="C45" s="842"/>
      <c r="D45" s="842"/>
      <c r="E45" s="847"/>
      <c r="F45" s="842"/>
      <c r="G45" s="842"/>
      <c r="H45" s="843"/>
      <c r="I45" s="36"/>
      <c r="J45" s="37"/>
      <c r="K45" s="274"/>
      <c r="L45" s="276"/>
      <c r="M45" s="277"/>
      <c r="N45" s="278"/>
    </row>
    <row r="46" spans="1:14">
      <c r="B46" s="848" t="s">
        <v>952</v>
      </c>
      <c r="C46" s="849"/>
      <c r="D46" s="849"/>
      <c r="E46" s="38"/>
      <c r="F46" s="39"/>
      <c r="G46" s="39"/>
      <c r="H46" s="40"/>
      <c r="I46" s="36"/>
      <c r="J46" s="37"/>
      <c r="K46" s="279"/>
      <c r="L46" s="276"/>
      <c r="M46" s="401">
        <v>0.1</v>
      </c>
      <c r="N46" s="344">
        <f>N80*M46</f>
        <v>1348.350761295025</v>
      </c>
    </row>
    <row r="47" spans="1:14" ht="15.75" thickBot="1">
      <c r="B47" s="841"/>
      <c r="C47" s="842"/>
      <c r="D47" s="842"/>
      <c r="E47" s="842"/>
      <c r="F47" s="842"/>
      <c r="G47" s="842"/>
      <c r="H47" s="843"/>
      <c r="I47" s="850"/>
      <c r="J47" s="851"/>
      <c r="K47" s="41"/>
      <c r="L47" s="852"/>
      <c r="M47" s="853"/>
      <c r="N47" s="105"/>
    </row>
    <row r="48" spans="1:14" ht="15.75" thickBot="1">
      <c r="B48" s="828" t="s">
        <v>953</v>
      </c>
      <c r="C48" s="829"/>
      <c r="D48" s="829"/>
      <c r="E48" s="829"/>
      <c r="F48" s="829"/>
      <c r="G48" s="829"/>
      <c r="H48" s="829"/>
      <c r="I48" s="829"/>
      <c r="J48" s="829"/>
      <c r="K48" s="829"/>
      <c r="L48" s="829"/>
      <c r="M48" s="830"/>
      <c r="N48" s="394">
        <f>SUM(N36:N47)</f>
        <v>51760.016277541043</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9" t="s">
        <v>944</v>
      </c>
      <c r="C52" s="820"/>
      <c r="D52" s="820"/>
      <c r="E52" s="820"/>
      <c r="F52" s="820"/>
      <c r="G52" s="820"/>
      <c r="H52" s="820"/>
      <c r="I52" s="821"/>
      <c r="J52" s="315" t="s">
        <v>945</v>
      </c>
      <c r="K52" s="85" t="s">
        <v>946</v>
      </c>
      <c r="L52" s="822" t="s">
        <v>955</v>
      </c>
      <c r="M52" s="821"/>
      <c r="N52" s="86" t="s">
        <v>951</v>
      </c>
    </row>
    <row r="53" spans="1:14">
      <c r="A53" t="s">
        <v>442</v>
      </c>
      <c r="B53" s="43" t="str">
        <f>VLOOKUP(A53,MATERIALES!A5:D373,3,FALSE)</f>
        <v>Derechos de explotación y/o disposición de materiales</v>
      </c>
      <c r="C53" s="281"/>
      <c r="D53" s="281"/>
      <c r="E53" s="281"/>
      <c r="F53" s="281"/>
      <c r="G53" s="281"/>
      <c r="H53" s="281"/>
      <c r="I53" s="268"/>
      <c r="J53" s="224" t="str">
        <f>VLOOKUP(A53,MATERIALES!A7:D645,2,FALSE)</f>
        <v>m3</v>
      </c>
      <c r="K53" s="282">
        <v>1</v>
      </c>
      <c r="L53" s="267"/>
      <c r="M53" s="402">
        <f>VLOOKUP(A53,MATERIALES!A5:D396,4,FALSE)</f>
        <v>5638.518351075214</v>
      </c>
      <c r="N53" s="272">
        <f>K53*M53</f>
        <v>5638.518351075214</v>
      </c>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3"/>
      <c r="C57" s="824"/>
      <c r="D57" s="824"/>
      <c r="E57" s="824"/>
      <c r="F57" s="824"/>
      <c r="G57" s="824"/>
      <c r="H57" s="824"/>
      <c r="I57" s="825"/>
      <c r="J57" s="42"/>
      <c r="K57" s="44"/>
      <c r="L57" s="826"/>
      <c r="M57" s="827"/>
      <c r="N57" s="45"/>
    </row>
    <row r="58" spans="1:14" ht="15.75" thickBot="1">
      <c r="B58" s="828" t="s">
        <v>953</v>
      </c>
      <c r="C58" s="829"/>
      <c r="D58" s="829"/>
      <c r="E58" s="829"/>
      <c r="F58" s="829"/>
      <c r="G58" s="829"/>
      <c r="H58" s="829"/>
      <c r="I58" s="829"/>
      <c r="J58" s="829"/>
      <c r="K58" s="829"/>
      <c r="L58" s="829"/>
      <c r="M58" s="830"/>
      <c r="N58" s="394">
        <f>SUM(N53:N57)</f>
        <v>5638.518351075214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1" t="s">
        <v>961</v>
      </c>
      <c r="M62" s="804"/>
      <c r="N62" s="76" t="s">
        <v>951</v>
      </c>
    </row>
    <row r="63" spans="1:14">
      <c r="A63" t="s">
        <v>1256</v>
      </c>
      <c r="B63" s="46" t="str">
        <f>VLOOKUP(A63,TRANSPORTE!A5:D117,3,FALSE)</f>
        <v>Transporte de material de excavación</v>
      </c>
      <c r="C63" s="317"/>
      <c r="D63" s="317"/>
      <c r="E63" s="317"/>
      <c r="F63" s="317"/>
      <c r="G63" s="317"/>
      <c r="H63" s="311" t="s">
        <v>1468</v>
      </c>
      <c r="I63" s="279">
        <v>1.3</v>
      </c>
      <c r="J63" s="286">
        <v>1</v>
      </c>
      <c r="K63" s="279">
        <f>I63*J63</f>
        <v>1.3</v>
      </c>
      <c r="L63" s="832">
        <f>VLOOKUP(A63,TRANSPORTE!A5:D117,4,FALSE)</f>
        <v>1232.9363069637777</v>
      </c>
      <c r="M63" s="833"/>
      <c r="N63" s="287">
        <f>K63*L63</f>
        <v>1602.8171990529111</v>
      </c>
    </row>
    <row r="64" spans="1:14">
      <c r="B64" s="46"/>
      <c r="C64" s="47"/>
      <c r="D64" s="47"/>
      <c r="E64" s="47"/>
      <c r="F64" s="47"/>
      <c r="G64" s="47"/>
      <c r="H64" s="311"/>
      <c r="I64" s="279"/>
      <c r="J64" s="286"/>
      <c r="K64" s="279"/>
      <c r="L64" s="832"/>
      <c r="M64" s="833"/>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7"/>
      <c r="M68" s="818"/>
      <c r="N68" s="127"/>
    </row>
    <row r="69" spans="1:15" ht="15.75" thickBot="1">
      <c r="B69" s="834" t="s">
        <v>953</v>
      </c>
      <c r="C69" s="835"/>
      <c r="D69" s="835"/>
      <c r="E69" s="835"/>
      <c r="F69" s="835"/>
      <c r="G69" s="835"/>
      <c r="H69" s="835"/>
      <c r="I69" s="835"/>
      <c r="J69" s="835"/>
      <c r="K69" s="835"/>
      <c r="L69" s="835"/>
      <c r="M69" s="836"/>
      <c r="N69" s="104">
        <f>N63+N64+N65+N66+N67</f>
        <v>1602.8171990529111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4" t="s">
        <v>963</v>
      </c>
      <c r="C73" s="855"/>
      <c r="D73" s="855"/>
      <c r="E73" s="855"/>
      <c r="F73" s="855"/>
      <c r="G73" s="855"/>
      <c r="H73" s="855"/>
      <c r="I73" s="73" t="s">
        <v>964</v>
      </c>
      <c r="J73" s="75" t="s">
        <v>1410</v>
      </c>
      <c r="K73" s="74" t="s">
        <v>966</v>
      </c>
      <c r="L73" s="856" t="s">
        <v>950</v>
      </c>
      <c r="M73" s="857"/>
      <c r="N73" s="98" t="s">
        <v>951</v>
      </c>
    </row>
    <row r="74" spans="1:15">
      <c r="A74" t="s">
        <v>15</v>
      </c>
      <c r="B74" s="49" t="str">
        <f>VLOOKUP(A74,'MANO DE OBRA'!A8:D68,3,FALSE)</f>
        <v>Obrero (6)</v>
      </c>
      <c r="C74" s="47"/>
      <c r="D74" s="47"/>
      <c r="E74" s="47"/>
      <c r="F74" s="47"/>
      <c r="G74" s="47"/>
      <c r="H74" s="47"/>
      <c r="I74" s="292">
        <f>K74/J74*100</f>
        <v>175560</v>
      </c>
      <c r="J74" s="293">
        <v>185</v>
      </c>
      <c r="K74" s="294">
        <f>VLOOKUP(A74,'MANO DE OBRA'!A8:D99,4,FALSE)</f>
        <v>324786</v>
      </c>
      <c r="L74" s="50"/>
      <c r="M74" s="295">
        <v>32</v>
      </c>
      <c r="N74" s="395">
        <f>K74/M74</f>
        <v>10149.5625</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32</v>
      </c>
      <c r="N75" s="395">
        <f>K75/M75</f>
        <v>3333.9451129502495</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5"/>
      <c r="C79" s="816"/>
      <c r="D79" s="816"/>
      <c r="E79" s="816"/>
      <c r="F79" s="816"/>
      <c r="G79" s="816"/>
      <c r="H79" s="816"/>
      <c r="I79" s="126"/>
      <c r="J79" s="126"/>
      <c r="K79" s="126"/>
      <c r="L79" s="916"/>
      <c r="M79" s="916"/>
      <c r="N79" s="127"/>
    </row>
    <row r="80" spans="1:15" ht="15.75" thickBot="1">
      <c r="B80" s="834" t="s">
        <v>953</v>
      </c>
      <c r="C80" s="835"/>
      <c r="D80" s="835"/>
      <c r="E80" s="835"/>
      <c r="F80" s="835"/>
      <c r="G80" s="835"/>
      <c r="H80" s="835"/>
      <c r="I80" s="835"/>
      <c r="J80" s="835"/>
      <c r="K80" s="835"/>
      <c r="L80" s="835"/>
      <c r="M80" s="836"/>
      <c r="N80" s="460">
        <f>SUM(N74:N79)</f>
        <v>13483.507612950249</v>
      </c>
    </row>
    <row r="81" spans="1:14" ht="15.75" thickBot="1">
      <c r="B81" s="33"/>
      <c r="C81" s="34"/>
      <c r="D81" s="34"/>
      <c r="E81" s="34"/>
      <c r="F81" s="34"/>
      <c r="G81" s="34"/>
      <c r="H81" s="34"/>
      <c r="I81" s="34"/>
      <c r="J81" s="34"/>
      <c r="K81" s="34"/>
      <c r="L81" s="34"/>
      <c r="M81" s="34"/>
      <c r="N81" s="35"/>
    </row>
    <row r="82" spans="1:14" ht="15.75" thickBot="1">
      <c r="B82" s="828" t="s">
        <v>967</v>
      </c>
      <c r="C82" s="829"/>
      <c r="D82" s="829"/>
      <c r="E82" s="829"/>
      <c r="F82" s="829"/>
      <c r="G82" s="829"/>
      <c r="H82" s="829"/>
      <c r="I82" s="829"/>
      <c r="J82" s="829"/>
      <c r="K82" s="829"/>
      <c r="L82" s="829"/>
      <c r="M82" s="830"/>
      <c r="N82" s="99">
        <f>N48+N58+N69+N80</f>
        <v>72484.859440619417</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9" t="s">
        <v>969</v>
      </c>
      <c r="C86" s="820"/>
      <c r="D86" s="820"/>
      <c r="E86" s="820"/>
      <c r="F86" s="820"/>
      <c r="G86" s="820"/>
      <c r="H86" s="820"/>
      <c r="I86" s="314"/>
      <c r="J86" s="334"/>
      <c r="K86" s="302" t="s">
        <v>970</v>
      </c>
      <c r="L86" s="858" t="s">
        <v>971</v>
      </c>
      <c r="M86" s="859"/>
      <c r="N86" s="303"/>
    </row>
    <row r="87" spans="1:14">
      <c r="B87" s="860" t="s">
        <v>972</v>
      </c>
      <c r="C87" s="861"/>
      <c r="D87" s="861"/>
      <c r="E87" s="861"/>
      <c r="F87" s="861"/>
      <c r="G87" s="861"/>
      <c r="H87" s="861"/>
      <c r="I87" s="87"/>
      <c r="J87" s="88"/>
      <c r="K87" s="304">
        <v>0.2</v>
      </c>
      <c r="L87" s="862">
        <f>N82*K87</f>
        <v>14496.971888123884</v>
      </c>
      <c r="M87" s="863"/>
      <c r="N87" s="51"/>
    </row>
    <row r="88" spans="1:14">
      <c r="B88" s="89" t="s">
        <v>973</v>
      </c>
      <c r="C88" s="90"/>
      <c r="D88" s="90"/>
      <c r="E88" s="90"/>
      <c r="F88" s="90"/>
      <c r="G88" s="90"/>
      <c r="H88" s="90"/>
      <c r="I88" s="87"/>
      <c r="J88" s="88"/>
      <c r="K88" s="304">
        <v>0.05</v>
      </c>
      <c r="L88" s="862">
        <f>N82*K88</f>
        <v>3624.242972030971</v>
      </c>
      <c r="M88" s="863"/>
      <c r="N88" s="51"/>
    </row>
    <row r="89" spans="1:14" ht="15.75" thickBot="1">
      <c r="B89" s="91" t="s">
        <v>974</v>
      </c>
      <c r="C89" s="92"/>
      <c r="D89" s="92"/>
      <c r="E89" s="92"/>
      <c r="F89" s="92"/>
      <c r="G89" s="92"/>
      <c r="H89" s="92"/>
      <c r="I89" s="93"/>
      <c r="J89" s="94"/>
      <c r="K89" s="305">
        <v>0.05</v>
      </c>
      <c r="L89" s="864">
        <f>N82*K89</f>
        <v>3624.242972030971</v>
      </c>
      <c r="M89" s="865"/>
      <c r="N89" s="51"/>
    </row>
    <row r="90" spans="1:14" ht="15.75" thickBot="1">
      <c r="B90" s="828" t="s">
        <v>953</v>
      </c>
      <c r="C90" s="829"/>
      <c r="D90" s="829"/>
      <c r="E90" s="829"/>
      <c r="F90" s="829"/>
      <c r="G90" s="829"/>
      <c r="H90" s="829"/>
      <c r="I90" s="829"/>
      <c r="J90" s="829"/>
      <c r="K90" s="829"/>
      <c r="L90" s="829"/>
      <c r="M90" s="830"/>
      <c r="N90" s="52">
        <f>L87+L88+L89</f>
        <v>21745.457832185824</v>
      </c>
    </row>
    <row r="91" spans="1:14" ht="15.75" thickBot="1">
      <c r="B91" s="33"/>
      <c r="C91" s="34"/>
      <c r="D91" s="34"/>
      <c r="E91" s="34"/>
      <c r="F91" s="34"/>
      <c r="G91" s="34"/>
      <c r="H91" s="34"/>
      <c r="I91" s="34"/>
      <c r="J91" s="34"/>
      <c r="K91" s="34"/>
      <c r="L91" s="34"/>
      <c r="M91" s="34"/>
      <c r="N91" s="35"/>
    </row>
    <row r="92" spans="1:14" ht="15.75" thickBot="1">
      <c r="A92" t="s">
        <v>2016</v>
      </c>
      <c r="B92" s="828" t="s">
        <v>975</v>
      </c>
      <c r="C92" s="829"/>
      <c r="D92" s="829"/>
      <c r="E92" s="829"/>
      <c r="F92" s="829"/>
      <c r="G92" s="829"/>
      <c r="H92" s="829"/>
      <c r="I92" s="829"/>
      <c r="J92" s="829"/>
      <c r="K92" s="829"/>
      <c r="L92" s="829"/>
      <c r="M92" s="830"/>
      <c r="N92" s="188">
        <f>N82+N90</f>
        <v>94230.317272805245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6" t="s">
        <v>2218</v>
      </c>
      <c r="C109" s="867"/>
      <c r="D109" s="867"/>
      <c r="E109" s="867"/>
      <c r="F109" s="867"/>
      <c r="G109" s="867"/>
      <c r="H109" s="867"/>
      <c r="I109" s="867"/>
      <c r="J109" s="867"/>
      <c r="K109" s="867"/>
      <c r="L109" s="867"/>
      <c r="M109" s="867"/>
      <c r="N109" s="868"/>
    </row>
    <row r="110" spans="2:14" ht="15" customHeight="1">
      <c r="B110" s="866"/>
      <c r="C110" s="867"/>
      <c r="D110" s="867"/>
      <c r="E110" s="867"/>
      <c r="F110" s="867"/>
      <c r="G110" s="867"/>
      <c r="H110" s="867"/>
      <c r="I110" s="867"/>
      <c r="J110" s="867"/>
      <c r="K110" s="867"/>
      <c r="L110" s="867"/>
      <c r="M110" s="867"/>
      <c r="N110" s="868"/>
    </row>
    <row r="111" spans="2:14" ht="30" customHeight="1">
      <c r="B111" s="869" t="s">
        <v>2219</v>
      </c>
      <c r="C111" s="870"/>
      <c r="D111" s="870"/>
      <c r="E111" s="870"/>
      <c r="F111" s="870"/>
      <c r="G111" s="870"/>
      <c r="H111" s="870"/>
      <c r="I111" s="870"/>
      <c r="J111" s="870"/>
      <c r="K111" s="870"/>
      <c r="L111" s="870"/>
      <c r="M111" s="870"/>
      <c r="N111" s="871"/>
    </row>
    <row r="112" spans="2:14">
      <c r="B112" s="869"/>
      <c r="C112" s="870"/>
      <c r="D112" s="870"/>
      <c r="E112" s="870"/>
      <c r="F112" s="870"/>
      <c r="G112" s="870"/>
      <c r="H112" s="870"/>
      <c r="I112" s="870"/>
      <c r="J112" s="870"/>
      <c r="K112" s="870"/>
      <c r="L112" s="870"/>
      <c r="M112" s="870"/>
      <c r="N112" s="87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5"/>
      <c r="K122" s="805"/>
      <c r="L122" s="805"/>
      <c r="M122" s="805"/>
      <c r="N122" s="806"/>
    </row>
    <row r="123" spans="2:14" ht="15.75" thickBot="1">
      <c r="B123" s="261" t="s">
        <v>2221</v>
      </c>
      <c r="C123" s="393"/>
      <c r="D123" s="393"/>
      <c r="E123" s="57"/>
      <c r="F123" s="57"/>
      <c r="G123" s="57"/>
      <c r="H123" s="57"/>
      <c r="I123" s="57"/>
      <c r="J123" s="807"/>
      <c r="K123" s="807"/>
      <c r="L123" s="807"/>
      <c r="M123" s="807"/>
      <c r="N123" s="808"/>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1602</v>
      </c>
      <c r="C31" s="81" t="s">
        <v>2087</v>
      </c>
      <c r="D31" s="82"/>
      <c r="E31" s="82"/>
      <c r="F31" s="82"/>
      <c r="G31" s="82"/>
      <c r="H31" s="82"/>
      <c r="I31" s="82"/>
      <c r="J31" s="83"/>
      <c r="K31" s="308"/>
      <c r="L31" s="306" t="s">
        <v>387</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160</v>
      </c>
      <c r="B36" s="841" t="str">
        <f>VLOOKUP(A36,EQUIPOS!A6:D154,3,FALSE)</f>
        <v>COMPACTADOR MANUAL VIBRATORIO (RANA) con motor de 6 HP</v>
      </c>
      <c r="C36" s="842"/>
      <c r="D36" s="842"/>
      <c r="E36" s="842"/>
      <c r="F36" s="842"/>
      <c r="G36" s="842"/>
      <c r="H36" s="843"/>
      <c r="I36" s="267"/>
      <c r="J36" s="268"/>
      <c r="K36" s="269">
        <f>VLOOKUP(A36,EQUIPOS!A6:D163,4,FALSE)</f>
        <v>14089.579864050469</v>
      </c>
      <c r="L36" s="270"/>
      <c r="M36" s="271">
        <v>2</v>
      </c>
      <c r="N36" s="272">
        <f>K36/M36</f>
        <v>7044.7899320252345</v>
      </c>
    </row>
    <row r="37" spans="1:14">
      <c r="A37" s="113" t="s">
        <v>303</v>
      </c>
      <c r="B37" s="841" t="str">
        <f>VLOOKUP(A37,EQUIPOS!A7:D154,3,FALSE)</f>
        <v>Retrocargador, pala de 1,1 m3 de capacidad, profundidad de excavación de 4.400 mm y una altura de 5.680 mm</v>
      </c>
      <c r="C37" s="842"/>
      <c r="D37" s="842"/>
      <c r="E37" s="842"/>
      <c r="F37" s="842"/>
      <c r="G37" s="842"/>
      <c r="H37" s="843"/>
      <c r="I37" s="267"/>
      <c r="J37" s="268"/>
      <c r="K37" s="269">
        <f>VLOOKUP(A37,EQUIPOS!A7:D164,4,FALSE)</f>
        <v>123510.95888477784</v>
      </c>
      <c r="L37" s="270"/>
      <c r="M37" s="271">
        <v>10</v>
      </c>
      <c r="N37" s="272">
        <f>K37/M37</f>
        <v>12351.095888477783</v>
      </c>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267"/>
      <c r="J39" s="268"/>
      <c r="K39" s="269"/>
      <c r="L39" s="270"/>
      <c r="M39" s="271"/>
      <c r="N39" s="272"/>
    </row>
    <row r="40" spans="1:14">
      <c r="B40" s="841"/>
      <c r="C40" s="842"/>
      <c r="D40" s="842"/>
      <c r="E40" s="842"/>
      <c r="F40" s="842"/>
      <c r="G40" s="842"/>
      <c r="H40" s="843"/>
      <c r="I40" s="267"/>
      <c r="J40" s="268"/>
      <c r="K40" s="269"/>
      <c r="L40" s="270"/>
      <c r="M40" s="271"/>
      <c r="N40" s="272"/>
    </row>
    <row r="41" spans="1:14">
      <c r="B41" s="841"/>
      <c r="C41" s="842"/>
      <c r="D41" s="842"/>
      <c r="E41" s="842"/>
      <c r="F41" s="842"/>
      <c r="G41" s="842"/>
      <c r="H41" s="843"/>
      <c r="I41" s="267"/>
      <c r="J41" s="268"/>
      <c r="K41" s="269"/>
      <c r="L41" s="270"/>
      <c r="M41" s="271"/>
      <c r="N41" s="272"/>
    </row>
    <row r="42" spans="1:14">
      <c r="B42" s="841"/>
      <c r="C42" s="842"/>
      <c r="D42" s="842"/>
      <c r="E42" s="842"/>
      <c r="F42" s="842"/>
      <c r="G42" s="842"/>
      <c r="H42" s="843"/>
      <c r="I42" s="267"/>
      <c r="J42" s="268"/>
      <c r="K42" s="269"/>
      <c r="L42" s="270"/>
      <c r="M42" s="271"/>
      <c r="N42" s="272"/>
    </row>
    <row r="43" spans="1:14">
      <c r="B43" s="841"/>
      <c r="C43" s="842"/>
      <c r="D43" s="842"/>
      <c r="E43" s="842"/>
      <c r="F43" s="842"/>
      <c r="G43" s="842"/>
      <c r="H43" s="843"/>
      <c r="I43" s="267"/>
      <c r="J43" s="268"/>
      <c r="K43" s="269"/>
      <c r="L43" s="270"/>
      <c r="M43" s="271"/>
      <c r="N43" s="272"/>
    </row>
    <row r="44" spans="1:14">
      <c r="B44" s="841"/>
      <c r="C44" s="842"/>
      <c r="D44" s="842"/>
      <c r="E44" s="842"/>
      <c r="F44" s="842"/>
      <c r="G44" s="842"/>
      <c r="H44" s="843"/>
      <c r="I44" s="844"/>
      <c r="J44" s="825"/>
      <c r="K44" s="269"/>
      <c r="L44" s="845"/>
      <c r="M44" s="846"/>
      <c r="N44" s="272"/>
    </row>
    <row r="45" spans="1:14">
      <c r="B45" s="841"/>
      <c r="C45" s="842"/>
      <c r="D45" s="842"/>
      <c r="E45" s="847"/>
      <c r="F45" s="842"/>
      <c r="G45" s="842"/>
      <c r="H45" s="843"/>
      <c r="I45" s="36"/>
      <c r="J45" s="37"/>
      <c r="K45" s="274"/>
      <c r="L45" s="276"/>
      <c r="M45" s="277"/>
      <c r="N45" s="278"/>
    </row>
    <row r="46" spans="1:14">
      <c r="B46" s="848" t="s">
        <v>952</v>
      </c>
      <c r="C46" s="849"/>
      <c r="D46" s="849"/>
      <c r="E46" s="38"/>
      <c r="F46" s="39"/>
      <c r="G46" s="39"/>
      <c r="H46" s="40"/>
      <c r="I46" s="36"/>
      <c r="J46" s="37"/>
      <c r="K46" s="279"/>
      <c r="L46" s="276"/>
      <c r="M46" s="401">
        <v>0.05</v>
      </c>
      <c r="N46" s="344">
        <f>N80*M46</f>
        <v>269.67015225900496</v>
      </c>
    </row>
    <row r="47" spans="1:14" ht="15.75" thickBot="1">
      <c r="B47" s="841"/>
      <c r="C47" s="842"/>
      <c r="D47" s="842"/>
      <c r="E47" s="842"/>
      <c r="F47" s="842"/>
      <c r="G47" s="842"/>
      <c r="H47" s="843"/>
      <c r="I47" s="850"/>
      <c r="J47" s="851"/>
      <c r="K47" s="41"/>
      <c r="L47" s="852"/>
      <c r="M47" s="853"/>
      <c r="N47" s="105"/>
    </row>
    <row r="48" spans="1:14" ht="15.75" thickBot="1">
      <c r="B48" s="828" t="s">
        <v>953</v>
      </c>
      <c r="C48" s="829"/>
      <c r="D48" s="829"/>
      <c r="E48" s="829"/>
      <c r="F48" s="829"/>
      <c r="G48" s="829"/>
      <c r="H48" s="829"/>
      <c r="I48" s="829"/>
      <c r="J48" s="829"/>
      <c r="K48" s="829"/>
      <c r="L48" s="829"/>
      <c r="M48" s="830"/>
      <c r="N48" s="394">
        <f>SUM(N36:N47)</f>
        <v>19665.555972762024</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9" t="s">
        <v>944</v>
      </c>
      <c r="C52" s="820"/>
      <c r="D52" s="820"/>
      <c r="E52" s="820"/>
      <c r="F52" s="820"/>
      <c r="G52" s="820"/>
      <c r="H52" s="820"/>
      <c r="I52" s="821"/>
      <c r="J52" s="315" t="s">
        <v>945</v>
      </c>
      <c r="K52" s="85" t="s">
        <v>946</v>
      </c>
      <c r="L52" s="822" t="s">
        <v>955</v>
      </c>
      <c r="M52" s="821"/>
      <c r="N52" s="86" t="s">
        <v>951</v>
      </c>
    </row>
    <row r="53" spans="1:14">
      <c r="B53" s="43"/>
      <c r="C53" s="281"/>
      <c r="D53" s="281"/>
      <c r="E53" s="281"/>
      <c r="F53" s="281"/>
      <c r="G53" s="281"/>
      <c r="H53" s="281"/>
      <c r="I53" s="268"/>
      <c r="J53" s="224"/>
      <c r="K53" s="282"/>
      <c r="L53" s="267"/>
      <c r="M53" s="402"/>
      <c r="N53" s="272"/>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3"/>
      <c r="C57" s="824"/>
      <c r="D57" s="824"/>
      <c r="E57" s="824"/>
      <c r="F57" s="824"/>
      <c r="G57" s="824"/>
      <c r="H57" s="824"/>
      <c r="I57" s="825"/>
      <c r="J57" s="42"/>
      <c r="K57" s="44"/>
      <c r="L57" s="826"/>
      <c r="M57" s="827"/>
      <c r="N57" s="45"/>
    </row>
    <row r="58" spans="1:14" ht="15.75" thickBot="1">
      <c r="B58" s="828" t="s">
        <v>953</v>
      </c>
      <c r="C58" s="829"/>
      <c r="D58" s="829"/>
      <c r="E58" s="829"/>
      <c r="F58" s="829"/>
      <c r="G58" s="829"/>
      <c r="H58" s="829"/>
      <c r="I58" s="829"/>
      <c r="J58" s="829"/>
      <c r="K58" s="829"/>
      <c r="L58" s="829"/>
      <c r="M58" s="830"/>
      <c r="N58" s="394"/>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1" t="s">
        <v>961</v>
      </c>
      <c r="M62" s="804"/>
      <c r="N62" s="76" t="s">
        <v>951</v>
      </c>
    </row>
    <row r="63" spans="1:14">
      <c r="B63" s="46"/>
      <c r="C63" s="317"/>
      <c r="D63" s="317"/>
      <c r="E63" s="317"/>
      <c r="F63" s="317"/>
      <c r="G63" s="317"/>
      <c r="H63" s="311"/>
      <c r="I63" s="279"/>
      <c r="J63" s="286"/>
      <c r="K63" s="279"/>
      <c r="L63" s="832"/>
      <c r="M63" s="833"/>
      <c r="N63" s="287"/>
    </row>
    <row r="64" spans="1:14">
      <c r="B64" s="46"/>
      <c r="C64" s="47"/>
      <c r="D64" s="47"/>
      <c r="E64" s="47"/>
      <c r="F64" s="47"/>
      <c r="G64" s="47"/>
      <c r="H64" s="311"/>
      <c r="I64" s="279"/>
      <c r="J64" s="286"/>
      <c r="K64" s="279"/>
      <c r="L64" s="832"/>
      <c r="M64" s="833"/>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7"/>
      <c r="M68" s="818"/>
      <c r="N68" s="127"/>
    </row>
    <row r="69" spans="1:15" ht="15.75" thickBot="1">
      <c r="B69" s="834" t="s">
        <v>953</v>
      </c>
      <c r="C69" s="835"/>
      <c r="D69" s="835"/>
      <c r="E69" s="835"/>
      <c r="F69" s="835"/>
      <c r="G69" s="835"/>
      <c r="H69" s="835"/>
      <c r="I69" s="835"/>
      <c r="J69" s="835"/>
      <c r="K69" s="835"/>
      <c r="L69" s="835"/>
      <c r="M69" s="836"/>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4" t="s">
        <v>963</v>
      </c>
      <c r="C73" s="855"/>
      <c r="D73" s="855"/>
      <c r="E73" s="855"/>
      <c r="F73" s="855"/>
      <c r="G73" s="855"/>
      <c r="H73" s="855"/>
      <c r="I73" s="73" t="s">
        <v>964</v>
      </c>
      <c r="J73" s="75" t="s">
        <v>1410</v>
      </c>
      <c r="K73" s="74" t="s">
        <v>966</v>
      </c>
      <c r="L73" s="856" t="s">
        <v>950</v>
      </c>
      <c r="M73" s="857"/>
      <c r="N73" s="98" t="s">
        <v>951</v>
      </c>
    </row>
    <row r="74" spans="1:15">
      <c r="A74" t="s">
        <v>15</v>
      </c>
      <c r="B74" s="49" t="str">
        <f>VLOOKUP(A74,'MANO DE OBRA'!A8:D68,3,FALSE)</f>
        <v>Obrero (6)</v>
      </c>
      <c r="C74" s="47"/>
      <c r="D74" s="47"/>
      <c r="E74" s="47"/>
      <c r="F74" s="47"/>
      <c r="G74" s="47"/>
      <c r="H74" s="47"/>
      <c r="I74" s="292">
        <f>K74/J74*100</f>
        <v>175560</v>
      </c>
      <c r="J74" s="293">
        <v>185</v>
      </c>
      <c r="K74" s="294">
        <f>VLOOKUP(A74,'MANO DE OBRA'!A8:D99,4,FALSE)</f>
        <v>324786</v>
      </c>
      <c r="L74" s="50"/>
      <c r="M74" s="295">
        <v>80</v>
      </c>
      <c r="N74" s="395">
        <f>K74/M74</f>
        <v>4059.8249999999998</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5"/>
      <c r="C79" s="816"/>
      <c r="D79" s="816"/>
      <c r="E79" s="816"/>
      <c r="F79" s="816"/>
      <c r="G79" s="816"/>
      <c r="H79" s="816"/>
      <c r="I79" s="126"/>
      <c r="J79" s="126"/>
      <c r="K79" s="126"/>
      <c r="L79" s="916"/>
      <c r="M79" s="916"/>
      <c r="N79" s="45"/>
    </row>
    <row r="80" spans="1:15" ht="15.75" thickBot="1">
      <c r="B80" s="834" t="s">
        <v>953</v>
      </c>
      <c r="C80" s="835"/>
      <c r="D80" s="835"/>
      <c r="E80" s="835"/>
      <c r="F80" s="835"/>
      <c r="G80" s="835"/>
      <c r="H80" s="835"/>
      <c r="I80" s="835"/>
      <c r="J80" s="835"/>
      <c r="K80" s="835"/>
      <c r="L80" s="835"/>
      <c r="M80" s="836"/>
      <c r="N80" s="301">
        <f>SUM(N74:N79)</f>
        <v>5393.4030451800991</v>
      </c>
    </row>
    <row r="81" spans="1:14" ht="15.75" thickBot="1">
      <c r="B81" s="33"/>
      <c r="C81" s="34"/>
      <c r="D81" s="34"/>
      <c r="E81" s="34"/>
      <c r="F81" s="34"/>
      <c r="G81" s="34"/>
      <c r="H81" s="34"/>
      <c r="I81" s="34"/>
      <c r="J81" s="34"/>
      <c r="K81" s="34"/>
      <c r="L81" s="34"/>
      <c r="M81" s="34"/>
      <c r="N81" s="35"/>
    </row>
    <row r="82" spans="1:14" ht="15.75" thickBot="1">
      <c r="B82" s="828" t="s">
        <v>967</v>
      </c>
      <c r="C82" s="829"/>
      <c r="D82" s="829"/>
      <c r="E82" s="829"/>
      <c r="F82" s="829"/>
      <c r="G82" s="829"/>
      <c r="H82" s="829"/>
      <c r="I82" s="829"/>
      <c r="J82" s="829"/>
      <c r="K82" s="829"/>
      <c r="L82" s="829"/>
      <c r="M82" s="830"/>
      <c r="N82" s="99">
        <f>N48+N58+N69+N80</f>
        <v>25058.959017942121</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9" t="s">
        <v>969</v>
      </c>
      <c r="C86" s="820"/>
      <c r="D86" s="820"/>
      <c r="E86" s="820"/>
      <c r="F86" s="820"/>
      <c r="G86" s="820"/>
      <c r="H86" s="820"/>
      <c r="I86" s="314"/>
      <c r="J86" s="334"/>
      <c r="K86" s="302" t="s">
        <v>970</v>
      </c>
      <c r="L86" s="858" t="s">
        <v>971</v>
      </c>
      <c r="M86" s="859"/>
      <c r="N86" s="303"/>
    </row>
    <row r="87" spans="1:14">
      <c r="B87" s="860" t="s">
        <v>972</v>
      </c>
      <c r="C87" s="861"/>
      <c r="D87" s="861"/>
      <c r="E87" s="861"/>
      <c r="F87" s="861"/>
      <c r="G87" s="861"/>
      <c r="H87" s="861"/>
      <c r="I87" s="87"/>
      <c r="J87" s="88"/>
      <c r="K87" s="304">
        <v>0.2</v>
      </c>
      <c r="L87" s="862">
        <f>N82*K87</f>
        <v>5011.791803588425</v>
      </c>
      <c r="M87" s="863"/>
      <c r="N87" s="51"/>
    </row>
    <row r="88" spans="1:14">
      <c r="B88" s="89" t="s">
        <v>973</v>
      </c>
      <c r="C88" s="90"/>
      <c r="D88" s="90"/>
      <c r="E88" s="90"/>
      <c r="F88" s="90"/>
      <c r="G88" s="90"/>
      <c r="H88" s="90"/>
      <c r="I88" s="87"/>
      <c r="J88" s="88"/>
      <c r="K88" s="304">
        <v>0.05</v>
      </c>
      <c r="L88" s="862">
        <f>N82*K88</f>
        <v>1252.9479508971062</v>
      </c>
      <c r="M88" s="863"/>
      <c r="N88" s="51"/>
    </row>
    <row r="89" spans="1:14" ht="15.75" thickBot="1">
      <c r="B89" s="91" t="s">
        <v>974</v>
      </c>
      <c r="C89" s="92"/>
      <c r="D89" s="92"/>
      <c r="E89" s="92"/>
      <c r="F89" s="92"/>
      <c r="G89" s="92"/>
      <c r="H89" s="92"/>
      <c r="I89" s="93"/>
      <c r="J89" s="94"/>
      <c r="K89" s="305">
        <v>0.05</v>
      </c>
      <c r="L89" s="864">
        <f>N82*K89</f>
        <v>1252.9479508971062</v>
      </c>
      <c r="M89" s="865"/>
      <c r="N89" s="51"/>
    </row>
    <row r="90" spans="1:14" ht="15.75" thickBot="1">
      <c r="B90" s="828" t="s">
        <v>953</v>
      </c>
      <c r="C90" s="829"/>
      <c r="D90" s="829"/>
      <c r="E90" s="829"/>
      <c r="F90" s="829"/>
      <c r="G90" s="829"/>
      <c r="H90" s="829"/>
      <c r="I90" s="829"/>
      <c r="J90" s="829"/>
      <c r="K90" s="829"/>
      <c r="L90" s="829"/>
      <c r="M90" s="830"/>
      <c r="N90" s="52">
        <f>L87+L88+L89</f>
        <v>7517.6877053826374</v>
      </c>
    </row>
    <row r="91" spans="1:14" ht="15.75" thickBot="1">
      <c r="B91" s="33"/>
      <c r="C91" s="34"/>
      <c r="D91" s="34"/>
      <c r="E91" s="34"/>
      <c r="F91" s="34"/>
      <c r="G91" s="34"/>
      <c r="H91" s="34"/>
      <c r="I91" s="34"/>
      <c r="J91" s="34"/>
      <c r="K91" s="34"/>
      <c r="L91" s="34"/>
      <c r="M91" s="34"/>
      <c r="N91" s="35"/>
    </row>
    <row r="92" spans="1:14" ht="15.75" thickBot="1">
      <c r="A92" t="s">
        <v>2016</v>
      </c>
      <c r="B92" s="828" t="s">
        <v>975</v>
      </c>
      <c r="C92" s="829"/>
      <c r="D92" s="829"/>
      <c r="E92" s="829"/>
      <c r="F92" s="829"/>
      <c r="G92" s="829"/>
      <c r="H92" s="829"/>
      <c r="I92" s="829"/>
      <c r="J92" s="829"/>
      <c r="K92" s="829"/>
      <c r="L92" s="829"/>
      <c r="M92" s="830"/>
      <c r="N92" s="188">
        <f>N82+N90</f>
        <v>32576.64672332476</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6" t="s">
        <v>2218</v>
      </c>
      <c r="C109" s="867"/>
      <c r="D109" s="867"/>
      <c r="E109" s="867"/>
      <c r="F109" s="867"/>
      <c r="G109" s="867"/>
      <c r="H109" s="867"/>
      <c r="I109" s="867"/>
      <c r="J109" s="867"/>
      <c r="K109" s="867"/>
      <c r="L109" s="867"/>
      <c r="M109" s="867"/>
      <c r="N109" s="868"/>
    </row>
    <row r="110" spans="2:14" ht="15" customHeight="1">
      <c r="B110" s="866"/>
      <c r="C110" s="867"/>
      <c r="D110" s="867"/>
      <c r="E110" s="867"/>
      <c r="F110" s="867"/>
      <c r="G110" s="867"/>
      <c r="H110" s="867"/>
      <c r="I110" s="867"/>
      <c r="J110" s="867"/>
      <c r="K110" s="867"/>
      <c r="L110" s="867"/>
      <c r="M110" s="867"/>
      <c r="N110" s="868"/>
    </row>
    <row r="111" spans="2:14" ht="30" customHeight="1">
      <c r="B111" s="869" t="s">
        <v>2219</v>
      </c>
      <c r="C111" s="870"/>
      <c r="D111" s="870"/>
      <c r="E111" s="870"/>
      <c r="F111" s="870"/>
      <c r="G111" s="870"/>
      <c r="H111" s="870"/>
      <c r="I111" s="870"/>
      <c r="J111" s="870"/>
      <c r="K111" s="870"/>
      <c r="L111" s="870"/>
      <c r="M111" s="870"/>
      <c r="N111" s="871"/>
    </row>
    <row r="112" spans="2:14">
      <c r="B112" s="869"/>
      <c r="C112" s="870"/>
      <c r="D112" s="870"/>
      <c r="E112" s="870"/>
      <c r="F112" s="870"/>
      <c r="G112" s="870"/>
      <c r="H112" s="870"/>
      <c r="I112" s="870"/>
      <c r="J112" s="870"/>
      <c r="K112" s="870"/>
      <c r="L112" s="870"/>
      <c r="M112" s="870"/>
      <c r="N112" s="87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5"/>
      <c r="K122" s="805"/>
      <c r="L122" s="805"/>
      <c r="M122" s="805"/>
      <c r="N122" s="806"/>
    </row>
    <row r="123" spans="2:14" ht="15.75" thickBot="1">
      <c r="B123" s="261" t="s">
        <v>2221</v>
      </c>
      <c r="C123" s="393"/>
      <c r="D123" s="393"/>
      <c r="E123" s="57"/>
      <c r="F123" s="57"/>
      <c r="G123" s="57"/>
      <c r="H123" s="57"/>
      <c r="I123" s="57"/>
      <c r="J123" s="807"/>
      <c r="K123" s="807"/>
      <c r="L123" s="807"/>
      <c r="M123" s="807"/>
      <c r="N123" s="808"/>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1090</v>
      </c>
      <c r="C31" s="81" t="s">
        <v>2038</v>
      </c>
      <c r="D31" s="82"/>
      <c r="E31" s="82"/>
      <c r="F31" s="82"/>
      <c r="G31" s="82"/>
      <c r="H31" s="82"/>
      <c r="I31" s="82"/>
      <c r="J31" s="83"/>
      <c r="K31" s="308"/>
      <c r="L31" s="306" t="s">
        <v>144</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1603</v>
      </c>
      <c r="B36" s="841" t="str">
        <f>VLOOKUP(A36,EQUIPOS!A6:D154,3,FALSE)</f>
        <v>Derretidora de asfalto (crafco o similar)</v>
      </c>
      <c r="C36" s="842"/>
      <c r="D36" s="842"/>
      <c r="E36" s="842"/>
      <c r="F36" s="842"/>
      <c r="G36" s="842"/>
      <c r="H36" s="843"/>
      <c r="I36" s="267"/>
      <c r="J36" s="268"/>
      <c r="K36" s="269">
        <f>VLOOKUP(A36,EQUIPOS!A6:D163,4,FALSE)</f>
        <v>3954.6678943864326</v>
      </c>
      <c r="L36" s="270"/>
      <c r="M36" s="271">
        <v>60</v>
      </c>
      <c r="N36" s="272">
        <f>K36/M36</f>
        <v>65.911131573107212</v>
      </c>
    </row>
    <row r="37" spans="1:14">
      <c r="A37" s="113" t="s">
        <v>176</v>
      </c>
      <c r="B37" s="841" t="str">
        <f>VLOOKUP(A37,EQUIPOS!A7:D154,3,FALSE)</f>
        <v xml:space="preserve">Compresor (barrido y soplado)
</v>
      </c>
      <c r="C37" s="842"/>
      <c r="D37" s="842"/>
      <c r="E37" s="842"/>
      <c r="F37" s="842"/>
      <c r="G37" s="842"/>
      <c r="H37" s="843"/>
      <c r="I37" s="267"/>
      <c r="J37" s="268"/>
      <c r="K37" s="269">
        <f>VLOOKUP(A37,EQUIPOS!A7:D164,4,FALSE)</f>
        <v>62782.315128529917</v>
      </c>
      <c r="L37" s="270"/>
      <c r="M37" s="271">
        <v>60</v>
      </c>
      <c r="N37" s="272">
        <f>K37/M37</f>
        <v>1046.3719188088319</v>
      </c>
    </row>
    <row r="38" spans="1:14">
      <c r="A38" t="s">
        <v>138</v>
      </c>
      <c r="B38" s="841" t="str">
        <f>VLOOKUP(A38,EQUIPOS!A8:D154,3,FALSE)</f>
        <v>Camioneta D-300</v>
      </c>
      <c r="C38" s="842"/>
      <c r="D38" s="842"/>
      <c r="E38" s="842"/>
      <c r="F38" s="842"/>
      <c r="G38" s="842"/>
      <c r="H38" s="843"/>
      <c r="I38" s="267"/>
      <c r="J38" s="268"/>
      <c r="K38" s="269">
        <f>VLOOKUP(A38,EQUIPOS!A8:D165,4,FALSE)</f>
        <v>50994.557947077148</v>
      </c>
      <c r="L38" s="270"/>
      <c r="M38" s="271">
        <v>60</v>
      </c>
      <c r="N38" s="272">
        <f>K38/M38</f>
        <v>849.90929911795251</v>
      </c>
    </row>
    <row r="39" spans="1:14">
      <c r="B39" s="841"/>
      <c r="C39" s="842"/>
      <c r="D39" s="842"/>
      <c r="E39" s="842"/>
      <c r="F39" s="842"/>
      <c r="G39" s="842"/>
      <c r="H39" s="843"/>
      <c r="I39" s="267"/>
      <c r="J39" s="268"/>
      <c r="K39" s="269"/>
      <c r="L39" s="270"/>
      <c r="M39" s="271"/>
      <c r="N39" s="272"/>
    </row>
    <row r="40" spans="1:14">
      <c r="B40" s="841"/>
      <c r="C40" s="842"/>
      <c r="D40" s="842"/>
      <c r="E40" s="842"/>
      <c r="F40" s="842"/>
      <c r="G40" s="842"/>
      <c r="H40" s="843"/>
      <c r="I40" s="267"/>
      <c r="J40" s="268"/>
      <c r="K40" s="269"/>
      <c r="L40" s="270"/>
      <c r="M40" s="271"/>
      <c r="N40" s="272"/>
    </row>
    <row r="41" spans="1:14">
      <c r="B41" s="841"/>
      <c r="C41" s="842"/>
      <c r="D41" s="842"/>
      <c r="E41" s="842"/>
      <c r="F41" s="842"/>
      <c r="G41" s="842"/>
      <c r="H41" s="843"/>
      <c r="I41" s="267"/>
      <c r="J41" s="268"/>
      <c r="K41" s="269"/>
      <c r="L41" s="270"/>
      <c r="M41" s="271"/>
      <c r="N41" s="272"/>
    </row>
    <row r="42" spans="1:14">
      <c r="B42" s="841"/>
      <c r="C42" s="842"/>
      <c r="D42" s="842"/>
      <c r="E42" s="842"/>
      <c r="F42" s="842"/>
      <c r="G42" s="842"/>
      <c r="H42" s="843"/>
      <c r="I42" s="267"/>
      <c r="J42" s="268"/>
      <c r="K42" s="269"/>
      <c r="L42" s="270"/>
      <c r="M42" s="271"/>
      <c r="N42" s="272"/>
    </row>
    <row r="43" spans="1:14">
      <c r="B43" s="841"/>
      <c r="C43" s="842"/>
      <c r="D43" s="842"/>
      <c r="E43" s="842"/>
      <c r="F43" s="842"/>
      <c r="G43" s="842"/>
      <c r="H43" s="843"/>
      <c r="I43" s="267"/>
      <c r="J43" s="268"/>
      <c r="K43" s="269"/>
      <c r="L43" s="270"/>
      <c r="M43" s="271"/>
      <c r="N43" s="272"/>
    </row>
    <row r="44" spans="1:14">
      <c r="B44" s="841"/>
      <c r="C44" s="842"/>
      <c r="D44" s="842"/>
      <c r="E44" s="842"/>
      <c r="F44" s="842"/>
      <c r="G44" s="842"/>
      <c r="H44" s="843"/>
      <c r="I44" s="844"/>
      <c r="J44" s="825"/>
      <c r="K44" s="269"/>
      <c r="L44" s="845"/>
      <c r="M44" s="846"/>
      <c r="N44" s="272"/>
    </row>
    <row r="45" spans="1:14">
      <c r="B45" s="841"/>
      <c r="C45" s="842"/>
      <c r="D45" s="842"/>
      <c r="E45" s="847"/>
      <c r="F45" s="842"/>
      <c r="G45" s="842"/>
      <c r="H45" s="843"/>
      <c r="I45" s="36"/>
      <c r="J45" s="37"/>
      <c r="K45" s="274"/>
      <c r="L45" s="276"/>
      <c r="M45" s="277"/>
      <c r="N45" s="278"/>
    </row>
    <row r="46" spans="1:14">
      <c r="B46" s="848" t="s">
        <v>952</v>
      </c>
      <c r="C46" s="849"/>
      <c r="D46" s="849"/>
      <c r="E46" s="38"/>
      <c r="F46" s="39"/>
      <c r="G46" s="39"/>
      <c r="H46" s="40"/>
      <c r="I46" s="36"/>
      <c r="J46" s="37"/>
      <c r="K46" s="279"/>
      <c r="L46" s="276"/>
      <c r="M46" s="401">
        <v>0.05</v>
      </c>
      <c r="N46" s="344">
        <f>N80*M46</f>
        <v>22.390442043167496</v>
      </c>
    </row>
    <row r="47" spans="1:14" ht="15.75" thickBot="1">
      <c r="B47" s="841"/>
      <c r="C47" s="842"/>
      <c r="D47" s="842"/>
      <c r="E47" s="842"/>
      <c r="F47" s="842"/>
      <c r="G47" s="842"/>
      <c r="H47" s="843"/>
      <c r="I47" s="850"/>
      <c r="J47" s="851"/>
      <c r="K47" s="41"/>
      <c r="L47" s="852"/>
      <c r="M47" s="853"/>
      <c r="N47" s="105"/>
    </row>
    <row r="48" spans="1:14" ht="15.75" thickBot="1">
      <c r="B48" s="828" t="s">
        <v>953</v>
      </c>
      <c r="C48" s="829"/>
      <c r="D48" s="829"/>
      <c r="E48" s="829"/>
      <c r="F48" s="829"/>
      <c r="G48" s="829"/>
      <c r="H48" s="829"/>
      <c r="I48" s="829"/>
      <c r="J48" s="829"/>
      <c r="K48" s="829"/>
      <c r="L48" s="829"/>
      <c r="M48" s="830"/>
      <c r="N48" s="394">
        <f>SUM(N36:N47)</f>
        <v>1984.5827915430591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9" t="s">
        <v>944</v>
      </c>
      <c r="C52" s="820"/>
      <c r="D52" s="820"/>
      <c r="E52" s="820"/>
      <c r="F52" s="820"/>
      <c r="G52" s="820"/>
      <c r="H52" s="820"/>
      <c r="I52" s="821"/>
      <c r="J52" s="315" t="s">
        <v>945</v>
      </c>
      <c r="K52" s="85" t="s">
        <v>946</v>
      </c>
      <c r="L52" s="822" t="s">
        <v>955</v>
      </c>
      <c r="M52" s="821"/>
      <c r="N52" s="86" t="s">
        <v>951</v>
      </c>
    </row>
    <row r="53" spans="1:14">
      <c r="A53" t="s">
        <v>860</v>
      </c>
      <c r="B53" s="43" t="str">
        <f>VLOOKUP(A53,MATERIALES!A5:D373,3,FALSE)</f>
        <v>Emulsión CRR-2</v>
      </c>
      <c r="C53" s="281"/>
      <c r="D53" s="281"/>
      <c r="E53" s="281"/>
      <c r="F53" s="281"/>
      <c r="G53" s="281"/>
      <c r="H53" s="281"/>
      <c r="I53" s="268"/>
      <c r="J53" s="224" t="str">
        <f>VLOOKUP(A53,MATERIALES!A7:D645,2,FALSE)</f>
        <v>lt</v>
      </c>
      <c r="K53" s="282">
        <v>0.12</v>
      </c>
      <c r="L53" s="267"/>
      <c r="M53" s="402">
        <f>VLOOKUP(A53,MATERIALES!A5:D396,4,FALSE)</f>
        <v>1722.620287866192</v>
      </c>
      <c r="N53" s="272">
        <f>K53*M53</f>
        <v>206.71443454394304</v>
      </c>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3"/>
      <c r="C57" s="824"/>
      <c r="D57" s="824"/>
      <c r="E57" s="824"/>
      <c r="F57" s="824"/>
      <c r="G57" s="824"/>
      <c r="H57" s="824"/>
      <c r="I57" s="825"/>
      <c r="J57" s="42"/>
      <c r="K57" s="44"/>
      <c r="L57" s="826"/>
      <c r="M57" s="827"/>
      <c r="N57" s="45"/>
    </row>
    <row r="58" spans="1:14" ht="15.75" thickBot="1">
      <c r="B58" s="828" t="s">
        <v>953</v>
      </c>
      <c r="C58" s="829"/>
      <c r="D58" s="829"/>
      <c r="E58" s="829"/>
      <c r="F58" s="829"/>
      <c r="G58" s="829"/>
      <c r="H58" s="829"/>
      <c r="I58" s="829"/>
      <c r="J58" s="829"/>
      <c r="K58" s="829"/>
      <c r="L58" s="829"/>
      <c r="M58" s="830"/>
      <c r="N58" s="394">
        <f>SUM(N53:N57)</f>
        <v>206.71443454394304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1" t="s">
        <v>961</v>
      </c>
      <c r="M62" s="804"/>
      <c r="N62" s="76" t="s">
        <v>951</v>
      </c>
    </row>
    <row r="63" spans="1:14">
      <c r="B63" s="46"/>
      <c r="C63" s="317"/>
      <c r="D63" s="317"/>
      <c r="E63" s="317"/>
      <c r="F63" s="317"/>
      <c r="G63" s="317"/>
      <c r="H63" s="311"/>
      <c r="I63" s="279"/>
      <c r="J63" s="286"/>
      <c r="K63" s="279"/>
      <c r="L63" s="832"/>
      <c r="M63" s="833"/>
      <c r="N63" s="287"/>
    </row>
    <row r="64" spans="1:14">
      <c r="B64" s="46"/>
      <c r="C64" s="47"/>
      <c r="D64" s="47"/>
      <c r="E64" s="47"/>
      <c r="F64" s="47"/>
      <c r="G64" s="47"/>
      <c r="H64" s="311"/>
      <c r="I64" s="279"/>
      <c r="J64" s="286"/>
      <c r="K64" s="279"/>
      <c r="L64" s="832"/>
      <c r="M64" s="833"/>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7"/>
      <c r="M68" s="818"/>
      <c r="N68" s="127"/>
    </row>
    <row r="69" spans="1:15" ht="15.75" thickBot="1">
      <c r="B69" s="834" t="s">
        <v>953</v>
      </c>
      <c r="C69" s="835"/>
      <c r="D69" s="835"/>
      <c r="E69" s="835"/>
      <c r="F69" s="835"/>
      <c r="G69" s="835"/>
      <c r="H69" s="835"/>
      <c r="I69" s="835"/>
      <c r="J69" s="835"/>
      <c r="K69" s="835"/>
      <c r="L69" s="835"/>
      <c r="M69" s="836"/>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4" t="s">
        <v>963</v>
      </c>
      <c r="C73" s="855"/>
      <c r="D73" s="855"/>
      <c r="E73" s="855"/>
      <c r="F73" s="855"/>
      <c r="G73" s="855"/>
      <c r="H73" s="855"/>
      <c r="I73" s="73" t="s">
        <v>964</v>
      </c>
      <c r="J73" s="75" t="s">
        <v>1410</v>
      </c>
      <c r="K73" s="74" t="s">
        <v>966</v>
      </c>
      <c r="L73" s="856" t="s">
        <v>950</v>
      </c>
      <c r="M73" s="857"/>
      <c r="N73" s="98" t="s">
        <v>951</v>
      </c>
    </row>
    <row r="74" spans="1:15">
      <c r="A74" t="s">
        <v>7</v>
      </c>
      <c r="B74" s="49" t="str">
        <f>VLOOKUP(A74,'MANO DE OBRA'!A8:D68,3,FALSE)</f>
        <v>Obrero (2)</v>
      </c>
      <c r="C74" s="47"/>
      <c r="D74" s="47"/>
      <c r="E74" s="47"/>
      <c r="F74" s="47"/>
      <c r="G74" s="47"/>
      <c r="H74" s="47"/>
      <c r="I74" s="292">
        <f>K74/J74*100</f>
        <v>58520.000000000007</v>
      </c>
      <c r="J74" s="293">
        <v>185</v>
      </c>
      <c r="K74" s="294">
        <f>VLOOKUP(A74,'MANO DE OBRA'!A8:D99,4,FALSE)</f>
        <v>108262</v>
      </c>
      <c r="L74" s="50"/>
      <c r="M74" s="295">
        <v>480</v>
      </c>
      <c r="N74" s="395">
        <f>K74/M74</f>
        <v>225.54583333333332</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480</v>
      </c>
      <c r="N75" s="395">
        <f>K75/M75</f>
        <v>222.26300753001664</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5"/>
      <c r="C79" s="816"/>
      <c r="D79" s="816"/>
      <c r="E79" s="816"/>
      <c r="F79" s="816"/>
      <c r="G79" s="816"/>
      <c r="H79" s="816"/>
      <c r="I79" s="126"/>
      <c r="J79" s="126"/>
      <c r="K79" s="126"/>
      <c r="L79" s="916"/>
      <c r="M79" s="916"/>
      <c r="N79" s="45"/>
    </row>
    <row r="80" spans="1:15" ht="15.75" thickBot="1">
      <c r="B80" s="834" t="s">
        <v>953</v>
      </c>
      <c r="C80" s="835"/>
      <c r="D80" s="835"/>
      <c r="E80" s="835"/>
      <c r="F80" s="835"/>
      <c r="G80" s="835"/>
      <c r="H80" s="835"/>
      <c r="I80" s="835"/>
      <c r="J80" s="835"/>
      <c r="K80" s="835"/>
      <c r="L80" s="835"/>
      <c r="M80" s="836"/>
      <c r="N80" s="301">
        <f>SUM(N74:N79)</f>
        <v>447.80884086334993</v>
      </c>
    </row>
    <row r="81" spans="1:14" ht="15.75" thickBot="1">
      <c r="B81" s="33"/>
      <c r="C81" s="34"/>
      <c r="D81" s="34"/>
      <c r="E81" s="34"/>
      <c r="F81" s="34"/>
      <c r="G81" s="34"/>
      <c r="H81" s="34"/>
      <c r="I81" s="34"/>
      <c r="J81" s="34"/>
      <c r="K81" s="34"/>
      <c r="L81" s="34"/>
      <c r="M81" s="34"/>
      <c r="N81" s="35"/>
    </row>
    <row r="82" spans="1:14" ht="15.75" thickBot="1">
      <c r="B82" s="828" t="s">
        <v>967</v>
      </c>
      <c r="C82" s="829"/>
      <c r="D82" s="829"/>
      <c r="E82" s="829"/>
      <c r="F82" s="829"/>
      <c r="G82" s="829"/>
      <c r="H82" s="829"/>
      <c r="I82" s="829"/>
      <c r="J82" s="829"/>
      <c r="K82" s="829"/>
      <c r="L82" s="829"/>
      <c r="M82" s="830"/>
      <c r="N82" s="99">
        <f>N48+N58+N69+N80</f>
        <v>2639.1060669503518</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9" t="s">
        <v>969</v>
      </c>
      <c r="C86" s="820"/>
      <c r="D86" s="820"/>
      <c r="E86" s="820"/>
      <c r="F86" s="820"/>
      <c r="G86" s="820"/>
      <c r="H86" s="820"/>
      <c r="I86" s="314"/>
      <c r="J86" s="334"/>
      <c r="K86" s="302" t="s">
        <v>970</v>
      </c>
      <c r="L86" s="858" t="s">
        <v>971</v>
      </c>
      <c r="M86" s="859"/>
      <c r="N86" s="303"/>
    </row>
    <row r="87" spans="1:14">
      <c r="B87" s="860" t="s">
        <v>972</v>
      </c>
      <c r="C87" s="861"/>
      <c r="D87" s="861"/>
      <c r="E87" s="861"/>
      <c r="F87" s="861"/>
      <c r="G87" s="861"/>
      <c r="H87" s="861"/>
      <c r="I87" s="87"/>
      <c r="J87" s="88"/>
      <c r="K87" s="304">
        <v>0.2</v>
      </c>
      <c r="L87" s="862">
        <f>N82*K87</f>
        <v>527.8212133900704</v>
      </c>
      <c r="M87" s="863"/>
      <c r="N87" s="51"/>
    </row>
    <row r="88" spans="1:14">
      <c r="B88" s="89" t="s">
        <v>973</v>
      </c>
      <c r="C88" s="90"/>
      <c r="D88" s="90"/>
      <c r="E88" s="90"/>
      <c r="F88" s="90"/>
      <c r="G88" s="90"/>
      <c r="H88" s="90"/>
      <c r="I88" s="87"/>
      <c r="J88" s="88"/>
      <c r="K88" s="304">
        <v>0.05</v>
      </c>
      <c r="L88" s="862">
        <f>N82*K88</f>
        <v>131.9553033475176</v>
      </c>
      <c r="M88" s="863"/>
      <c r="N88" s="51"/>
    </row>
    <row r="89" spans="1:14" ht="15.75" thickBot="1">
      <c r="B89" s="91" t="s">
        <v>974</v>
      </c>
      <c r="C89" s="92"/>
      <c r="D89" s="92"/>
      <c r="E89" s="92"/>
      <c r="F89" s="92"/>
      <c r="G89" s="92"/>
      <c r="H89" s="92"/>
      <c r="I89" s="93"/>
      <c r="J89" s="94"/>
      <c r="K89" s="305">
        <v>0.05</v>
      </c>
      <c r="L89" s="864">
        <f>N82*K89</f>
        <v>131.9553033475176</v>
      </c>
      <c r="M89" s="865"/>
      <c r="N89" s="51"/>
    </row>
    <row r="90" spans="1:14" ht="15.75" thickBot="1">
      <c r="B90" s="828" t="s">
        <v>953</v>
      </c>
      <c r="C90" s="829"/>
      <c r="D90" s="829"/>
      <c r="E90" s="829"/>
      <c r="F90" s="829"/>
      <c r="G90" s="829"/>
      <c r="H90" s="829"/>
      <c r="I90" s="829"/>
      <c r="J90" s="829"/>
      <c r="K90" s="829"/>
      <c r="L90" s="829"/>
      <c r="M90" s="830"/>
      <c r="N90" s="52">
        <f>L87+L88+L89</f>
        <v>791.73182008510571</v>
      </c>
    </row>
    <row r="91" spans="1:14" ht="15.75" thickBot="1">
      <c r="B91" s="33"/>
      <c r="C91" s="34"/>
      <c r="D91" s="34"/>
      <c r="E91" s="34"/>
      <c r="F91" s="34"/>
      <c r="G91" s="34"/>
      <c r="H91" s="34"/>
      <c r="I91" s="34"/>
      <c r="J91" s="34"/>
      <c r="K91" s="34"/>
      <c r="L91" s="34"/>
      <c r="M91" s="34"/>
      <c r="N91" s="35"/>
    </row>
    <row r="92" spans="1:14" ht="15.75" thickBot="1">
      <c r="A92" t="s">
        <v>2016</v>
      </c>
      <c r="B92" s="828" t="s">
        <v>975</v>
      </c>
      <c r="C92" s="829"/>
      <c r="D92" s="829"/>
      <c r="E92" s="829"/>
      <c r="F92" s="829"/>
      <c r="G92" s="829"/>
      <c r="H92" s="829"/>
      <c r="I92" s="829"/>
      <c r="J92" s="829"/>
      <c r="K92" s="829"/>
      <c r="L92" s="829"/>
      <c r="M92" s="830"/>
      <c r="N92" s="188">
        <f>N82+N90</f>
        <v>3430.8378870354572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6" t="s">
        <v>2218</v>
      </c>
      <c r="C109" s="867"/>
      <c r="D109" s="867"/>
      <c r="E109" s="867"/>
      <c r="F109" s="867"/>
      <c r="G109" s="867"/>
      <c r="H109" s="867"/>
      <c r="I109" s="867"/>
      <c r="J109" s="867"/>
      <c r="K109" s="867"/>
      <c r="L109" s="867"/>
      <c r="M109" s="867"/>
      <c r="N109" s="868"/>
    </row>
    <row r="110" spans="2:14" ht="15" customHeight="1">
      <c r="B110" s="866"/>
      <c r="C110" s="867"/>
      <c r="D110" s="867"/>
      <c r="E110" s="867"/>
      <c r="F110" s="867"/>
      <c r="G110" s="867"/>
      <c r="H110" s="867"/>
      <c r="I110" s="867"/>
      <c r="J110" s="867"/>
      <c r="K110" s="867"/>
      <c r="L110" s="867"/>
      <c r="M110" s="867"/>
      <c r="N110" s="868"/>
    </row>
    <row r="111" spans="2:14" ht="30" customHeight="1">
      <c r="B111" s="869" t="s">
        <v>2219</v>
      </c>
      <c r="C111" s="870"/>
      <c r="D111" s="870"/>
      <c r="E111" s="870"/>
      <c r="F111" s="870"/>
      <c r="G111" s="870"/>
      <c r="H111" s="870"/>
      <c r="I111" s="870"/>
      <c r="J111" s="870"/>
      <c r="K111" s="870"/>
      <c r="L111" s="870"/>
      <c r="M111" s="870"/>
      <c r="N111" s="871"/>
    </row>
    <row r="112" spans="2:14">
      <c r="B112" s="869"/>
      <c r="C112" s="870"/>
      <c r="D112" s="870"/>
      <c r="E112" s="870"/>
      <c r="F112" s="870"/>
      <c r="G112" s="870"/>
      <c r="H112" s="870"/>
      <c r="I112" s="870"/>
      <c r="J112" s="870"/>
      <c r="K112" s="870"/>
      <c r="L112" s="870"/>
      <c r="M112" s="870"/>
      <c r="N112" s="87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5"/>
      <c r="K122" s="805"/>
      <c r="L122" s="805"/>
      <c r="M122" s="805"/>
      <c r="N122" s="806"/>
    </row>
    <row r="123" spans="2:14" ht="15.75" thickBot="1">
      <c r="B123" s="261" t="s">
        <v>2221</v>
      </c>
      <c r="C123" s="393"/>
      <c r="D123" s="393"/>
      <c r="E123" s="57"/>
      <c r="F123" s="57"/>
      <c r="G123" s="57"/>
      <c r="H123" s="57"/>
      <c r="I123" s="57"/>
      <c r="J123" s="807"/>
      <c r="K123" s="807"/>
      <c r="L123" s="807"/>
      <c r="M123" s="807"/>
      <c r="N123" s="808"/>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1091</v>
      </c>
      <c r="C31" s="81" t="s">
        <v>1605</v>
      </c>
      <c r="D31" s="82"/>
      <c r="E31" s="82"/>
      <c r="F31" s="82"/>
      <c r="G31" s="82"/>
      <c r="H31" s="82"/>
      <c r="I31" s="82"/>
      <c r="J31" s="83"/>
      <c r="K31" s="308"/>
      <c r="L31" s="306" t="s">
        <v>144</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1603</v>
      </c>
      <c r="B36" s="841" t="str">
        <f>VLOOKUP(A36,EQUIPOS!A6:D154,3,FALSE)</f>
        <v>Derretidora de asfalto (crafco o similar)</v>
      </c>
      <c r="C36" s="842"/>
      <c r="D36" s="842"/>
      <c r="E36" s="842"/>
      <c r="F36" s="842"/>
      <c r="G36" s="842"/>
      <c r="H36" s="843"/>
      <c r="I36" s="267"/>
      <c r="J36" s="268"/>
      <c r="K36" s="269">
        <f>VLOOKUP(A36,EQUIPOS!A6:D163,4,FALSE)</f>
        <v>3954.6678943864326</v>
      </c>
      <c r="L36" s="270"/>
      <c r="M36" s="271">
        <v>60</v>
      </c>
      <c r="N36" s="272">
        <f t="shared" ref="N36:N39" si="0">K36/M36</f>
        <v>65.911131573107212</v>
      </c>
    </row>
    <row r="37" spans="1:14">
      <c r="A37" s="113" t="s">
        <v>324</v>
      </c>
      <c r="B37" s="841" t="str">
        <f>VLOOKUP(A37,EQUIPOS!A7:D154,3,FALSE)</f>
        <v xml:space="preserve">Ruteadora </v>
      </c>
      <c r="C37" s="842"/>
      <c r="D37" s="842"/>
      <c r="E37" s="842"/>
      <c r="F37" s="842"/>
      <c r="G37" s="842"/>
      <c r="H37" s="843"/>
      <c r="I37" s="267"/>
      <c r="J37" s="268"/>
      <c r="K37" s="269">
        <f>VLOOKUP(A37,EQUIPOS!A7:D164,4,FALSE)</f>
        <v>7502.7898598620268</v>
      </c>
      <c r="L37" s="270"/>
      <c r="M37" s="271">
        <v>60</v>
      </c>
      <c r="N37" s="272">
        <f t="shared" si="0"/>
        <v>125.04649766436711</v>
      </c>
    </row>
    <row r="38" spans="1:14">
      <c r="A38" t="s">
        <v>176</v>
      </c>
      <c r="B38" s="841" t="str">
        <f>VLOOKUP(A38,EQUIPOS!A8:D154,3,FALSE)</f>
        <v xml:space="preserve">Compresor (barrido y soplado)
</v>
      </c>
      <c r="C38" s="842"/>
      <c r="D38" s="842"/>
      <c r="E38" s="842"/>
      <c r="F38" s="842"/>
      <c r="G38" s="842"/>
      <c r="H38" s="843"/>
      <c r="I38" s="267"/>
      <c r="J38" s="268"/>
      <c r="K38" s="269">
        <f>VLOOKUP(A38,EQUIPOS!A8:D165,4,FALSE)</f>
        <v>62782.315128529917</v>
      </c>
      <c r="L38" s="270"/>
      <c r="M38" s="271">
        <v>60</v>
      </c>
      <c r="N38" s="272">
        <f t="shared" si="0"/>
        <v>1046.3719188088319</v>
      </c>
    </row>
    <row r="39" spans="1:14">
      <c r="A39" t="s">
        <v>138</v>
      </c>
      <c r="B39" s="841" t="str">
        <f>VLOOKUP(A39,EQUIPOS!A9:D154,3,FALSE)</f>
        <v>Camioneta D-300</v>
      </c>
      <c r="C39" s="842"/>
      <c r="D39" s="842"/>
      <c r="E39" s="842"/>
      <c r="F39" s="842"/>
      <c r="G39" s="842"/>
      <c r="H39" s="843"/>
      <c r="I39" s="267"/>
      <c r="J39" s="268"/>
      <c r="K39" s="269">
        <f>VLOOKUP(A39,EQUIPOS!A9:D166,4,FALSE)</f>
        <v>50994.557947077148</v>
      </c>
      <c r="L39" s="270"/>
      <c r="M39" s="271">
        <v>60</v>
      </c>
      <c r="N39" s="272">
        <f t="shared" si="0"/>
        <v>849.90929911795251</v>
      </c>
    </row>
    <row r="40" spans="1:14">
      <c r="B40" s="841"/>
      <c r="C40" s="842"/>
      <c r="D40" s="842"/>
      <c r="E40" s="842"/>
      <c r="F40" s="842"/>
      <c r="G40" s="842"/>
      <c r="H40" s="843"/>
      <c r="I40" s="267"/>
      <c r="J40" s="268"/>
      <c r="K40" s="269"/>
      <c r="L40" s="270"/>
      <c r="M40" s="271"/>
      <c r="N40" s="272"/>
    </row>
    <row r="41" spans="1:14">
      <c r="B41" s="841"/>
      <c r="C41" s="842"/>
      <c r="D41" s="842"/>
      <c r="E41" s="842"/>
      <c r="F41" s="842"/>
      <c r="G41" s="842"/>
      <c r="H41" s="843"/>
      <c r="I41" s="267"/>
      <c r="J41" s="268"/>
      <c r="K41" s="269"/>
      <c r="L41" s="270"/>
      <c r="M41" s="271"/>
      <c r="N41" s="272"/>
    </row>
    <row r="42" spans="1:14">
      <c r="B42" s="841"/>
      <c r="C42" s="842"/>
      <c r="D42" s="842"/>
      <c r="E42" s="842"/>
      <c r="F42" s="842"/>
      <c r="G42" s="842"/>
      <c r="H42" s="843"/>
      <c r="I42" s="267"/>
      <c r="J42" s="268"/>
      <c r="K42" s="269"/>
      <c r="L42" s="270"/>
      <c r="M42" s="271"/>
      <c r="N42" s="272"/>
    </row>
    <row r="43" spans="1:14">
      <c r="B43" s="841"/>
      <c r="C43" s="842"/>
      <c r="D43" s="842"/>
      <c r="E43" s="842"/>
      <c r="F43" s="842"/>
      <c r="G43" s="842"/>
      <c r="H43" s="843"/>
      <c r="I43" s="267"/>
      <c r="J43" s="268"/>
      <c r="K43" s="269"/>
      <c r="L43" s="270"/>
      <c r="M43" s="271"/>
      <c r="N43" s="272"/>
    </row>
    <row r="44" spans="1:14">
      <c r="B44" s="841"/>
      <c r="C44" s="842"/>
      <c r="D44" s="842"/>
      <c r="E44" s="842"/>
      <c r="F44" s="842"/>
      <c r="G44" s="842"/>
      <c r="H44" s="843"/>
      <c r="I44" s="844"/>
      <c r="J44" s="825"/>
      <c r="K44" s="269"/>
      <c r="L44" s="845"/>
      <c r="M44" s="846"/>
      <c r="N44" s="272"/>
    </row>
    <row r="45" spans="1:14">
      <c r="B45" s="841"/>
      <c r="C45" s="842"/>
      <c r="D45" s="842"/>
      <c r="E45" s="847"/>
      <c r="F45" s="842"/>
      <c r="G45" s="842"/>
      <c r="H45" s="843"/>
      <c r="I45" s="36"/>
      <c r="J45" s="37"/>
      <c r="K45" s="274"/>
      <c r="L45" s="276"/>
      <c r="M45" s="277"/>
      <c r="N45" s="278"/>
    </row>
    <row r="46" spans="1:14">
      <c r="B46" s="848" t="s">
        <v>952</v>
      </c>
      <c r="C46" s="849"/>
      <c r="D46" s="849"/>
      <c r="E46" s="38"/>
      <c r="F46" s="39"/>
      <c r="G46" s="39"/>
      <c r="H46" s="40"/>
      <c r="I46" s="36"/>
      <c r="J46" s="37"/>
      <c r="K46" s="279"/>
      <c r="L46" s="276"/>
      <c r="M46" s="401">
        <v>0.05</v>
      </c>
      <c r="N46" s="344">
        <f>N84*M46</f>
        <v>22.390442043167496</v>
      </c>
    </row>
    <row r="47" spans="1:14" ht="15.75" thickBot="1">
      <c r="B47" s="841"/>
      <c r="C47" s="842"/>
      <c r="D47" s="842"/>
      <c r="E47" s="842"/>
      <c r="F47" s="842"/>
      <c r="G47" s="842"/>
      <c r="H47" s="843"/>
      <c r="I47" s="850"/>
      <c r="J47" s="851"/>
      <c r="K47" s="41"/>
      <c r="L47" s="852"/>
      <c r="M47" s="853"/>
      <c r="N47" s="105"/>
    </row>
    <row r="48" spans="1:14" ht="15.75" thickBot="1">
      <c r="B48" s="828" t="s">
        <v>953</v>
      </c>
      <c r="C48" s="829"/>
      <c r="D48" s="829"/>
      <c r="E48" s="829"/>
      <c r="F48" s="829"/>
      <c r="G48" s="829"/>
      <c r="H48" s="829"/>
      <c r="I48" s="829"/>
      <c r="J48" s="829"/>
      <c r="K48" s="829"/>
      <c r="L48" s="829"/>
      <c r="M48" s="830"/>
      <c r="N48" s="394">
        <f>SUM(N36:N47)</f>
        <v>2109.6292892074266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9" t="s">
        <v>944</v>
      </c>
      <c r="C52" s="820"/>
      <c r="D52" s="820"/>
      <c r="E52" s="820"/>
      <c r="F52" s="820"/>
      <c r="G52" s="820"/>
      <c r="H52" s="820"/>
      <c r="I52" s="821"/>
      <c r="J52" s="315" t="s">
        <v>945</v>
      </c>
      <c r="K52" s="85" t="s">
        <v>946</v>
      </c>
      <c r="L52" s="822" t="s">
        <v>955</v>
      </c>
      <c r="M52" s="821"/>
      <c r="N52" s="86" t="s">
        <v>951</v>
      </c>
    </row>
    <row r="53" spans="1:14">
      <c r="A53" t="s">
        <v>799</v>
      </c>
      <c r="B53" s="43" t="str">
        <f>VLOOKUP(A53,MATERIALES!A5:D373,3,FALSE)</f>
        <v>Arena de Trituración</v>
      </c>
      <c r="C53" s="281"/>
      <c r="D53" s="281"/>
      <c r="E53" s="281"/>
      <c r="F53" s="281"/>
      <c r="G53" s="281"/>
      <c r="H53" s="281"/>
      <c r="I53" s="268"/>
      <c r="J53" s="224" t="str">
        <f>VLOOKUP(A53,MATERIALES!A7:D645,2,FALSE)</f>
        <v>m3</v>
      </c>
      <c r="K53" s="282">
        <v>7.0000000000000001E-3</v>
      </c>
      <c r="L53" s="267"/>
      <c r="M53" s="402">
        <f>VLOOKUP(A53,MATERIALES!A5:D396,4,FALSE)</f>
        <v>59777.31892749932</v>
      </c>
      <c r="N53" s="272">
        <f t="shared" ref="N53:N54" si="1">K53*M53</f>
        <v>418.44123249249526</v>
      </c>
    </row>
    <row r="54" spans="1:14">
      <c r="A54" s="116" t="s">
        <v>860</v>
      </c>
      <c r="B54" s="43" t="str">
        <f>VLOOKUP(A54,MATERIALES!A6:D373,3,FALSE)</f>
        <v>Emulsión CRR-2</v>
      </c>
      <c r="C54" s="281"/>
      <c r="D54" s="281"/>
      <c r="E54" s="281"/>
      <c r="F54" s="281"/>
      <c r="G54" s="281"/>
      <c r="H54" s="281"/>
      <c r="I54" s="268"/>
      <c r="J54" s="224" t="str">
        <f>VLOOKUP(A54,MATERIALES!A8:D646,2,FALSE)</f>
        <v>lt</v>
      </c>
      <c r="K54" s="282">
        <v>0.12</v>
      </c>
      <c r="L54" s="267"/>
      <c r="M54" s="402">
        <f>VLOOKUP(A54,MATERIALES!A6:D397,4,FALSE)</f>
        <v>1722.620287866192</v>
      </c>
      <c r="N54" s="272">
        <f t="shared" si="1"/>
        <v>206.71443454394304</v>
      </c>
    </row>
    <row r="55" spans="1:14">
      <c r="A55" s="116"/>
      <c r="B55" s="43"/>
      <c r="C55" s="281"/>
      <c r="D55" s="281"/>
      <c r="E55" s="281"/>
      <c r="F55" s="281"/>
      <c r="G55" s="281"/>
      <c r="H55" s="281"/>
      <c r="I55" s="268"/>
      <c r="J55" s="224"/>
      <c r="K55" s="282"/>
      <c r="L55" s="267"/>
      <c r="M55" s="402"/>
      <c r="N55" s="272"/>
    </row>
    <row r="56" spans="1:14">
      <c r="A56" s="116"/>
      <c r="B56" s="43"/>
      <c r="C56" s="281"/>
      <c r="D56" s="281"/>
      <c r="E56" s="281"/>
      <c r="F56" s="281"/>
      <c r="G56" s="281"/>
      <c r="H56" s="281"/>
      <c r="I56" s="268"/>
      <c r="J56" s="224"/>
      <c r="K56" s="282"/>
      <c r="L56" s="267"/>
      <c r="M56" s="402"/>
      <c r="N56" s="272"/>
    </row>
    <row r="57" spans="1:14">
      <c r="A57" s="116"/>
      <c r="B57" s="43"/>
      <c r="C57" s="281"/>
      <c r="D57" s="281"/>
      <c r="E57" s="281"/>
      <c r="F57" s="281"/>
      <c r="G57" s="281"/>
      <c r="H57" s="281"/>
      <c r="I57" s="268"/>
      <c r="J57" s="224"/>
      <c r="K57" s="282"/>
      <c r="L57" s="267"/>
      <c r="M57" s="402"/>
      <c r="N57" s="272"/>
    </row>
    <row r="58" spans="1:14">
      <c r="A58" s="116"/>
      <c r="B58" s="43"/>
      <c r="C58" s="281"/>
      <c r="D58" s="281"/>
      <c r="E58" s="281"/>
      <c r="F58" s="281"/>
      <c r="G58" s="281"/>
      <c r="H58" s="281"/>
      <c r="I58" s="268"/>
      <c r="J58" s="224"/>
      <c r="K58" s="282"/>
      <c r="L58" s="267"/>
      <c r="M58" s="402"/>
      <c r="N58" s="272"/>
    </row>
    <row r="59" spans="1:14">
      <c r="B59" s="43"/>
      <c r="C59" s="281"/>
      <c r="D59" s="281"/>
      <c r="E59" s="281"/>
      <c r="F59" s="281"/>
      <c r="G59" s="281"/>
      <c r="H59" s="281"/>
      <c r="I59" s="268"/>
      <c r="J59" s="224"/>
      <c r="K59" s="282"/>
      <c r="L59" s="267"/>
      <c r="M59" s="283"/>
      <c r="N59" s="284"/>
    </row>
    <row r="60" spans="1:14">
      <c r="B60" s="43"/>
      <c r="C60" s="281"/>
      <c r="D60" s="281"/>
      <c r="E60" s="281"/>
      <c r="F60" s="281"/>
      <c r="G60" s="281"/>
      <c r="H60" s="281"/>
      <c r="I60" s="268"/>
      <c r="J60" s="224"/>
      <c r="K60" s="282"/>
      <c r="L60" s="267"/>
      <c r="M60" s="283"/>
      <c r="N60" s="284"/>
    </row>
    <row r="61" spans="1:14" ht="15.75" thickBot="1">
      <c r="B61" s="823"/>
      <c r="C61" s="824"/>
      <c r="D61" s="824"/>
      <c r="E61" s="824"/>
      <c r="F61" s="824"/>
      <c r="G61" s="824"/>
      <c r="H61" s="824"/>
      <c r="I61" s="825"/>
      <c r="J61" s="42"/>
      <c r="K61" s="44"/>
      <c r="L61" s="826"/>
      <c r="M61" s="827"/>
      <c r="N61" s="45"/>
    </row>
    <row r="62" spans="1:14" ht="15.75" thickBot="1">
      <c r="B62" s="828" t="s">
        <v>953</v>
      </c>
      <c r="C62" s="829"/>
      <c r="D62" s="829"/>
      <c r="E62" s="829"/>
      <c r="F62" s="829"/>
      <c r="G62" s="829"/>
      <c r="H62" s="829"/>
      <c r="I62" s="829"/>
      <c r="J62" s="829"/>
      <c r="K62" s="829"/>
      <c r="L62" s="829"/>
      <c r="M62" s="830"/>
      <c r="N62" s="394">
        <f>SUM(N53:N61)</f>
        <v>625.15566703643833</v>
      </c>
    </row>
    <row r="63" spans="1:14">
      <c r="B63" s="33"/>
      <c r="C63" s="34"/>
      <c r="D63" s="34"/>
      <c r="E63" s="34"/>
      <c r="F63" s="34"/>
      <c r="G63" s="34"/>
      <c r="H63" s="34"/>
      <c r="I63" s="34"/>
      <c r="J63" s="34"/>
      <c r="K63" s="34"/>
      <c r="L63" s="34"/>
      <c r="M63" s="34"/>
      <c r="N63" s="35"/>
    </row>
    <row r="64" spans="1:14">
      <c r="B64" s="64" t="s">
        <v>956</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313" t="s">
        <v>957</v>
      </c>
      <c r="C66" s="314"/>
      <c r="D66" s="314"/>
      <c r="E66" s="314"/>
      <c r="F66" s="314"/>
      <c r="G66" s="314"/>
      <c r="H66" s="73" t="s">
        <v>945</v>
      </c>
      <c r="I66" s="74" t="s">
        <v>958</v>
      </c>
      <c r="J66" s="75" t="s">
        <v>959</v>
      </c>
      <c r="K66" s="73" t="s">
        <v>960</v>
      </c>
      <c r="L66" s="831" t="s">
        <v>961</v>
      </c>
      <c r="M66" s="804"/>
      <c r="N66" s="76" t="s">
        <v>951</v>
      </c>
    </row>
    <row r="67" spans="1:15">
      <c r="A67" t="s">
        <v>1227</v>
      </c>
      <c r="B67" s="46" t="str">
        <f>VLOOKUP(A67,TRANSPORTE!A5:D117,3,FALSE)</f>
        <v>Transporte de Arena</v>
      </c>
      <c r="C67" s="317"/>
      <c r="D67" s="317"/>
      <c r="E67" s="317"/>
      <c r="F67" s="317"/>
      <c r="G67" s="317"/>
      <c r="H67" s="311" t="s">
        <v>339</v>
      </c>
      <c r="I67" s="413">
        <v>7.0000000000000001E-3</v>
      </c>
      <c r="J67" s="286">
        <v>1</v>
      </c>
      <c r="K67" s="413">
        <f>I67*J67</f>
        <v>7.0000000000000001E-3</v>
      </c>
      <c r="L67" s="832">
        <f>VLOOKUP(A67,TRANSPORTE!A6:D120,4,FALSE)</f>
        <v>1232.9363069637777</v>
      </c>
      <c r="M67" s="833"/>
      <c r="N67" s="287">
        <f>L67*K67</f>
        <v>8.6305541487464446</v>
      </c>
    </row>
    <row r="68" spans="1:15">
      <c r="B68" s="46"/>
      <c r="C68" s="47"/>
      <c r="D68" s="47"/>
      <c r="E68" s="47"/>
      <c r="F68" s="47"/>
      <c r="G68" s="47"/>
      <c r="H68" s="311"/>
      <c r="I68" s="279"/>
      <c r="J68" s="286"/>
      <c r="K68" s="279"/>
      <c r="L68" s="832"/>
      <c r="M68" s="833"/>
      <c r="N68" s="287"/>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c r="B71" s="46"/>
      <c r="C71" s="47"/>
      <c r="D71" s="47"/>
      <c r="E71" s="47"/>
      <c r="F71" s="47"/>
      <c r="G71" s="47"/>
      <c r="H71" s="288"/>
      <c r="I71" s="279"/>
      <c r="J71" s="279"/>
      <c r="K71" s="279"/>
      <c r="L71" s="289"/>
      <c r="M71" s="290"/>
      <c r="N71" s="291"/>
    </row>
    <row r="72" spans="1:15" ht="15.75" thickBot="1">
      <c r="B72" s="447"/>
      <c r="C72" s="448"/>
      <c r="D72" s="448"/>
      <c r="E72" s="448"/>
      <c r="F72" s="448"/>
      <c r="G72" s="448"/>
      <c r="H72" s="48"/>
      <c r="I72" s="126"/>
      <c r="J72" s="126"/>
      <c r="K72" s="126"/>
      <c r="L72" s="817"/>
      <c r="M72" s="818"/>
      <c r="N72" s="127"/>
    </row>
    <row r="73" spans="1:15" ht="15.75" thickBot="1">
      <c r="B73" s="834" t="s">
        <v>953</v>
      </c>
      <c r="C73" s="835"/>
      <c r="D73" s="835"/>
      <c r="E73" s="835"/>
      <c r="F73" s="835"/>
      <c r="G73" s="835"/>
      <c r="H73" s="835"/>
      <c r="I73" s="835"/>
      <c r="J73" s="835"/>
      <c r="K73" s="835"/>
      <c r="L73" s="835"/>
      <c r="M73" s="836"/>
      <c r="N73" s="104">
        <f>N67+N68+N69+N70+N71</f>
        <v>8.6305541487464446</v>
      </c>
    </row>
    <row r="74" spans="1:15">
      <c r="B74" s="33"/>
      <c r="C74" s="34"/>
      <c r="D74" s="34"/>
      <c r="E74" s="34"/>
      <c r="F74" s="34"/>
      <c r="G74" s="34"/>
      <c r="H74" s="34"/>
      <c r="I74" s="34"/>
      <c r="J74" s="34"/>
      <c r="K74" s="34"/>
      <c r="L74" s="34"/>
      <c r="M74" s="34"/>
      <c r="N74" s="35"/>
    </row>
    <row r="75" spans="1:15">
      <c r="B75" s="64" t="s">
        <v>962</v>
      </c>
      <c r="C75" s="65"/>
      <c r="D75" s="65"/>
      <c r="E75" s="65"/>
      <c r="F75" s="65"/>
      <c r="G75" s="65"/>
      <c r="H75" s="65"/>
      <c r="I75" s="65"/>
      <c r="J75" s="65"/>
      <c r="K75" s="65"/>
      <c r="L75" s="65"/>
      <c r="M75" s="65"/>
      <c r="N75" s="66"/>
    </row>
    <row r="76" spans="1:15" ht="15.75" thickBot="1">
      <c r="B76" s="68"/>
      <c r="C76" s="61"/>
      <c r="D76" s="61"/>
      <c r="E76" s="61"/>
      <c r="F76" s="61"/>
      <c r="G76" s="61"/>
      <c r="H76" s="61"/>
      <c r="I76" s="61"/>
      <c r="J76" s="61"/>
      <c r="K76" s="61"/>
      <c r="L76" s="61"/>
      <c r="M76" s="61"/>
      <c r="N76" s="63"/>
    </row>
    <row r="77" spans="1:15" ht="25.5">
      <c r="B77" s="854" t="s">
        <v>963</v>
      </c>
      <c r="C77" s="855"/>
      <c r="D77" s="855"/>
      <c r="E77" s="855"/>
      <c r="F77" s="855"/>
      <c r="G77" s="855"/>
      <c r="H77" s="855"/>
      <c r="I77" s="73" t="s">
        <v>964</v>
      </c>
      <c r="J77" s="75" t="s">
        <v>1410</v>
      </c>
      <c r="K77" s="74" t="s">
        <v>966</v>
      </c>
      <c r="L77" s="856" t="s">
        <v>950</v>
      </c>
      <c r="M77" s="857"/>
      <c r="N77" s="98" t="s">
        <v>951</v>
      </c>
    </row>
    <row r="78" spans="1:15">
      <c r="A78" t="s">
        <v>7</v>
      </c>
      <c r="B78" s="49" t="str">
        <f>VLOOKUP(A78,'MANO DE OBRA'!A8:D68,3,FALSE)</f>
        <v>Obrero (2)</v>
      </c>
      <c r="C78" s="47"/>
      <c r="D78" s="47"/>
      <c r="E78" s="47"/>
      <c r="F78" s="47"/>
      <c r="G78" s="47"/>
      <c r="H78" s="47"/>
      <c r="I78" s="292">
        <f>K78/J78*100</f>
        <v>58520.000000000007</v>
      </c>
      <c r="J78" s="293">
        <v>185</v>
      </c>
      <c r="K78" s="294">
        <f>VLOOKUP(A78,'MANO DE OBRA'!A8:D99,4,FALSE)</f>
        <v>108262</v>
      </c>
      <c r="L78" s="50"/>
      <c r="M78" s="295">
        <v>480</v>
      </c>
      <c r="N78" s="395">
        <f>K78/M78</f>
        <v>225.54583333333332</v>
      </c>
      <c r="O78" s="106"/>
    </row>
    <row r="79" spans="1:15">
      <c r="A79" t="s">
        <v>30</v>
      </c>
      <c r="B79" s="49" t="str">
        <f>VLOOKUP(A79,'MANO DE OBRA'!A8:D69,3,FALSE)</f>
        <v>Oficial</v>
      </c>
      <c r="C79" s="47"/>
      <c r="D79" s="47"/>
      <c r="E79" s="47"/>
      <c r="F79" s="47"/>
      <c r="G79" s="47"/>
      <c r="H79" s="47"/>
      <c r="I79" s="292">
        <f>K79/J79*100</f>
        <v>57668.23979157189</v>
      </c>
      <c r="J79" s="293">
        <v>185</v>
      </c>
      <c r="K79" s="294">
        <f>VLOOKUP(A79,'MANO DE OBRA'!A8:D100,4,FALSE)</f>
        <v>106686.24361440798</v>
      </c>
      <c r="L79" s="50"/>
      <c r="M79" s="299">
        <v>480</v>
      </c>
      <c r="N79" s="395">
        <f>K79/M79</f>
        <v>222.26300753001664</v>
      </c>
    </row>
    <row r="80" spans="1:15">
      <c r="B80" s="49"/>
      <c r="C80" s="47"/>
      <c r="D80" s="47"/>
      <c r="E80" s="47"/>
      <c r="F80" s="47"/>
      <c r="G80" s="47"/>
      <c r="H80" s="47"/>
      <c r="I80" s="292"/>
      <c r="J80" s="293"/>
      <c r="K80" s="294"/>
      <c r="L80" s="50"/>
      <c r="M80" s="300"/>
      <c r="N80" s="395"/>
    </row>
    <row r="81" spans="1:14">
      <c r="B81" s="49"/>
      <c r="C81" s="47"/>
      <c r="D81" s="47"/>
      <c r="E81" s="47"/>
      <c r="F81" s="47"/>
      <c r="G81" s="47"/>
      <c r="H81" s="47"/>
      <c r="I81" s="279"/>
      <c r="J81" s="297"/>
      <c r="K81" s="298"/>
      <c r="L81" s="318"/>
      <c r="M81" s="300"/>
      <c r="N81" s="296"/>
    </row>
    <row r="82" spans="1:14">
      <c r="B82" s="49"/>
      <c r="C82" s="47"/>
      <c r="D82" s="47"/>
      <c r="E82" s="47"/>
      <c r="F82" s="47"/>
      <c r="G82" s="47"/>
      <c r="H82" s="47"/>
      <c r="I82" s="279"/>
      <c r="J82" s="297"/>
      <c r="K82" s="298"/>
      <c r="L82" s="318"/>
      <c r="M82" s="300"/>
      <c r="N82" s="296"/>
    </row>
    <row r="83" spans="1:14" ht="15.75" thickBot="1">
      <c r="B83" s="815"/>
      <c r="C83" s="816"/>
      <c r="D83" s="816"/>
      <c r="E83" s="816"/>
      <c r="F83" s="816"/>
      <c r="G83" s="816"/>
      <c r="H83" s="816"/>
      <c r="I83" s="126"/>
      <c r="J83" s="126"/>
      <c r="K83" s="126"/>
      <c r="L83" s="916"/>
      <c r="M83" s="916"/>
      <c r="N83" s="45"/>
    </row>
    <row r="84" spans="1:14" ht="15.75" thickBot="1">
      <c r="B84" s="834" t="s">
        <v>953</v>
      </c>
      <c r="C84" s="835"/>
      <c r="D84" s="835"/>
      <c r="E84" s="835"/>
      <c r="F84" s="835"/>
      <c r="G84" s="835"/>
      <c r="H84" s="835"/>
      <c r="I84" s="835"/>
      <c r="J84" s="835"/>
      <c r="K84" s="835"/>
      <c r="L84" s="835"/>
      <c r="M84" s="836"/>
      <c r="N84" s="301">
        <f>SUM(N78:N83)</f>
        <v>447.80884086334993</v>
      </c>
    </row>
    <row r="85" spans="1:14" ht="15.75" thickBot="1">
      <c r="B85" s="33"/>
      <c r="C85" s="34"/>
      <c r="D85" s="34"/>
      <c r="E85" s="34"/>
      <c r="F85" s="34"/>
      <c r="G85" s="34"/>
      <c r="H85" s="34"/>
      <c r="I85" s="34"/>
      <c r="J85" s="34"/>
      <c r="K85" s="34"/>
      <c r="L85" s="34"/>
      <c r="M85" s="34"/>
      <c r="N85" s="35"/>
    </row>
    <row r="86" spans="1:14" ht="15.75" thickBot="1">
      <c r="B86" s="828" t="s">
        <v>967</v>
      </c>
      <c r="C86" s="829"/>
      <c r="D86" s="829"/>
      <c r="E86" s="829"/>
      <c r="F86" s="829"/>
      <c r="G86" s="829"/>
      <c r="H86" s="829"/>
      <c r="I86" s="829"/>
      <c r="J86" s="829"/>
      <c r="K86" s="829"/>
      <c r="L86" s="829"/>
      <c r="M86" s="830"/>
      <c r="N86" s="99">
        <f>N48+N62+N73+N84</f>
        <v>3191.2243512559612</v>
      </c>
    </row>
    <row r="87" spans="1:14">
      <c r="B87" s="33"/>
      <c r="C87" s="34"/>
      <c r="D87" s="34"/>
      <c r="E87" s="34"/>
      <c r="F87" s="34"/>
      <c r="G87" s="34"/>
      <c r="H87" s="34"/>
      <c r="I87" s="34"/>
      <c r="J87" s="34"/>
      <c r="K87" s="34"/>
      <c r="L87" s="34"/>
      <c r="M87" s="34"/>
      <c r="N87" s="35"/>
    </row>
    <row r="88" spans="1:14">
      <c r="B88" s="64" t="s">
        <v>968</v>
      </c>
      <c r="C88" s="65"/>
      <c r="D88" s="65"/>
      <c r="E88" s="65"/>
      <c r="F88" s="65"/>
      <c r="G88" s="65"/>
      <c r="H88" s="65"/>
      <c r="I88" s="65"/>
      <c r="J88" s="65"/>
      <c r="K88" s="65"/>
      <c r="L88" s="65"/>
      <c r="M88" s="65"/>
      <c r="N88" s="66"/>
    </row>
    <row r="89" spans="1:14" ht="15.75" thickBot="1">
      <c r="B89" s="68"/>
      <c r="C89" s="61"/>
      <c r="D89" s="61"/>
      <c r="E89" s="61"/>
      <c r="F89" s="61"/>
      <c r="G89" s="61"/>
      <c r="H89" s="61"/>
      <c r="I89" s="61"/>
      <c r="J89" s="61"/>
      <c r="K89" s="61"/>
      <c r="L89" s="61"/>
      <c r="M89" s="61"/>
      <c r="N89" s="63"/>
    </row>
    <row r="90" spans="1:14">
      <c r="B90" s="819" t="s">
        <v>969</v>
      </c>
      <c r="C90" s="820"/>
      <c r="D90" s="820"/>
      <c r="E90" s="820"/>
      <c r="F90" s="820"/>
      <c r="G90" s="820"/>
      <c r="H90" s="820"/>
      <c r="I90" s="314"/>
      <c r="J90" s="334"/>
      <c r="K90" s="302" t="s">
        <v>970</v>
      </c>
      <c r="L90" s="858" t="s">
        <v>971</v>
      </c>
      <c r="M90" s="859"/>
      <c r="N90" s="303"/>
    </row>
    <row r="91" spans="1:14">
      <c r="B91" s="860" t="s">
        <v>972</v>
      </c>
      <c r="C91" s="861"/>
      <c r="D91" s="861"/>
      <c r="E91" s="861"/>
      <c r="F91" s="861"/>
      <c r="G91" s="861"/>
      <c r="H91" s="861"/>
      <c r="I91" s="87"/>
      <c r="J91" s="88"/>
      <c r="K91" s="304">
        <v>0.2</v>
      </c>
      <c r="L91" s="862">
        <f>N86*K91</f>
        <v>638.24487025119231</v>
      </c>
      <c r="M91" s="863"/>
      <c r="N91" s="51"/>
    </row>
    <row r="92" spans="1:14">
      <c r="B92" s="89" t="s">
        <v>973</v>
      </c>
      <c r="C92" s="90"/>
      <c r="D92" s="90"/>
      <c r="E92" s="90"/>
      <c r="F92" s="90"/>
      <c r="G92" s="90"/>
      <c r="H92" s="90"/>
      <c r="I92" s="87"/>
      <c r="J92" s="88"/>
      <c r="K92" s="304">
        <v>0.05</v>
      </c>
      <c r="L92" s="862">
        <f>N86*K92</f>
        <v>159.56121756279808</v>
      </c>
      <c r="M92" s="863"/>
      <c r="N92" s="51"/>
    </row>
    <row r="93" spans="1:14" ht="15.75" thickBot="1">
      <c r="B93" s="91" t="s">
        <v>974</v>
      </c>
      <c r="C93" s="92"/>
      <c r="D93" s="92"/>
      <c r="E93" s="92"/>
      <c r="F93" s="92"/>
      <c r="G93" s="92"/>
      <c r="H93" s="92"/>
      <c r="I93" s="93"/>
      <c r="J93" s="94"/>
      <c r="K93" s="305">
        <v>0.05</v>
      </c>
      <c r="L93" s="864">
        <f>N86*K93</f>
        <v>159.56121756279808</v>
      </c>
      <c r="M93" s="865"/>
      <c r="N93" s="51"/>
    </row>
    <row r="94" spans="1:14" ht="15.75" thickBot="1">
      <c r="B94" s="828" t="s">
        <v>953</v>
      </c>
      <c r="C94" s="829"/>
      <c r="D94" s="829"/>
      <c r="E94" s="829"/>
      <c r="F94" s="829"/>
      <c r="G94" s="829"/>
      <c r="H94" s="829"/>
      <c r="I94" s="829"/>
      <c r="J94" s="829"/>
      <c r="K94" s="829"/>
      <c r="L94" s="829"/>
      <c r="M94" s="830"/>
      <c r="N94" s="52">
        <f>L91+L92+L93</f>
        <v>957.36730537678852</v>
      </c>
    </row>
    <row r="95" spans="1:14" ht="15.75" thickBot="1">
      <c r="B95" s="33"/>
      <c r="C95" s="34"/>
      <c r="D95" s="34"/>
      <c r="E95" s="34"/>
      <c r="F95" s="34"/>
      <c r="G95" s="34"/>
      <c r="H95" s="34"/>
      <c r="I95" s="34"/>
      <c r="J95" s="34"/>
      <c r="K95" s="34"/>
      <c r="L95" s="34"/>
      <c r="M95" s="34"/>
      <c r="N95" s="35"/>
    </row>
    <row r="96" spans="1:14" ht="15.75" thickBot="1">
      <c r="A96" t="s">
        <v>2016</v>
      </c>
      <c r="B96" s="828" t="s">
        <v>975</v>
      </c>
      <c r="C96" s="829"/>
      <c r="D96" s="829"/>
      <c r="E96" s="829"/>
      <c r="F96" s="829"/>
      <c r="G96" s="829"/>
      <c r="H96" s="829"/>
      <c r="I96" s="829"/>
      <c r="J96" s="829"/>
      <c r="K96" s="829"/>
      <c r="L96" s="829"/>
      <c r="M96" s="830"/>
      <c r="N96" s="188">
        <f>N86+N94</f>
        <v>4148.5916566327496</v>
      </c>
    </row>
    <row r="97" spans="2:14">
      <c r="B97" s="13"/>
      <c r="C97" s="14"/>
      <c r="D97" s="14"/>
      <c r="E97" s="14"/>
      <c r="F97" s="14"/>
      <c r="G97" s="14"/>
      <c r="H97" s="14"/>
      <c r="I97" s="14"/>
      <c r="J97" s="14"/>
      <c r="K97" s="14"/>
      <c r="L97" s="14"/>
      <c r="M97" s="14"/>
      <c r="N97" s="15"/>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12"/>
      <c r="F100" s="12"/>
      <c r="G100" s="12"/>
      <c r="H100" s="12"/>
      <c r="I100" s="12"/>
      <c r="J100" s="12"/>
      <c r="K100" s="12"/>
      <c r="L100" s="12"/>
      <c r="M100" s="12"/>
      <c r="N100" s="17"/>
    </row>
    <row r="101" spans="2:14">
      <c r="B101" s="16"/>
      <c r="C101" s="12"/>
      <c r="D101" s="12"/>
      <c r="E101" s="53" t="s">
        <v>976</v>
      </c>
      <c r="F101" s="53"/>
      <c r="G101" s="53"/>
      <c r="H101" s="53"/>
      <c r="I101" s="53"/>
      <c r="J101" s="53"/>
      <c r="K101" s="12"/>
      <c r="L101" s="12"/>
      <c r="M101" s="12"/>
      <c r="N101" s="17"/>
    </row>
    <row r="102" spans="2:14">
      <c r="B102" s="16"/>
      <c r="C102" s="12"/>
      <c r="D102" s="12"/>
      <c r="E102" s="12" t="s">
        <v>977</v>
      </c>
      <c r="F102" s="12"/>
      <c r="G102" s="12"/>
      <c r="H102" s="12"/>
      <c r="I102" s="12"/>
      <c r="J102" s="12"/>
      <c r="K102" s="12"/>
      <c r="L102" s="12"/>
      <c r="M102" s="12"/>
      <c r="N102" s="17"/>
    </row>
    <row r="103" spans="2:14">
      <c r="B103" s="16"/>
      <c r="C103" s="12"/>
      <c r="D103" s="12"/>
      <c r="E103" s="12" t="s">
        <v>978</v>
      </c>
      <c r="F103" s="12"/>
      <c r="G103" s="12"/>
      <c r="H103" s="12"/>
      <c r="I103" s="12"/>
      <c r="J103" s="12"/>
      <c r="K103" s="12"/>
      <c r="L103" s="12"/>
      <c r="M103" s="12"/>
      <c r="N103" s="17"/>
    </row>
    <row r="104" spans="2:14">
      <c r="B104" s="16"/>
      <c r="C104" s="12"/>
      <c r="D104" s="12"/>
      <c r="E104" s="12" t="s">
        <v>979</v>
      </c>
      <c r="F104" s="12"/>
      <c r="G104" s="12"/>
      <c r="H104" s="12"/>
      <c r="I104" s="12"/>
      <c r="J104" s="12"/>
      <c r="K104" s="12"/>
      <c r="L104" s="12"/>
      <c r="M104" s="12"/>
      <c r="N104" s="17"/>
    </row>
    <row r="105" spans="2:14" ht="15.75" thickBot="1">
      <c r="B105" s="16"/>
      <c r="C105" s="12"/>
      <c r="D105" s="12"/>
      <c r="E105" s="12"/>
      <c r="F105" s="12" t="s">
        <v>980</v>
      </c>
      <c r="G105" s="12"/>
      <c r="H105" s="12"/>
      <c r="I105" s="12"/>
      <c r="J105" s="12"/>
      <c r="K105" s="12"/>
      <c r="L105" s="12"/>
      <c r="M105" s="12"/>
      <c r="N105" s="17"/>
    </row>
    <row r="106" spans="2:14">
      <c r="B106" s="227" t="s">
        <v>2216</v>
      </c>
      <c r="C106" s="228"/>
      <c r="D106" s="228"/>
      <c r="E106" s="228"/>
      <c r="F106" s="228"/>
      <c r="G106" s="228"/>
      <c r="H106" s="228"/>
      <c r="I106" s="228"/>
      <c r="J106" s="228"/>
      <c r="K106" s="228"/>
      <c r="L106" s="228"/>
      <c r="M106" s="228"/>
      <c r="N106" s="229"/>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c r="B109" s="230"/>
      <c r="C109" s="231"/>
      <c r="D109" s="231"/>
      <c r="E109" s="231"/>
      <c r="F109" s="231"/>
      <c r="G109" s="231"/>
      <c r="H109" s="231"/>
      <c r="I109" s="231"/>
      <c r="J109" s="231"/>
      <c r="K109" s="231"/>
      <c r="L109" s="231"/>
      <c r="M109" s="231"/>
      <c r="N109" s="232"/>
    </row>
    <row r="110" spans="2:14" ht="15.75" thickBot="1">
      <c r="B110" s="233"/>
      <c r="C110" s="234"/>
      <c r="D110" s="234"/>
      <c r="E110" s="234"/>
      <c r="F110" s="234"/>
      <c r="G110" s="234"/>
      <c r="H110" s="234"/>
      <c r="I110" s="234"/>
      <c r="J110" s="234"/>
      <c r="K110" s="234"/>
      <c r="L110" s="234"/>
      <c r="M110" s="234"/>
      <c r="N110" s="235"/>
    </row>
    <row r="111" spans="2:14">
      <c r="B111" s="236"/>
      <c r="C111" s="237"/>
      <c r="D111" s="237"/>
      <c r="E111" s="237"/>
      <c r="F111" s="237"/>
      <c r="G111" s="237"/>
      <c r="H111" s="237"/>
      <c r="I111" s="237"/>
      <c r="J111" s="237"/>
      <c r="K111" s="237"/>
      <c r="L111" s="237"/>
      <c r="M111" s="237"/>
      <c r="N111" s="238"/>
    </row>
    <row r="112" spans="2:14">
      <c r="B112" s="222" t="s">
        <v>2217</v>
      </c>
      <c r="C112" s="31"/>
      <c r="D112" s="31"/>
      <c r="E112" s="31"/>
      <c r="F112" s="31"/>
      <c r="G112" s="31"/>
      <c r="H112" s="31"/>
      <c r="I112" s="31"/>
      <c r="J112" s="31"/>
      <c r="K112" s="31"/>
      <c r="L112" s="31"/>
      <c r="M112" s="31"/>
      <c r="N112" s="32"/>
    </row>
    <row r="113" spans="2:14" ht="15" customHeight="1">
      <c r="B113" s="866" t="s">
        <v>2218</v>
      </c>
      <c r="C113" s="867"/>
      <c r="D113" s="867"/>
      <c r="E113" s="867"/>
      <c r="F113" s="867"/>
      <c r="G113" s="867"/>
      <c r="H113" s="867"/>
      <c r="I113" s="867"/>
      <c r="J113" s="867"/>
      <c r="K113" s="867"/>
      <c r="L113" s="867"/>
      <c r="M113" s="867"/>
      <c r="N113" s="868"/>
    </row>
    <row r="114" spans="2:14" ht="15" customHeight="1">
      <c r="B114" s="866"/>
      <c r="C114" s="867"/>
      <c r="D114" s="867"/>
      <c r="E114" s="867"/>
      <c r="F114" s="867"/>
      <c r="G114" s="867"/>
      <c r="H114" s="867"/>
      <c r="I114" s="867"/>
      <c r="J114" s="867"/>
      <c r="K114" s="867"/>
      <c r="L114" s="867"/>
      <c r="M114" s="867"/>
      <c r="N114" s="868"/>
    </row>
    <row r="115" spans="2:14" ht="30" customHeight="1">
      <c r="B115" s="869" t="s">
        <v>2219</v>
      </c>
      <c r="C115" s="870"/>
      <c r="D115" s="870"/>
      <c r="E115" s="870"/>
      <c r="F115" s="870"/>
      <c r="G115" s="870"/>
      <c r="H115" s="870"/>
      <c r="I115" s="870"/>
      <c r="J115" s="870"/>
      <c r="K115" s="870"/>
      <c r="L115" s="870"/>
      <c r="M115" s="870"/>
      <c r="N115" s="871"/>
    </row>
    <row r="116" spans="2:14">
      <c r="B116" s="869"/>
      <c r="C116" s="870"/>
      <c r="D116" s="870"/>
      <c r="E116" s="870"/>
      <c r="F116" s="870"/>
      <c r="G116" s="870"/>
      <c r="H116" s="870"/>
      <c r="I116" s="870"/>
      <c r="J116" s="870"/>
      <c r="K116" s="870"/>
      <c r="L116" s="870"/>
      <c r="M116" s="870"/>
      <c r="N116" s="871"/>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331"/>
      <c r="C119" s="332"/>
      <c r="D119" s="332"/>
      <c r="E119" s="332"/>
      <c r="F119" s="332"/>
      <c r="G119" s="332"/>
      <c r="H119" s="332"/>
      <c r="I119" s="332"/>
      <c r="J119" s="332"/>
      <c r="K119" s="332"/>
      <c r="L119" s="332"/>
      <c r="M119" s="332"/>
      <c r="N119" s="333"/>
    </row>
    <row r="120" spans="2:14">
      <c r="B120" s="222"/>
      <c r="C120" s="31"/>
      <c r="D120" s="31"/>
      <c r="E120" s="31"/>
      <c r="F120" s="31"/>
      <c r="G120" s="31"/>
      <c r="H120" s="31"/>
      <c r="I120" s="31"/>
      <c r="J120" s="31"/>
      <c r="K120" s="31"/>
      <c r="L120" s="31"/>
      <c r="M120" s="31"/>
      <c r="N120" s="32"/>
    </row>
    <row r="121" spans="2:14">
      <c r="B121" s="16"/>
      <c r="C121" s="12"/>
      <c r="D121" s="12"/>
      <c r="E121" s="12" t="s">
        <v>976</v>
      </c>
      <c r="F121" s="53"/>
      <c r="G121" s="53"/>
      <c r="H121" s="12"/>
      <c r="I121" s="12"/>
      <c r="J121" s="12"/>
      <c r="K121" s="12"/>
      <c r="L121" s="12"/>
      <c r="M121" s="12"/>
      <c r="N121" s="17"/>
    </row>
    <row r="122" spans="2:14">
      <c r="B122" s="16"/>
      <c r="C122" s="12"/>
      <c r="D122" s="12"/>
      <c r="E122" s="54" t="s">
        <v>977</v>
      </c>
      <c r="F122" s="12"/>
      <c r="G122" s="12"/>
      <c r="H122" s="54"/>
      <c r="I122" s="54"/>
      <c r="J122" s="54"/>
      <c r="K122" s="12"/>
      <c r="L122" s="12"/>
      <c r="M122" s="12"/>
      <c r="N122" s="17"/>
    </row>
    <row r="123" spans="2:14">
      <c r="B123" s="16"/>
      <c r="C123" s="12"/>
      <c r="D123" s="12"/>
      <c r="E123" s="55" t="s">
        <v>981</v>
      </c>
      <c r="F123" s="12"/>
      <c r="G123" s="12"/>
      <c r="H123" s="55"/>
      <c r="I123" s="55"/>
      <c r="J123" s="55"/>
      <c r="K123" s="12"/>
      <c r="L123" s="12"/>
      <c r="M123" s="12"/>
      <c r="N123" s="17"/>
    </row>
    <row r="124" spans="2:14">
      <c r="B124" s="56"/>
      <c r="C124" s="31"/>
      <c r="D124" s="31"/>
      <c r="E124" s="12" t="s">
        <v>979</v>
      </c>
      <c r="F124" s="12"/>
      <c r="G124" s="12"/>
      <c r="H124" s="12"/>
      <c r="I124" s="12"/>
      <c r="J124" s="12"/>
      <c r="K124" s="31"/>
      <c r="L124" s="31"/>
      <c r="M124" s="31"/>
      <c r="N124" s="32"/>
    </row>
    <row r="125" spans="2:14">
      <c r="B125" s="56"/>
      <c r="C125" s="31"/>
      <c r="D125" s="31"/>
      <c r="E125" s="31"/>
      <c r="F125" s="12"/>
      <c r="G125" s="12"/>
      <c r="H125" s="12"/>
      <c r="I125" s="12"/>
      <c r="J125" s="12"/>
      <c r="K125" s="31"/>
      <c r="L125" s="31"/>
      <c r="M125" s="31"/>
      <c r="N125" s="32"/>
    </row>
    <row r="126" spans="2:14">
      <c r="B126" s="56" t="s">
        <v>2220</v>
      </c>
      <c r="C126" s="55"/>
      <c r="D126" s="55"/>
      <c r="E126" s="12"/>
      <c r="F126" s="12"/>
      <c r="G126" s="12"/>
      <c r="H126" s="12"/>
      <c r="I126" s="12"/>
      <c r="J126" s="805"/>
      <c r="K126" s="805"/>
      <c r="L126" s="805"/>
      <c r="M126" s="805"/>
      <c r="N126" s="806"/>
    </row>
    <row r="127" spans="2:14" ht="15.75" thickBot="1">
      <c r="B127" s="261" t="s">
        <v>2221</v>
      </c>
      <c r="C127" s="393"/>
      <c r="D127" s="393"/>
      <c r="E127" s="57"/>
      <c r="F127" s="57"/>
      <c r="G127" s="57"/>
      <c r="H127" s="57"/>
      <c r="I127" s="57"/>
      <c r="J127" s="807"/>
      <c r="K127" s="807"/>
      <c r="L127" s="807"/>
      <c r="M127" s="807"/>
      <c r="N127" s="808"/>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L72:M72"/>
    <mergeCell ref="B73:M73"/>
    <mergeCell ref="B77:H77"/>
    <mergeCell ref="L77:M77"/>
    <mergeCell ref="B83:H83"/>
    <mergeCell ref="L83:M83"/>
    <mergeCell ref="B84:M84"/>
    <mergeCell ref="B86:M86"/>
    <mergeCell ref="B90:H90"/>
    <mergeCell ref="L90:M90"/>
    <mergeCell ref="B91:H91"/>
    <mergeCell ref="L91:M91"/>
    <mergeCell ref="J126:N127"/>
    <mergeCell ref="L92:M92"/>
    <mergeCell ref="L93:M93"/>
    <mergeCell ref="B94:M94"/>
    <mergeCell ref="B96:M96"/>
    <mergeCell ref="B113:N114"/>
    <mergeCell ref="B115:N11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7.25" hidden="1" customHeight="1" thickBo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1092</v>
      </c>
      <c r="C31" s="81" t="s">
        <v>2039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112</v>
      </c>
      <c r="B36" s="841" t="str">
        <f>VLOOKUP(A36,EQUIPOS!A6:D154,3,FALSE)</f>
        <v xml:space="preserve">Aspersor manual
</v>
      </c>
      <c r="C36" s="842"/>
      <c r="D36" s="842"/>
      <c r="E36" s="842"/>
      <c r="F36" s="842"/>
      <c r="G36" s="842"/>
      <c r="H36" s="843"/>
      <c r="I36" s="267"/>
      <c r="J36" s="268"/>
      <c r="K36" s="269">
        <f>VLOOKUP(A36,EQUIPOS!A6:D163,4,FALSE)</f>
        <v>3388.6739062009306</v>
      </c>
      <c r="L36" s="270"/>
      <c r="M36" s="271">
        <v>6.25</v>
      </c>
      <c r="N36" s="272">
        <f t="shared" ref="N36:N41" si="0">K36/M36</f>
        <v>542.18782499214888</v>
      </c>
    </row>
    <row r="37" spans="1:14">
      <c r="A37" s="113" t="s">
        <v>176</v>
      </c>
      <c r="B37" s="841" t="str">
        <f>VLOOKUP(A37,EQUIPOS!A7:D154,3,FALSE)</f>
        <v xml:space="preserve">Compresor (barrido y soplado)
</v>
      </c>
      <c r="C37" s="842"/>
      <c r="D37" s="842"/>
      <c r="E37" s="842"/>
      <c r="F37" s="842"/>
      <c r="G37" s="842"/>
      <c r="H37" s="843"/>
      <c r="I37" s="267"/>
      <c r="J37" s="268"/>
      <c r="K37" s="269">
        <f>VLOOKUP(A37,EQUIPOS!A7:D164,4,FALSE)</f>
        <v>62782.315128529917</v>
      </c>
      <c r="L37" s="270"/>
      <c r="M37" s="271">
        <v>50</v>
      </c>
      <c r="N37" s="272">
        <f t="shared" si="0"/>
        <v>1255.6463025705984</v>
      </c>
    </row>
    <row r="38" spans="1:14">
      <c r="A38" t="s">
        <v>184</v>
      </c>
      <c r="B38" s="841" t="str">
        <f>VLOOKUP(A38,EQUIPOS!A8:D154,3,FALSE)</f>
        <v>Cortadora de pavimento, Máxima profundidad de corte: 160 mm. Capacidad de disco: desde 12´´ hasta 18´´ de diámetro. Peso operacional: 135 kg, 13.5 hp de potencia</v>
      </c>
      <c r="C38" s="842"/>
      <c r="D38" s="842"/>
      <c r="E38" s="842"/>
      <c r="F38" s="842"/>
      <c r="G38" s="842"/>
      <c r="H38" s="843"/>
      <c r="I38" s="267"/>
      <c r="J38" s="268"/>
      <c r="K38" s="269">
        <f>VLOOKUP(A38,EQUIPOS!A8:D165,4,FALSE)</f>
        <v>45400.736877680523</v>
      </c>
      <c r="L38" s="270"/>
      <c r="M38" s="271">
        <v>3.75</v>
      </c>
      <c r="N38" s="272">
        <f t="shared" si="0"/>
        <v>12106.863167381473</v>
      </c>
    </row>
    <row r="39" spans="1:14">
      <c r="A39" t="s">
        <v>228</v>
      </c>
      <c r="B39" s="841" t="str">
        <f>VLOOKUP(A39,EQUIPOS!A9:D154,3,FALSE)</f>
        <v xml:space="preserve">Formaleta metálica (concreto hidráulico)
</v>
      </c>
      <c r="C39" s="842"/>
      <c r="D39" s="842"/>
      <c r="E39" s="842"/>
      <c r="F39" s="842"/>
      <c r="G39" s="842"/>
      <c r="H39" s="843"/>
      <c r="I39" s="267"/>
      <c r="J39" s="268"/>
      <c r="K39" s="269">
        <f>VLOOKUP(A39,EQUIPOS!A9:D166,4,FALSE)</f>
        <v>3810.7323257270073</v>
      </c>
      <c r="L39" s="270"/>
      <c r="M39" s="271">
        <v>6.25</v>
      </c>
      <c r="N39" s="272">
        <f t="shared" si="0"/>
        <v>609.71717211632119</v>
      </c>
    </row>
    <row r="40" spans="1:14">
      <c r="A40" t="s">
        <v>301</v>
      </c>
      <c r="B40" s="841" t="str">
        <f>VLOOKUP(A40,EQUIPOS!A10:D154,3,FALSE)</f>
        <v>Regla vibratoria, de longitud de 3 a 5 m, motor de 3600 rpm, potencia 6 HP</v>
      </c>
      <c r="C40" s="842"/>
      <c r="D40" s="842"/>
      <c r="E40" s="842"/>
      <c r="F40" s="842"/>
      <c r="G40" s="842"/>
      <c r="H40" s="843"/>
      <c r="I40" s="267"/>
      <c r="J40" s="268"/>
      <c r="K40" s="269">
        <f>VLOOKUP(A40,EQUIPOS!A10:D167,4,FALSE)</f>
        <v>11072.358055532459</v>
      </c>
      <c r="L40" s="270"/>
      <c r="M40" s="271">
        <v>6.25</v>
      </c>
      <c r="N40" s="272">
        <f t="shared" si="0"/>
        <v>1771.5772888851934</v>
      </c>
    </row>
    <row r="41" spans="1:14">
      <c r="A41" t="s">
        <v>363</v>
      </c>
      <c r="B41" s="841" t="str">
        <f>VLOOKUP(A41,EQUIPOS!A11:D155,3,FALSE)</f>
        <v>Vibrador de concreto, Motor de 3 hp a 18.000 rpm Mangueras de 4 mt</v>
      </c>
      <c r="C41" s="842"/>
      <c r="D41" s="842"/>
      <c r="E41" s="842"/>
      <c r="F41" s="842"/>
      <c r="G41" s="842"/>
      <c r="H41" s="843"/>
      <c r="I41" s="267"/>
      <c r="J41" s="268"/>
      <c r="K41" s="269">
        <f>VLOOKUP(A41,EQUIPOS!A11:D168,4,FALSE)</f>
        <v>10584.774197505951</v>
      </c>
      <c r="L41" s="270"/>
      <c r="M41" s="271">
        <v>6.25</v>
      </c>
      <c r="N41" s="272">
        <f t="shared" si="0"/>
        <v>1693.5638716009521</v>
      </c>
    </row>
    <row r="42" spans="1:14">
      <c r="B42" s="320"/>
      <c r="C42" s="321"/>
      <c r="D42" s="321"/>
      <c r="E42" s="321"/>
      <c r="F42" s="321"/>
      <c r="G42" s="321"/>
      <c r="H42" s="322"/>
      <c r="I42" s="267"/>
      <c r="J42" s="268"/>
      <c r="K42" s="269"/>
      <c r="L42" s="270"/>
      <c r="M42" s="271"/>
      <c r="N42" s="272"/>
    </row>
    <row r="43" spans="1:14">
      <c r="B43" s="320"/>
      <c r="C43" s="321"/>
      <c r="D43" s="321"/>
      <c r="E43" s="321"/>
      <c r="F43" s="321"/>
      <c r="G43" s="321"/>
      <c r="H43" s="322"/>
      <c r="I43" s="267"/>
      <c r="J43" s="268"/>
      <c r="K43" s="269"/>
      <c r="L43" s="270"/>
      <c r="M43" s="271"/>
      <c r="N43" s="272"/>
    </row>
    <row r="44" spans="1:14">
      <c r="B44" s="841"/>
      <c r="C44" s="842"/>
      <c r="D44" s="842"/>
      <c r="E44" s="842"/>
      <c r="F44" s="842"/>
      <c r="G44" s="842"/>
      <c r="H44" s="843"/>
      <c r="I44" s="844"/>
      <c r="J44" s="825"/>
      <c r="K44" s="269"/>
      <c r="L44" s="845"/>
      <c r="M44" s="846"/>
      <c r="N44" s="272"/>
    </row>
    <row r="45" spans="1:14">
      <c r="B45" s="841"/>
      <c r="C45" s="842"/>
      <c r="D45" s="842"/>
      <c r="E45" s="847"/>
      <c r="F45" s="842"/>
      <c r="G45" s="842"/>
      <c r="H45" s="843"/>
      <c r="I45" s="36"/>
      <c r="J45" s="37"/>
      <c r="K45" s="274"/>
      <c r="L45" s="276"/>
      <c r="M45" s="277"/>
      <c r="N45" s="278"/>
    </row>
    <row r="46" spans="1:14">
      <c r="B46" s="848" t="s">
        <v>952</v>
      </c>
      <c r="C46" s="849"/>
      <c r="D46" s="849"/>
      <c r="E46" s="38"/>
      <c r="F46" s="39"/>
      <c r="G46" s="39"/>
      <c r="H46" s="40"/>
      <c r="I46" s="36"/>
      <c r="J46" s="37"/>
      <c r="K46" s="279"/>
      <c r="L46" s="276"/>
      <c r="M46" s="401">
        <v>0.1</v>
      </c>
      <c r="N46" s="344">
        <f>N83*M46</f>
        <v>971.20648722881606</v>
      </c>
    </row>
    <row r="47" spans="1:14" ht="15.75" thickBot="1">
      <c r="B47" s="841"/>
      <c r="C47" s="842"/>
      <c r="D47" s="842"/>
      <c r="E47" s="842"/>
      <c r="F47" s="842"/>
      <c r="G47" s="842"/>
      <c r="H47" s="843"/>
      <c r="I47" s="850"/>
      <c r="J47" s="851"/>
      <c r="K47" s="41"/>
      <c r="L47" s="852"/>
      <c r="M47" s="853"/>
      <c r="N47" s="105"/>
    </row>
    <row r="48" spans="1:14" ht="15.75" thickBot="1">
      <c r="B48" s="828" t="s">
        <v>953</v>
      </c>
      <c r="C48" s="829"/>
      <c r="D48" s="829"/>
      <c r="E48" s="829"/>
      <c r="F48" s="829"/>
      <c r="G48" s="829"/>
      <c r="H48" s="829"/>
      <c r="I48" s="829"/>
      <c r="J48" s="829"/>
      <c r="K48" s="829"/>
      <c r="L48" s="829"/>
      <c r="M48" s="830"/>
      <c r="N48" s="394">
        <f>SUM(N36:N47)</f>
        <v>18950.762114775505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9" t="s">
        <v>944</v>
      </c>
      <c r="C52" s="820"/>
      <c r="D52" s="820"/>
      <c r="E52" s="820"/>
      <c r="F52" s="820"/>
      <c r="G52" s="820"/>
      <c r="H52" s="820"/>
      <c r="I52" s="821"/>
      <c r="J52" s="315" t="s">
        <v>945</v>
      </c>
      <c r="K52" s="85" t="s">
        <v>946</v>
      </c>
      <c r="L52" s="822" t="s">
        <v>955</v>
      </c>
      <c r="M52" s="821"/>
      <c r="N52" s="86" t="s">
        <v>951</v>
      </c>
    </row>
    <row r="53" spans="1:14">
      <c r="A53" s="144" t="s">
        <v>382</v>
      </c>
      <c r="B53" s="43" t="str">
        <f>VLOOKUP(A53,MATERIALES!A5:D373,3,FALSE)</f>
        <v>Barras de transferencia de carga (1'')</v>
      </c>
      <c r="C53" s="281"/>
      <c r="D53" s="281"/>
      <c r="E53" s="281"/>
      <c r="F53" s="281"/>
      <c r="G53" s="281"/>
      <c r="H53" s="281"/>
      <c r="I53" s="268"/>
      <c r="J53" s="224" t="str">
        <f>VLOOKUP(A53,MATERIALES!A7:D645,2,FALSE)</f>
        <v>kg</v>
      </c>
      <c r="K53" s="407">
        <v>6.1342592592592586</v>
      </c>
      <c r="L53" s="267"/>
      <c r="M53" s="402">
        <f>VLOOKUP(A53,MATERIALES!A5:D396,4,FALSE)</f>
        <v>4856.5188530775249</v>
      </c>
      <c r="N53" s="272">
        <f>K53*M53</f>
        <v>29791.145742257962</v>
      </c>
    </row>
    <row r="54" spans="1:14">
      <c r="A54" s="144" t="s">
        <v>384</v>
      </c>
      <c r="B54" s="43" t="str">
        <f>VLOOKUP(A54,MATERIALES!A6:D373,3,FALSE)</f>
        <v>Barras de unión de 1/2´´</v>
      </c>
      <c r="C54" s="281"/>
      <c r="D54" s="281"/>
      <c r="E54" s="281"/>
      <c r="F54" s="281"/>
      <c r="G54" s="281"/>
      <c r="H54" s="281"/>
      <c r="I54" s="268"/>
      <c r="J54" s="224" t="str">
        <f>VLOOKUP(A54,MATERIALES!A8:D646,2,FALSE)</f>
        <v>kg</v>
      </c>
      <c r="K54" s="282">
        <v>0.37037037037037041</v>
      </c>
      <c r="L54" s="267"/>
      <c r="M54" s="402">
        <f>VLOOKUP(A54,MATERIALES!A6:D397,4,FALSE)</f>
        <v>4617.1985451017554</v>
      </c>
      <c r="N54" s="272">
        <f>K54*M54</f>
        <v>1710.0735352228726</v>
      </c>
    </row>
    <row r="55" spans="1:14">
      <c r="A55" s="144" t="s">
        <v>417</v>
      </c>
      <c r="B55" s="43" t="str">
        <f>VLOOKUP(A55,MATERIALES!A6:D373,3,FALSE)</f>
        <v>Cintilla De Poliuretano (Sikarod) (Pavimentos De Concreto Hidráulico)</v>
      </c>
      <c r="C55" s="281"/>
      <c r="D55" s="281"/>
      <c r="E55" s="281"/>
      <c r="F55" s="281"/>
      <c r="G55" s="281"/>
      <c r="H55" s="281"/>
      <c r="I55" s="268"/>
      <c r="J55" s="224" t="str">
        <f>VLOOKUP(A55,MATERIALES!A9:D647,2,FALSE)</f>
        <v>m</v>
      </c>
      <c r="K55" s="282">
        <v>1.1111111111111112</v>
      </c>
      <c r="L55" s="267"/>
      <c r="M55" s="402">
        <f>VLOOKUP(A55,MATERIALES!A6:D398,4,FALSE)</f>
        <v>1021.0594865666671</v>
      </c>
      <c r="N55" s="272">
        <f>K55*M55</f>
        <v>1134.5105406296302</v>
      </c>
    </row>
    <row r="56" spans="1:14">
      <c r="A56" s="144" t="s">
        <v>646</v>
      </c>
      <c r="B56" s="43" t="str">
        <f>VLOOKUP(A56,MATERIALES!A6:D373,3,FALSE)</f>
        <v>Sello de silicona o sellador autonivelante</v>
      </c>
      <c r="C56" s="281"/>
      <c r="D56" s="281"/>
      <c r="E56" s="281"/>
      <c r="F56" s="281"/>
      <c r="G56" s="281"/>
      <c r="H56" s="281"/>
      <c r="I56" s="268"/>
      <c r="J56" s="224" t="str">
        <f>VLOOKUP(A56,MATERIALES!A10:D648,2,FALSE)</f>
        <v>m</v>
      </c>
      <c r="K56" s="282">
        <v>1.1111111111111112</v>
      </c>
      <c r="L56" s="267"/>
      <c r="M56" s="402">
        <f>VLOOKUP(A56,MATERIALES!A6:D399,4,FALSE)</f>
        <v>4255.0074771210238</v>
      </c>
      <c r="N56" s="272">
        <f>K56*M56</f>
        <v>4727.786085690027</v>
      </c>
    </row>
    <row r="57" spans="1:14">
      <c r="A57" s="144" t="s">
        <v>778</v>
      </c>
      <c r="B57" s="823" t="str">
        <f>VLOOKUP(A57,MATERIALES!A7:D373,3,FALSE)</f>
        <v>Antisol blanco (presentación 20 kg)</v>
      </c>
      <c r="C57" s="824" t="e">
        <f>VLOOKUP(B57,MATERIALES!B7:E373,3,FALSE)</f>
        <v>#N/A</v>
      </c>
      <c r="D57" s="824" t="e">
        <f>VLOOKUP(C57,MATERIALES!C7:F373,3,FALSE)</f>
        <v>#N/A</v>
      </c>
      <c r="E57" s="824" t="e">
        <f>VLOOKUP(D57,MATERIALES!D7:G373,3,FALSE)</f>
        <v>#N/A</v>
      </c>
      <c r="F57" s="824" t="e">
        <f>VLOOKUP(E57,MATERIALES!E7:H373,3,FALSE)</f>
        <v>#N/A</v>
      </c>
      <c r="G57" s="824" t="e">
        <f>VLOOKUP(F57,MATERIALES!F7:I373,3,FALSE)</f>
        <v>#N/A</v>
      </c>
      <c r="H57" s="824" t="e">
        <f>VLOOKUP(G57,MATERIALES!G7:J373,3,FALSE)</f>
        <v>#N/A</v>
      </c>
      <c r="I57" s="824" t="e">
        <f>VLOOKUP(H57,MATERIALES!H7:K373,3,FALSE)</f>
        <v>#N/A</v>
      </c>
      <c r="J57" s="311" t="str">
        <f>VLOOKUP(A57,MATERIALES!A11:D649,2,FALSE)</f>
        <v>kg</v>
      </c>
      <c r="K57" s="44">
        <v>1.1200000000000001</v>
      </c>
      <c r="L57" s="832">
        <f>VLOOKUP(A57,MATERIALES!A4:D373,4,FALSE)</f>
        <v>7127.5453579150208</v>
      </c>
      <c r="M57" s="833"/>
      <c r="N57" s="272">
        <f>K57*L57</f>
        <v>7982.8508008648241</v>
      </c>
    </row>
    <row r="58" spans="1:14">
      <c r="A58" s="144" t="s">
        <v>838</v>
      </c>
      <c r="B58" s="316" t="str">
        <f>VLOOKUP(A58,MATERIALES!A8:D373,3,FALSE)</f>
        <v>Concreto hidráulico para pavimento MR-43</v>
      </c>
      <c r="C58" s="317"/>
      <c r="D58" s="317"/>
      <c r="E58" s="317"/>
      <c r="F58" s="317"/>
      <c r="G58" s="317"/>
      <c r="H58" s="317"/>
      <c r="I58" s="317"/>
      <c r="J58" s="311" t="str">
        <f>VLOOKUP(A58,MATERIALES!A11:D650,2,FALSE)</f>
        <v>m3</v>
      </c>
      <c r="K58" s="44">
        <v>1.01</v>
      </c>
      <c r="L58" s="318"/>
      <c r="M58" s="414">
        <f>VLOOKUP(A58,MATERIALES!A8:D401,4,FALSE)</f>
        <v>543974.71293637948</v>
      </c>
      <c r="N58" s="272">
        <f>K58*M58</f>
        <v>549414.4600657433</v>
      </c>
    </row>
    <row r="59" spans="1:14">
      <c r="B59" s="316"/>
      <c r="C59" s="317"/>
      <c r="D59" s="317"/>
      <c r="E59" s="317"/>
      <c r="F59" s="317"/>
      <c r="G59" s="317"/>
      <c r="H59" s="317"/>
      <c r="I59" s="317"/>
      <c r="J59" s="44"/>
      <c r="K59" s="44"/>
      <c r="L59" s="318"/>
      <c r="M59" s="319"/>
      <c r="N59" s="45"/>
    </row>
    <row r="60" spans="1:14" ht="15.75" thickBot="1">
      <c r="B60" s="309"/>
      <c r="C60" s="310"/>
      <c r="D60" s="310"/>
      <c r="E60" s="310"/>
      <c r="F60" s="310"/>
      <c r="G60" s="310"/>
      <c r="H60" s="310"/>
      <c r="I60" s="310"/>
      <c r="J60" s="126"/>
      <c r="K60" s="126"/>
      <c r="L60" s="325"/>
      <c r="M60" s="324"/>
      <c r="N60" s="127"/>
    </row>
    <row r="61" spans="1:14" ht="15.75" thickBot="1">
      <c r="B61" s="828" t="s">
        <v>953</v>
      </c>
      <c r="C61" s="829"/>
      <c r="D61" s="829"/>
      <c r="E61" s="829"/>
      <c r="F61" s="829"/>
      <c r="G61" s="829"/>
      <c r="H61" s="829"/>
      <c r="I61" s="829"/>
      <c r="J61" s="829"/>
      <c r="K61" s="829"/>
      <c r="L61" s="829"/>
      <c r="M61" s="830"/>
      <c r="N61" s="394">
        <f>SUM(N53:N60)</f>
        <v>594760.82677040866</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831" t="s">
        <v>961</v>
      </c>
      <c r="M65" s="804"/>
      <c r="N65" s="76" t="s">
        <v>951</v>
      </c>
    </row>
    <row r="66" spans="1:15">
      <c r="A66" t="s">
        <v>1239</v>
      </c>
      <c r="B66" s="46" t="str">
        <f>VLOOKUP(A66,TRANSPORTE!A5:D117,3,FALSE)</f>
        <v>Transporte de concreto</v>
      </c>
      <c r="C66" s="317"/>
      <c r="D66" s="317"/>
      <c r="E66" s="317"/>
      <c r="F66" s="317"/>
      <c r="G66" s="317"/>
      <c r="H66" s="311" t="s">
        <v>1468</v>
      </c>
      <c r="I66" s="279">
        <v>1.01</v>
      </c>
      <c r="J66" s="286">
        <v>1</v>
      </c>
      <c r="K66" s="279">
        <f>I66*J66</f>
        <v>1.01</v>
      </c>
      <c r="L66" s="832">
        <f>VLOOKUP(A66,TRANSPORTE!A5:D117,4,FALSE)</f>
        <v>1232.9363069637777</v>
      </c>
      <c r="M66" s="833"/>
      <c r="N66" s="287">
        <f>K66*L66</f>
        <v>1245.2656700334155</v>
      </c>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447"/>
      <c r="C71" s="448"/>
      <c r="D71" s="448"/>
      <c r="E71" s="448"/>
      <c r="F71" s="448"/>
      <c r="G71" s="448"/>
      <c r="H71" s="48"/>
      <c r="I71" s="126"/>
      <c r="J71" s="126"/>
      <c r="K71" s="126"/>
      <c r="L71" s="817"/>
      <c r="M71" s="818"/>
      <c r="N71" s="127"/>
    </row>
    <row r="72" spans="1:15" ht="15.75" thickBot="1">
      <c r="B72" s="834" t="s">
        <v>953</v>
      </c>
      <c r="C72" s="835"/>
      <c r="D72" s="835"/>
      <c r="E72" s="835"/>
      <c r="F72" s="835"/>
      <c r="G72" s="835"/>
      <c r="H72" s="835"/>
      <c r="I72" s="835"/>
      <c r="J72" s="835"/>
      <c r="K72" s="835"/>
      <c r="L72" s="835"/>
      <c r="M72" s="836"/>
      <c r="N72" s="104">
        <f>N66+N67+N68+N69+N70</f>
        <v>1245.2656700334155</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4" t="s">
        <v>963</v>
      </c>
      <c r="C76" s="855"/>
      <c r="D76" s="855"/>
      <c r="E76" s="855"/>
      <c r="F76" s="855"/>
      <c r="G76" s="855"/>
      <c r="H76" s="855"/>
      <c r="I76" s="73" t="s">
        <v>964</v>
      </c>
      <c r="J76" s="75" t="s">
        <v>1410</v>
      </c>
      <c r="K76" s="74" t="s">
        <v>966</v>
      </c>
      <c r="L76" s="856" t="s">
        <v>950</v>
      </c>
      <c r="M76" s="857"/>
      <c r="N76" s="98" t="s">
        <v>951</v>
      </c>
    </row>
    <row r="77" spans="1:15">
      <c r="A77" s="145" t="s">
        <v>17</v>
      </c>
      <c r="B77" s="49" t="str">
        <f>VLOOKUP(A77,'MANO DE OBRA'!A8:D68,3,FALSE)</f>
        <v>Obrero (7)</v>
      </c>
      <c r="C77" s="47"/>
      <c r="D77" s="47"/>
      <c r="E77" s="47"/>
      <c r="F77" s="47"/>
      <c r="G77" s="47"/>
      <c r="H77" s="47"/>
      <c r="I77" s="292">
        <f>K77/J77*100</f>
        <v>204819.99999999997</v>
      </c>
      <c r="J77" s="293">
        <v>185</v>
      </c>
      <c r="K77" s="294">
        <f>VLOOKUP(A77,'MANO DE OBRA'!A8:D99,4,FALSE)</f>
        <v>378917</v>
      </c>
      <c r="L77" s="50"/>
      <c r="M77" s="295">
        <v>50</v>
      </c>
      <c r="N77" s="395">
        <f>K77/M77</f>
        <v>7578.34</v>
      </c>
      <c r="O77" s="106"/>
    </row>
    <row r="78" spans="1:15">
      <c r="A78" s="145"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50</v>
      </c>
      <c r="N78" s="395">
        <f>K78/M78</f>
        <v>2133.7248722881595</v>
      </c>
    </row>
    <row r="79" spans="1:15">
      <c r="B79" s="49"/>
      <c r="C79" s="47"/>
      <c r="D79" s="47"/>
      <c r="E79" s="47"/>
      <c r="F79" s="47"/>
      <c r="G79" s="47"/>
      <c r="H79" s="47"/>
      <c r="I79" s="279"/>
      <c r="J79" s="297"/>
      <c r="K79" s="298"/>
      <c r="L79" s="50"/>
      <c r="M79" s="300"/>
      <c r="N79" s="296"/>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15"/>
      <c r="C82" s="816"/>
      <c r="D82" s="816"/>
      <c r="E82" s="816"/>
      <c r="F82" s="816"/>
      <c r="G82" s="816"/>
      <c r="H82" s="816"/>
      <c r="I82" s="126"/>
      <c r="J82" s="126"/>
      <c r="K82" s="126"/>
      <c r="L82" s="916"/>
      <c r="M82" s="916"/>
      <c r="N82" s="127"/>
    </row>
    <row r="83" spans="1:14" ht="15.75" thickBot="1">
      <c r="B83" s="834" t="s">
        <v>953</v>
      </c>
      <c r="C83" s="835"/>
      <c r="D83" s="835"/>
      <c r="E83" s="835"/>
      <c r="F83" s="835"/>
      <c r="G83" s="835"/>
      <c r="H83" s="835"/>
      <c r="I83" s="835"/>
      <c r="J83" s="835"/>
      <c r="K83" s="835"/>
      <c r="L83" s="835"/>
      <c r="M83" s="836"/>
      <c r="N83" s="460">
        <f>SUM(N77:N82)</f>
        <v>9712.0648722881597</v>
      </c>
    </row>
    <row r="84" spans="1:14" ht="15.75" thickBot="1">
      <c r="B84" s="33"/>
      <c r="C84" s="34"/>
      <c r="D84" s="34"/>
      <c r="E84" s="34"/>
      <c r="F84" s="34"/>
      <c r="G84" s="34"/>
      <c r="H84" s="34"/>
      <c r="I84" s="34"/>
      <c r="J84" s="34"/>
      <c r="K84" s="34"/>
      <c r="L84" s="34"/>
      <c r="M84" s="34"/>
      <c r="N84" s="35"/>
    </row>
    <row r="85" spans="1:14" ht="15.75" thickBot="1">
      <c r="B85" s="828" t="s">
        <v>967</v>
      </c>
      <c r="C85" s="829"/>
      <c r="D85" s="829"/>
      <c r="E85" s="829"/>
      <c r="F85" s="829"/>
      <c r="G85" s="829"/>
      <c r="H85" s="829"/>
      <c r="I85" s="829"/>
      <c r="J85" s="829"/>
      <c r="K85" s="829"/>
      <c r="L85" s="829"/>
      <c r="M85" s="830"/>
      <c r="N85" s="99">
        <f>N48+N61+N72+N83</f>
        <v>624668.91942750569</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9" t="s">
        <v>969</v>
      </c>
      <c r="C89" s="820"/>
      <c r="D89" s="820"/>
      <c r="E89" s="820"/>
      <c r="F89" s="820"/>
      <c r="G89" s="820"/>
      <c r="H89" s="820"/>
      <c r="I89" s="314"/>
      <c r="J89" s="334"/>
      <c r="K89" s="302" t="s">
        <v>970</v>
      </c>
      <c r="L89" s="858" t="s">
        <v>971</v>
      </c>
      <c r="M89" s="859"/>
      <c r="N89" s="303"/>
    </row>
    <row r="90" spans="1:14">
      <c r="B90" s="860" t="s">
        <v>972</v>
      </c>
      <c r="C90" s="861"/>
      <c r="D90" s="861"/>
      <c r="E90" s="861"/>
      <c r="F90" s="861"/>
      <c r="G90" s="861"/>
      <c r="H90" s="861"/>
      <c r="I90" s="87"/>
      <c r="J90" s="88"/>
      <c r="K90" s="304">
        <v>0.2</v>
      </c>
      <c r="L90" s="862">
        <f>N85*K90</f>
        <v>124933.78388550115</v>
      </c>
      <c r="M90" s="863"/>
      <c r="N90" s="51"/>
    </row>
    <row r="91" spans="1:14">
      <c r="B91" s="89" t="s">
        <v>973</v>
      </c>
      <c r="C91" s="90"/>
      <c r="D91" s="90"/>
      <c r="E91" s="90"/>
      <c r="F91" s="90"/>
      <c r="G91" s="90"/>
      <c r="H91" s="90"/>
      <c r="I91" s="87"/>
      <c r="J91" s="88"/>
      <c r="K91" s="304">
        <v>0.05</v>
      </c>
      <c r="L91" s="862">
        <f>N85*K91</f>
        <v>31233.445971375288</v>
      </c>
      <c r="M91" s="863"/>
      <c r="N91" s="51"/>
    </row>
    <row r="92" spans="1:14" ht="15.75" thickBot="1">
      <c r="B92" s="91" t="s">
        <v>974</v>
      </c>
      <c r="C92" s="92"/>
      <c r="D92" s="92"/>
      <c r="E92" s="92"/>
      <c r="F92" s="92"/>
      <c r="G92" s="92"/>
      <c r="H92" s="92"/>
      <c r="I92" s="93"/>
      <c r="J92" s="94"/>
      <c r="K92" s="305">
        <v>0.05</v>
      </c>
      <c r="L92" s="864">
        <f>N85*K92</f>
        <v>31233.445971375288</v>
      </c>
      <c r="M92" s="865"/>
      <c r="N92" s="51"/>
    </row>
    <row r="93" spans="1:14" ht="15.75" thickBot="1">
      <c r="B93" s="828" t="s">
        <v>953</v>
      </c>
      <c r="C93" s="829"/>
      <c r="D93" s="829"/>
      <c r="E93" s="829"/>
      <c r="F93" s="829"/>
      <c r="G93" s="829"/>
      <c r="H93" s="829"/>
      <c r="I93" s="829"/>
      <c r="J93" s="829"/>
      <c r="K93" s="829"/>
      <c r="L93" s="829"/>
      <c r="M93" s="830"/>
      <c r="N93" s="52">
        <f>L90+L91+L92</f>
        <v>187400.6758282517</v>
      </c>
    </row>
    <row r="94" spans="1:14" ht="15.75" thickBot="1">
      <c r="B94" s="33"/>
      <c r="C94" s="34"/>
      <c r="D94" s="34"/>
      <c r="E94" s="34"/>
      <c r="F94" s="34"/>
      <c r="G94" s="34"/>
      <c r="H94" s="34"/>
      <c r="I94" s="34"/>
      <c r="J94" s="34"/>
      <c r="K94" s="34"/>
      <c r="L94" s="34"/>
      <c r="M94" s="34"/>
      <c r="N94" s="35"/>
    </row>
    <row r="95" spans="1:14" ht="15.75" thickBot="1">
      <c r="A95" t="s">
        <v>2016</v>
      </c>
      <c r="B95" s="828" t="s">
        <v>975</v>
      </c>
      <c r="C95" s="829"/>
      <c r="D95" s="829"/>
      <c r="E95" s="829"/>
      <c r="F95" s="829"/>
      <c r="G95" s="829"/>
      <c r="H95" s="829"/>
      <c r="I95" s="829"/>
      <c r="J95" s="829"/>
      <c r="K95" s="829"/>
      <c r="L95" s="829"/>
      <c r="M95" s="830"/>
      <c r="N95" s="188">
        <f>N85+N93</f>
        <v>812069.59525575745</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66" t="s">
        <v>2218</v>
      </c>
      <c r="C112" s="867"/>
      <c r="D112" s="867"/>
      <c r="E112" s="867"/>
      <c r="F112" s="867"/>
      <c r="G112" s="867"/>
      <c r="H112" s="867"/>
      <c r="I112" s="867"/>
      <c r="J112" s="867"/>
      <c r="K112" s="867"/>
      <c r="L112" s="867"/>
      <c r="M112" s="867"/>
      <c r="N112" s="868"/>
    </row>
    <row r="113" spans="2:14" ht="15" customHeight="1">
      <c r="B113" s="866"/>
      <c r="C113" s="867"/>
      <c r="D113" s="867"/>
      <c r="E113" s="867"/>
      <c r="F113" s="867"/>
      <c r="G113" s="867"/>
      <c r="H113" s="867"/>
      <c r="I113" s="867"/>
      <c r="J113" s="867"/>
      <c r="K113" s="867"/>
      <c r="L113" s="867"/>
      <c r="M113" s="867"/>
      <c r="N113" s="868"/>
    </row>
    <row r="114" spans="2:14" ht="30" customHeight="1">
      <c r="B114" s="869" t="s">
        <v>2219</v>
      </c>
      <c r="C114" s="870"/>
      <c r="D114" s="870"/>
      <c r="E114" s="870"/>
      <c r="F114" s="870"/>
      <c r="G114" s="870"/>
      <c r="H114" s="870"/>
      <c r="I114" s="870"/>
      <c r="J114" s="870"/>
      <c r="K114" s="870"/>
      <c r="L114" s="870"/>
      <c r="M114" s="870"/>
      <c r="N114" s="871"/>
    </row>
    <row r="115" spans="2:14">
      <c r="B115" s="869"/>
      <c r="C115" s="870"/>
      <c r="D115" s="870"/>
      <c r="E115" s="870"/>
      <c r="F115" s="870"/>
      <c r="G115" s="870"/>
      <c r="H115" s="870"/>
      <c r="I115" s="870"/>
      <c r="J115" s="870"/>
      <c r="K115" s="870"/>
      <c r="L115" s="870"/>
      <c r="M115" s="870"/>
      <c r="N115" s="871"/>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05"/>
      <c r="K125" s="805"/>
      <c r="L125" s="805"/>
      <c r="M125" s="805"/>
      <c r="N125" s="806"/>
    </row>
    <row r="126" spans="2:14" ht="15.75" customHeight="1" thickBot="1">
      <c r="B126" s="261" t="s">
        <v>2221</v>
      </c>
      <c r="C126" s="393"/>
      <c r="D126" s="393"/>
      <c r="E126" s="57"/>
      <c r="F126" s="57"/>
      <c r="G126" s="57"/>
      <c r="H126" s="57"/>
      <c r="I126" s="57"/>
      <c r="J126" s="807"/>
      <c r="K126" s="807"/>
      <c r="L126" s="807"/>
      <c r="M126" s="807"/>
      <c r="N126" s="808"/>
    </row>
  </sheetData>
  <mergeCells count="69">
    <mergeCell ref="B10:E10"/>
    <mergeCell ref="I10:J10"/>
    <mergeCell ref="F25:H25"/>
    <mergeCell ref="B27:N27"/>
    <mergeCell ref="L29:M29"/>
    <mergeCell ref="D11:E11"/>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35:H35"/>
    <mergeCell ref="I35:J35"/>
    <mergeCell ref="L35:M35"/>
    <mergeCell ref="L12:N12"/>
    <mergeCell ref="C30:I30"/>
    <mergeCell ref="L30:M30"/>
    <mergeCell ref="C29:I29"/>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L82:M82"/>
    <mergeCell ref="B52:I52"/>
    <mergeCell ref="L52:M52"/>
    <mergeCell ref="B57:I57"/>
    <mergeCell ref="L57:M57"/>
    <mergeCell ref="B61:M61"/>
    <mergeCell ref="L65:M65"/>
    <mergeCell ref="L66:M66"/>
    <mergeCell ref="L71:M71"/>
    <mergeCell ref="B72:M72"/>
    <mergeCell ref="B76:H76"/>
    <mergeCell ref="L76:M76"/>
    <mergeCell ref="B82:H82"/>
    <mergeCell ref="J125:N126"/>
    <mergeCell ref="B83:M83"/>
    <mergeCell ref="B85:M85"/>
    <mergeCell ref="B89:H89"/>
    <mergeCell ref="L89:M89"/>
    <mergeCell ref="B90:H90"/>
    <mergeCell ref="L90:M90"/>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5.75" hidden="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1624</v>
      </c>
      <c r="C31" s="81" t="s">
        <v>1623</v>
      </c>
      <c r="D31" s="82"/>
      <c r="E31" s="82"/>
      <c r="F31" s="82"/>
      <c r="G31" s="82"/>
      <c r="H31" s="82"/>
      <c r="I31" s="82"/>
      <c r="J31" s="83"/>
      <c r="K31" s="308"/>
      <c r="L31" s="306" t="s">
        <v>387</v>
      </c>
      <c r="M31" s="203"/>
      <c r="N31" s="84"/>
    </row>
    <row r="32" spans="1:14" ht="8.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112</v>
      </c>
      <c r="B36" s="841" t="str">
        <f>VLOOKUP(A36,EQUIPOS!A6:D154,3,FALSE)</f>
        <v xml:space="preserve">Aspersor manual
</v>
      </c>
      <c r="C36" s="842"/>
      <c r="D36" s="842"/>
      <c r="E36" s="842"/>
      <c r="F36" s="842"/>
      <c r="G36" s="842"/>
      <c r="H36" s="843"/>
      <c r="I36" s="267"/>
      <c r="J36" s="268"/>
      <c r="K36" s="269">
        <f>VLOOKUP(A36,EQUIPOS!A6:D163,4,FALSE)</f>
        <v>3388.6739062009306</v>
      </c>
      <c r="L36" s="270"/>
      <c r="M36" s="271">
        <v>6.25</v>
      </c>
      <c r="N36" s="272">
        <f t="shared" ref="N36:N41" si="0">K36/M36</f>
        <v>542.18782499214888</v>
      </c>
    </row>
    <row r="37" spans="1:14">
      <c r="A37" s="113" t="s">
        <v>176</v>
      </c>
      <c r="B37" s="841" t="str">
        <f>VLOOKUP(A37,EQUIPOS!A7:D154,3,FALSE)</f>
        <v xml:space="preserve">Compresor (barrido y soplado)
</v>
      </c>
      <c r="C37" s="842"/>
      <c r="D37" s="842"/>
      <c r="E37" s="842"/>
      <c r="F37" s="842"/>
      <c r="G37" s="842"/>
      <c r="H37" s="843"/>
      <c r="I37" s="267"/>
      <c r="J37" s="268"/>
      <c r="K37" s="269">
        <f>VLOOKUP(A37,EQUIPOS!A7:D164,4,FALSE)</f>
        <v>62782.315128529917</v>
      </c>
      <c r="L37" s="270"/>
      <c r="M37" s="271">
        <v>50</v>
      </c>
      <c r="N37" s="272">
        <f t="shared" si="0"/>
        <v>1255.6463025705984</v>
      </c>
    </row>
    <row r="38" spans="1:14">
      <c r="A38" t="s">
        <v>184</v>
      </c>
      <c r="B38" s="841" t="str">
        <f>VLOOKUP(A38,EQUIPOS!A8:D154,3,FALSE)</f>
        <v>Cortadora de pavimento, Máxima profundidad de corte: 160 mm. Capacidad de disco: desde 12´´ hasta 18´´ de diámetro. Peso operacional: 135 kg, 13.5 hp de potencia</v>
      </c>
      <c r="C38" s="842"/>
      <c r="D38" s="842"/>
      <c r="E38" s="842"/>
      <c r="F38" s="842"/>
      <c r="G38" s="842"/>
      <c r="H38" s="843"/>
      <c r="I38" s="267"/>
      <c r="J38" s="268"/>
      <c r="K38" s="269">
        <f>VLOOKUP(A38,EQUIPOS!A8:D165,4,FALSE)</f>
        <v>45400.736877680523</v>
      </c>
      <c r="L38" s="270"/>
      <c r="M38" s="271">
        <v>3.75</v>
      </c>
      <c r="N38" s="272">
        <f t="shared" si="0"/>
        <v>12106.863167381473</v>
      </c>
    </row>
    <row r="39" spans="1:14">
      <c r="A39" t="s">
        <v>228</v>
      </c>
      <c r="B39" s="841" t="str">
        <f>VLOOKUP(A39,EQUIPOS!A9:D154,3,FALSE)</f>
        <v xml:space="preserve">Formaleta metálica (concreto hidráulico)
</v>
      </c>
      <c r="C39" s="842"/>
      <c r="D39" s="842"/>
      <c r="E39" s="842"/>
      <c r="F39" s="842"/>
      <c r="G39" s="842"/>
      <c r="H39" s="843"/>
      <c r="I39" s="267"/>
      <c r="J39" s="268"/>
      <c r="K39" s="269">
        <f>VLOOKUP(A39,EQUIPOS!A9:D166,4,FALSE)</f>
        <v>3810.7323257270073</v>
      </c>
      <c r="L39" s="270"/>
      <c r="M39" s="271">
        <v>6.25</v>
      </c>
      <c r="N39" s="272">
        <f t="shared" si="0"/>
        <v>609.71717211632119</v>
      </c>
    </row>
    <row r="40" spans="1:14">
      <c r="A40" t="s">
        <v>301</v>
      </c>
      <c r="B40" s="841" t="str">
        <f>VLOOKUP(A40,EQUIPOS!A10:D154,3,FALSE)</f>
        <v>Regla vibratoria, de longitud de 3 a 5 m, motor de 3600 rpm, potencia 6 HP</v>
      </c>
      <c r="C40" s="842"/>
      <c r="D40" s="842"/>
      <c r="E40" s="842"/>
      <c r="F40" s="842"/>
      <c r="G40" s="842"/>
      <c r="H40" s="843"/>
      <c r="I40" s="267"/>
      <c r="J40" s="268"/>
      <c r="K40" s="269">
        <f>VLOOKUP(A40,EQUIPOS!A10:D167,4,FALSE)</f>
        <v>11072.358055532459</v>
      </c>
      <c r="L40" s="270"/>
      <c r="M40" s="271">
        <v>6.25</v>
      </c>
      <c r="N40" s="272">
        <f t="shared" si="0"/>
        <v>1771.5772888851934</v>
      </c>
    </row>
    <row r="41" spans="1:14">
      <c r="A41" t="s">
        <v>363</v>
      </c>
      <c r="B41" s="841" t="str">
        <f>VLOOKUP(A41,EQUIPOS!A11:D155,3,FALSE)</f>
        <v>Vibrador de concreto, Motor de 3 hp a 18.000 rpm Mangueras de 4 mt</v>
      </c>
      <c r="C41" s="842"/>
      <c r="D41" s="842"/>
      <c r="E41" s="842"/>
      <c r="F41" s="842"/>
      <c r="G41" s="842"/>
      <c r="H41" s="843"/>
      <c r="I41" s="267"/>
      <c r="J41" s="268"/>
      <c r="K41" s="269">
        <f>VLOOKUP(A41,EQUIPOS!A11:D168,4,FALSE)</f>
        <v>10584.774197505951</v>
      </c>
      <c r="L41" s="270"/>
      <c r="M41" s="271">
        <v>6.25</v>
      </c>
      <c r="N41" s="272">
        <f t="shared" si="0"/>
        <v>1693.5638716009521</v>
      </c>
    </row>
    <row r="42" spans="1:14">
      <c r="B42" s="320"/>
      <c r="C42" s="321"/>
      <c r="D42" s="321"/>
      <c r="E42" s="321"/>
      <c r="F42" s="321"/>
      <c r="G42" s="321"/>
      <c r="H42" s="322"/>
      <c r="I42" s="267"/>
      <c r="J42" s="268"/>
      <c r="K42" s="269"/>
      <c r="L42" s="270"/>
      <c r="M42" s="271"/>
      <c r="N42" s="272"/>
    </row>
    <row r="43" spans="1:14">
      <c r="B43" s="320"/>
      <c r="C43" s="321"/>
      <c r="D43" s="321"/>
      <c r="E43" s="321"/>
      <c r="F43" s="321"/>
      <c r="G43" s="321"/>
      <c r="H43" s="322"/>
      <c r="I43" s="267"/>
      <c r="J43" s="268"/>
      <c r="K43" s="269"/>
      <c r="L43" s="270"/>
      <c r="M43" s="271"/>
      <c r="N43" s="272"/>
    </row>
    <row r="44" spans="1:14">
      <c r="B44" s="841"/>
      <c r="C44" s="842"/>
      <c r="D44" s="842"/>
      <c r="E44" s="842"/>
      <c r="F44" s="842"/>
      <c r="G44" s="842"/>
      <c r="H44" s="843"/>
      <c r="I44" s="844"/>
      <c r="J44" s="825"/>
      <c r="K44" s="269"/>
      <c r="L44" s="845"/>
      <c r="M44" s="846"/>
      <c r="N44" s="272"/>
    </row>
    <row r="45" spans="1:14">
      <c r="B45" s="841"/>
      <c r="C45" s="842"/>
      <c r="D45" s="842"/>
      <c r="E45" s="847"/>
      <c r="F45" s="842"/>
      <c r="G45" s="842"/>
      <c r="H45" s="843"/>
      <c r="I45" s="36"/>
      <c r="J45" s="37"/>
      <c r="K45" s="274"/>
      <c r="L45" s="276"/>
      <c r="M45" s="277"/>
      <c r="N45" s="278"/>
    </row>
    <row r="46" spans="1:14">
      <c r="B46" s="848" t="s">
        <v>952</v>
      </c>
      <c r="C46" s="849"/>
      <c r="D46" s="849"/>
      <c r="E46" s="38"/>
      <c r="F46" s="39"/>
      <c r="G46" s="39"/>
      <c r="H46" s="40"/>
      <c r="I46" s="36"/>
      <c r="J46" s="37"/>
      <c r="K46" s="279"/>
      <c r="L46" s="276"/>
      <c r="M46" s="401">
        <v>0.1</v>
      </c>
      <c r="N46" s="344">
        <f>N83*M46</f>
        <v>971.20648722881606</v>
      </c>
    </row>
    <row r="47" spans="1:14" ht="15.75" thickBot="1">
      <c r="B47" s="841"/>
      <c r="C47" s="842"/>
      <c r="D47" s="842"/>
      <c r="E47" s="842"/>
      <c r="F47" s="842"/>
      <c r="G47" s="842"/>
      <c r="H47" s="843"/>
      <c r="I47" s="850"/>
      <c r="J47" s="851"/>
      <c r="K47" s="41"/>
      <c r="L47" s="852"/>
      <c r="M47" s="853"/>
      <c r="N47" s="105"/>
    </row>
    <row r="48" spans="1:14" ht="15.75" thickBot="1">
      <c r="B48" s="828" t="s">
        <v>953</v>
      </c>
      <c r="C48" s="829"/>
      <c r="D48" s="829"/>
      <c r="E48" s="829"/>
      <c r="F48" s="829"/>
      <c r="G48" s="829"/>
      <c r="H48" s="829"/>
      <c r="I48" s="829"/>
      <c r="J48" s="829"/>
      <c r="K48" s="829"/>
      <c r="L48" s="829"/>
      <c r="M48" s="830"/>
      <c r="N48" s="394">
        <f>SUM(N36:N47)</f>
        <v>18950.762114775505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9" t="s">
        <v>944</v>
      </c>
      <c r="C52" s="820"/>
      <c r="D52" s="820"/>
      <c r="E52" s="820"/>
      <c r="F52" s="820"/>
      <c r="G52" s="820"/>
      <c r="H52" s="820"/>
      <c r="I52" s="821"/>
      <c r="J52" s="315" t="s">
        <v>945</v>
      </c>
      <c r="K52" s="85" t="s">
        <v>946</v>
      </c>
      <c r="L52" s="822" t="s">
        <v>955</v>
      </c>
      <c r="M52" s="821"/>
      <c r="N52" s="86" t="s">
        <v>951</v>
      </c>
    </row>
    <row r="53" spans="1:14">
      <c r="A53" s="144" t="s">
        <v>382</v>
      </c>
      <c r="B53" s="43" t="str">
        <f>VLOOKUP(A53,MATERIALES!A5:D373,3,FALSE)</f>
        <v>Barras de transferencia de carga (1'')</v>
      </c>
      <c r="C53" s="281"/>
      <c r="D53" s="281"/>
      <c r="E53" s="281"/>
      <c r="F53" s="281"/>
      <c r="G53" s="281"/>
      <c r="H53" s="281"/>
      <c r="I53" s="268"/>
      <c r="J53" s="224" t="s">
        <v>377</v>
      </c>
      <c r="K53" s="282">
        <v>6.1342592592592586</v>
      </c>
      <c r="L53" s="267"/>
      <c r="M53" s="402">
        <f>VLOOKUP(A53,MATERIALES!A5:D396,4,FALSE)</f>
        <v>4856.5188530775249</v>
      </c>
      <c r="N53" s="272">
        <f>K53*M53</f>
        <v>29791.145742257962</v>
      </c>
    </row>
    <row r="54" spans="1:14">
      <c r="A54" s="144" t="s">
        <v>751</v>
      </c>
      <c r="B54" s="43" t="str">
        <f>VLOOKUP(A54,MATERIALES!A6:D373,3,FALSE)</f>
        <v>Aditivo Acelerante de Fraguado</v>
      </c>
      <c r="C54" s="281"/>
      <c r="D54" s="281"/>
      <c r="E54" s="281"/>
      <c r="F54" s="281"/>
      <c r="G54" s="281"/>
      <c r="H54" s="281"/>
      <c r="I54" s="268"/>
      <c r="J54" s="224" t="s">
        <v>377</v>
      </c>
      <c r="K54" s="282">
        <v>1.1200000000000001</v>
      </c>
      <c r="L54" s="267"/>
      <c r="M54" s="402">
        <f>VLOOKUP(A54,MATERIALES!A6:D397,4,FALSE)</f>
        <v>10954.240637730609</v>
      </c>
      <c r="N54" s="272">
        <f>K54*M54</f>
        <v>12268.749514258283</v>
      </c>
    </row>
    <row r="55" spans="1:14">
      <c r="A55" s="144" t="s">
        <v>384</v>
      </c>
      <c r="B55" s="43" t="str">
        <f>VLOOKUP(A55,MATERIALES!A6:D373,3,FALSE)</f>
        <v>Barras de unión de 1/2´´</v>
      </c>
      <c r="C55" s="281"/>
      <c r="D55" s="281"/>
      <c r="E55" s="281"/>
      <c r="F55" s="281"/>
      <c r="G55" s="281"/>
      <c r="H55" s="281"/>
      <c r="I55" s="268"/>
      <c r="J55" s="224" t="s">
        <v>377</v>
      </c>
      <c r="K55" s="282">
        <v>0.37037037037037041</v>
      </c>
      <c r="L55" s="267"/>
      <c r="M55" s="402">
        <f>VLOOKUP(A55,MATERIALES!A6:D398,4,FALSE)</f>
        <v>4617.1985451017554</v>
      </c>
      <c r="N55" s="272">
        <f>K55*M55</f>
        <v>1710.0735352228726</v>
      </c>
    </row>
    <row r="56" spans="1:14">
      <c r="A56" s="144" t="s">
        <v>417</v>
      </c>
      <c r="B56" s="43" t="str">
        <f>VLOOKUP(A56,MATERIALES!A6:D373,3,FALSE)</f>
        <v>Cintilla De Poliuretano (Sikarod) (Pavimentos De Concreto Hidráulico)</v>
      </c>
      <c r="C56" s="281"/>
      <c r="D56" s="281"/>
      <c r="E56" s="281"/>
      <c r="F56" s="281"/>
      <c r="G56" s="281"/>
      <c r="H56" s="281"/>
      <c r="I56" s="268"/>
      <c r="J56" s="224" t="s">
        <v>144</v>
      </c>
      <c r="K56" s="282">
        <v>1.1111111111111112</v>
      </c>
      <c r="L56" s="267"/>
      <c r="M56" s="402">
        <f>VLOOKUP(A56,MATERIALES!A6:D399,4,FALSE)</f>
        <v>1021.0594865666671</v>
      </c>
      <c r="N56" s="272">
        <f>K56*M56</f>
        <v>1134.5105406296302</v>
      </c>
    </row>
    <row r="57" spans="1:14">
      <c r="A57" s="144" t="s">
        <v>646</v>
      </c>
      <c r="B57" s="823" t="str">
        <f>VLOOKUP(A57,MATERIALES!A7:D373,3,FALSE)</f>
        <v>Sello de silicona o sellador autonivelante</v>
      </c>
      <c r="C57" s="824" t="e">
        <f>VLOOKUP(B57,MATERIALES!B7:E373,3,FALSE)</f>
        <v>#N/A</v>
      </c>
      <c r="D57" s="824" t="e">
        <f>VLOOKUP(C57,MATERIALES!C7:F373,3,FALSE)</f>
        <v>#N/A</v>
      </c>
      <c r="E57" s="824" t="e">
        <f>VLOOKUP(D57,MATERIALES!D7:G373,3,FALSE)</f>
        <v>#N/A</v>
      </c>
      <c r="F57" s="824" t="e">
        <f>VLOOKUP(E57,MATERIALES!E7:H373,3,FALSE)</f>
        <v>#N/A</v>
      </c>
      <c r="G57" s="824" t="e">
        <f>VLOOKUP(F57,MATERIALES!F7:I373,3,FALSE)</f>
        <v>#N/A</v>
      </c>
      <c r="H57" s="824" t="e">
        <f>VLOOKUP(G57,MATERIALES!G7:J373,3,FALSE)</f>
        <v>#N/A</v>
      </c>
      <c r="I57" s="824" t="e">
        <f>VLOOKUP(H57,MATERIALES!H7:K373,3,FALSE)</f>
        <v>#N/A</v>
      </c>
      <c r="J57" s="311" t="s">
        <v>144</v>
      </c>
      <c r="K57" s="44">
        <v>1.1111111111111112</v>
      </c>
      <c r="L57" s="832">
        <f>VLOOKUP(A57,MATERIALES!A4:D373,4,FALSE)</f>
        <v>4255.0074771210238</v>
      </c>
      <c r="M57" s="833"/>
      <c r="N57" s="272">
        <f>K57*L57</f>
        <v>4727.786085690027</v>
      </c>
    </row>
    <row r="58" spans="1:14">
      <c r="A58" s="144" t="s">
        <v>778</v>
      </c>
      <c r="B58" s="316" t="str">
        <f>VLOOKUP(A58,MATERIALES!A8:D373,3,FALSE)</f>
        <v>Antisol blanco (presentación 20 kg)</v>
      </c>
      <c r="C58" s="317"/>
      <c r="D58" s="317"/>
      <c r="E58" s="317"/>
      <c r="F58" s="317"/>
      <c r="G58" s="317"/>
      <c r="H58" s="317"/>
      <c r="I58" s="317"/>
      <c r="J58" s="311" t="s">
        <v>377</v>
      </c>
      <c r="K58" s="44">
        <v>1.1200000000000001</v>
      </c>
      <c r="L58" s="415"/>
      <c r="M58" s="414">
        <f>VLOOKUP(A58,MATERIALES!A8:D401,4,FALSE)</f>
        <v>7127.5453579150208</v>
      </c>
      <c r="N58" s="272">
        <f>K58*M58</f>
        <v>7982.8508008648241</v>
      </c>
    </row>
    <row r="59" spans="1:14">
      <c r="A59" t="s">
        <v>838</v>
      </c>
      <c r="B59" s="316" t="str">
        <f>VLOOKUP(A59,MATERIALES!A9:D373,3,FALSE)</f>
        <v>Concreto hidráulico para pavimento MR-43</v>
      </c>
      <c r="C59" s="317"/>
      <c r="D59" s="317"/>
      <c r="E59" s="317"/>
      <c r="F59" s="317"/>
      <c r="G59" s="317"/>
      <c r="H59" s="317"/>
      <c r="I59" s="317"/>
      <c r="J59" s="311" t="s">
        <v>387</v>
      </c>
      <c r="K59" s="44">
        <v>1.01</v>
      </c>
      <c r="L59" s="415"/>
      <c r="M59" s="414">
        <f>VLOOKUP(A59,MATERIALES!A9:D402,4,FALSE)</f>
        <v>543974.71293637948</v>
      </c>
      <c r="N59" s="272">
        <f>K59*M59</f>
        <v>549414.4600657433</v>
      </c>
    </row>
    <row r="60" spans="1:14" ht="15.75" thickBot="1">
      <c r="B60" s="309"/>
      <c r="C60" s="310"/>
      <c r="D60" s="310"/>
      <c r="E60" s="310"/>
      <c r="F60" s="310"/>
      <c r="G60" s="310"/>
      <c r="H60" s="310"/>
      <c r="I60" s="310"/>
      <c r="J60" s="126"/>
      <c r="K60" s="126"/>
      <c r="L60" s="325"/>
      <c r="M60" s="324"/>
      <c r="N60" s="127"/>
    </row>
    <row r="61" spans="1:14" ht="15.75" thickBot="1">
      <c r="B61" s="828" t="s">
        <v>953</v>
      </c>
      <c r="C61" s="829"/>
      <c r="D61" s="829"/>
      <c r="E61" s="829"/>
      <c r="F61" s="829"/>
      <c r="G61" s="829"/>
      <c r="H61" s="829"/>
      <c r="I61" s="829"/>
      <c r="J61" s="829"/>
      <c r="K61" s="829"/>
      <c r="L61" s="829"/>
      <c r="M61" s="830"/>
      <c r="N61" s="394">
        <f>SUM(N53:N60)</f>
        <v>607029.57628466689</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831" t="s">
        <v>961</v>
      </c>
      <c r="M65" s="804"/>
      <c r="N65" s="76" t="s">
        <v>951</v>
      </c>
    </row>
    <row r="66" spans="1:15">
      <c r="A66" t="s">
        <v>1239</v>
      </c>
      <c r="B66" s="46" t="str">
        <f>VLOOKUP(A66,TRANSPORTE!A5:D117,3,FALSE)</f>
        <v>Transporte de concreto</v>
      </c>
      <c r="C66" s="317"/>
      <c r="D66" s="317"/>
      <c r="E66" s="317"/>
      <c r="F66" s="317"/>
      <c r="G66" s="317"/>
      <c r="H66" s="311" t="s">
        <v>1468</v>
      </c>
      <c r="I66" s="279">
        <v>1.01</v>
      </c>
      <c r="J66" s="286">
        <v>1</v>
      </c>
      <c r="K66" s="279">
        <f>I66*J66</f>
        <v>1.01</v>
      </c>
      <c r="L66" s="832">
        <f>VLOOKUP(A66,TRANSPORTE!A5:D117,4,FALSE)</f>
        <v>1232.9363069637777</v>
      </c>
      <c r="M66" s="833"/>
      <c r="N66" s="287">
        <f>K66*L66</f>
        <v>1245.2656700334155</v>
      </c>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309"/>
      <c r="C71" s="310"/>
      <c r="D71" s="310"/>
      <c r="E71" s="310"/>
      <c r="F71" s="310"/>
      <c r="G71" s="310"/>
      <c r="H71" s="48"/>
      <c r="I71" s="126"/>
      <c r="J71" s="126"/>
      <c r="K71" s="126"/>
      <c r="L71" s="817"/>
      <c r="M71" s="818"/>
      <c r="N71" s="127"/>
    </row>
    <row r="72" spans="1:15" ht="15.75" thickBot="1">
      <c r="B72" s="834" t="s">
        <v>953</v>
      </c>
      <c r="C72" s="835"/>
      <c r="D72" s="835"/>
      <c r="E72" s="835"/>
      <c r="F72" s="835"/>
      <c r="G72" s="835"/>
      <c r="H72" s="835"/>
      <c r="I72" s="835"/>
      <c r="J72" s="835"/>
      <c r="K72" s="835"/>
      <c r="L72" s="835"/>
      <c r="M72" s="836"/>
      <c r="N72" s="104">
        <f>N66+N67+N68+N69+N70</f>
        <v>1245.2656700334155</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4" t="s">
        <v>963</v>
      </c>
      <c r="C76" s="855"/>
      <c r="D76" s="855"/>
      <c r="E76" s="855"/>
      <c r="F76" s="855"/>
      <c r="G76" s="855"/>
      <c r="H76" s="855"/>
      <c r="I76" s="73" t="s">
        <v>964</v>
      </c>
      <c r="J76" s="75" t="s">
        <v>1410</v>
      </c>
      <c r="K76" s="74" t="s">
        <v>966</v>
      </c>
      <c r="L76" s="856" t="s">
        <v>950</v>
      </c>
      <c r="M76" s="857"/>
      <c r="N76" s="98" t="s">
        <v>951</v>
      </c>
    </row>
    <row r="77" spans="1:15">
      <c r="A77" s="145" t="s">
        <v>17</v>
      </c>
      <c r="B77" s="49" t="str">
        <f>VLOOKUP(A77,'MANO DE OBRA'!A8:D68,3,FALSE)</f>
        <v>Obrero (7)</v>
      </c>
      <c r="C77" s="47"/>
      <c r="D77" s="47"/>
      <c r="E77" s="47"/>
      <c r="F77" s="47"/>
      <c r="G77" s="47"/>
      <c r="H77" s="47"/>
      <c r="I77" s="292">
        <f>K77/J77*100</f>
        <v>204819.99999999997</v>
      </c>
      <c r="J77" s="293">
        <v>185</v>
      </c>
      <c r="K77" s="294">
        <f>VLOOKUP(A77,'MANO DE OBRA'!A8:D99,4,FALSE)</f>
        <v>378917</v>
      </c>
      <c r="L77" s="50"/>
      <c r="M77" s="295">
        <v>50</v>
      </c>
      <c r="N77" s="395">
        <f>K77/M77</f>
        <v>7578.34</v>
      </c>
      <c r="O77" s="106"/>
    </row>
    <row r="78" spans="1:15">
      <c r="A78" s="145"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50</v>
      </c>
      <c r="N78" s="395">
        <f>K78/M78</f>
        <v>2133.7248722881595</v>
      </c>
    </row>
    <row r="79" spans="1:15">
      <c r="B79" s="49"/>
      <c r="C79" s="47"/>
      <c r="D79" s="47"/>
      <c r="E79" s="47"/>
      <c r="F79" s="47"/>
      <c r="G79" s="47"/>
      <c r="H79" s="47"/>
      <c r="I79" s="279"/>
      <c r="J79" s="297"/>
      <c r="K79" s="298"/>
      <c r="L79" s="50"/>
      <c r="M79" s="300"/>
      <c r="N79" s="296"/>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15"/>
      <c r="C82" s="816"/>
      <c r="D82" s="816"/>
      <c r="E82" s="816"/>
      <c r="F82" s="816"/>
      <c r="G82" s="816"/>
      <c r="H82" s="816"/>
      <c r="I82" s="126"/>
      <c r="J82" s="126"/>
      <c r="K82" s="126"/>
      <c r="L82" s="916"/>
      <c r="M82" s="916"/>
      <c r="N82" s="45"/>
    </row>
    <row r="83" spans="1:14" ht="15.75" thickBot="1">
      <c r="B83" s="834" t="s">
        <v>953</v>
      </c>
      <c r="C83" s="835"/>
      <c r="D83" s="835"/>
      <c r="E83" s="835"/>
      <c r="F83" s="835"/>
      <c r="G83" s="835"/>
      <c r="H83" s="835"/>
      <c r="I83" s="835"/>
      <c r="J83" s="835"/>
      <c r="K83" s="835"/>
      <c r="L83" s="835"/>
      <c r="M83" s="836"/>
      <c r="N83" s="301">
        <f>SUM(N77:N82)</f>
        <v>9712.0648722881597</v>
      </c>
    </row>
    <row r="84" spans="1:14" ht="15.75" thickBot="1">
      <c r="B84" s="33"/>
      <c r="C84" s="34"/>
      <c r="D84" s="34"/>
      <c r="E84" s="34"/>
      <c r="F84" s="34"/>
      <c r="G84" s="34"/>
      <c r="H84" s="34"/>
      <c r="I84" s="34"/>
      <c r="J84" s="34"/>
      <c r="K84" s="34"/>
      <c r="L84" s="34"/>
      <c r="M84" s="34"/>
      <c r="N84" s="35"/>
    </row>
    <row r="85" spans="1:14" ht="15.75" thickBot="1">
      <c r="B85" s="828" t="s">
        <v>967</v>
      </c>
      <c r="C85" s="829"/>
      <c r="D85" s="829"/>
      <c r="E85" s="829"/>
      <c r="F85" s="829"/>
      <c r="G85" s="829"/>
      <c r="H85" s="829"/>
      <c r="I85" s="829"/>
      <c r="J85" s="829"/>
      <c r="K85" s="829"/>
      <c r="L85" s="829"/>
      <c r="M85" s="830"/>
      <c r="N85" s="99">
        <f>N48+N61+N72+N83</f>
        <v>636937.66894176393</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9" t="s">
        <v>969</v>
      </c>
      <c r="C89" s="820"/>
      <c r="D89" s="820"/>
      <c r="E89" s="820"/>
      <c r="F89" s="820"/>
      <c r="G89" s="820"/>
      <c r="H89" s="820"/>
      <c r="I89" s="314"/>
      <c r="J89" s="334"/>
      <c r="K89" s="302" t="s">
        <v>970</v>
      </c>
      <c r="L89" s="858" t="s">
        <v>971</v>
      </c>
      <c r="M89" s="859"/>
      <c r="N89" s="303"/>
    </row>
    <row r="90" spans="1:14">
      <c r="B90" s="860" t="s">
        <v>972</v>
      </c>
      <c r="C90" s="861"/>
      <c r="D90" s="861"/>
      <c r="E90" s="861"/>
      <c r="F90" s="861"/>
      <c r="G90" s="861"/>
      <c r="H90" s="861"/>
      <c r="I90" s="87"/>
      <c r="J90" s="88"/>
      <c r="K90" s="304">
        <v>0.2</v>
      </c>
      <c r="L90" s="862">
        <f>N85*K90</f>
        <v>127387.5337883528</v>
      </c>
      <c r="M90" s="863"/>
      <c r="N90" s="51"/>
    </row>
    <row r="91" spans="1:14">
      <c r="B91" s="89" t="s">
        <v>973</v>
      </c>
      <c r="C91" s="90"/>
      <c r="D91" s="90"/>
      <c r="E91" s="90"/>
      <c r="F91" s="90"/>
      <c r="G91" s="90"/>
      <c r="H91" s="90"/>
      <c r="I91" s="87"/>
      <c r="J91" s="88"/>
      <c r="K91" s="304">
        <v>0.05</v>
      </c>
      <c r="L91" s="862">
        <f>N85*K91</f>
        <v>31846.883447088199</v>
      </c>
      <c r="M91" s="863"/>
      <c r="N91" s="51"/>
    </row>
    <row r="92" spans="1:14" ht="15.75" thickBot="1">
      <c r="B92" s="91" t="s">
        <v>974</v>
      </c>
      <c r="C92" s="92"/>
      <c r="D92" s="92"/>
      <c r="E92" s="92"/>
      <c r="F92" s="92"/>
      <c r="G92" s="92"/>
      <c r="H92" s="92"/>
      <c r="I92" s="93"/>
      <c r="J92" s="94"/>
      <c r="K92" s="305">
        <v>0.05</v>
      </c>
      <c r="L92" s="864">
        <f>N85*K92</f>
        <v>31846.883447088199</v>
      </c>
      <c r="M92" s="865"/>
      <c r="N92" s="51"/>
    </row>
    <row r="93" spans="1:14" ht="15.75" thickBot="1">
      <c r="B93" s="828" t="s">
        <v>953</v>
      </c>
      <c r="C93" s="829"/>
      <c r="D93" s="829"/>
      <c r="E93" s="829"/>
      <c r="F93" s="829"/>
      <c r="G93" s="829"/>
      <c r="H93" s="829"/>
      <c r="I93" s="829"/>
      <c r="J93" s="829"/>
      <c r="K93" s="829"/>
      <c r="L93" s="829"/>
      <c r="M93" s="830"/>
      <c r="N93" s="52">
        <f>L90+L91+L92</f>
        <v>191081.30068252917</v>
      </c>
    </row>
    <row r="94" spans="1:14" ht="15.75" thickBot="1">
      <c r="B94" s="33"/>
      <c r="C94" s="34"/>
      <c r="D94" s="34"/>
      <c r="E94" s="34"/>
      <c r="F94" s="34"/>
      <c r="G94" s="34"/>
      <c r="H94" s="34"/>
      <c r="I94" s="34"/>
      <c r="J94" s="34"/>
      <c r="K94" s="34"/>
      <c r="L94" s="34"/>
      <c r="M94" s="34"/>
      <c r="N94" s="35"/>
    </row>
    <row r="95" spans="1:14" ht="15.75" thickBot="1">
      <c r="A95" t="s">
        <v>2016</v>
      </c>
      <c r="B95" s="828" t="s">
        <v>975</v>
      </c>
      <c r="C95" s="829"/>
      <c r="D95" s="829"/>
      <c r="E95" s="829"/>
      <c r="F95" s="829"/>
      <c r="G95" s="829"/>
      <c r="H95" s="829"/>
      <c r="I95" s="829"/>
      <c r="J95" s="829"/>
      <c r="K95" s="829"/>
      <c r="L95" s="829"/>
      <c r="M95" s="830"/>
      <c r="N95" s="188">
        <f>N85+N93</f>
        <v>828018.96962429304</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66" t="s">
        <v>2218</v>
      </c>
      <c r="C112" s="867"/>
      <c r="D112" s="867"/>
      <c r="E112" s="867"/>
      <c r="F112" s="867"/>
      <c r="G112" s="867"/>
      <c r="H112" s="867"/>
      <c r="I112" s="867"/>
      <c r="J112" s="867"/>
      <c r="K112" s="867"/>
      <c r="L112" s="867"/>
      <c r="M112" s="867"/>
      <c r="N112" s="868"/>
    </row>
    <row r="113" spans="2:14" ht="15" customHeight="1">
      <c r="B113" s="866"/>
      <c r="C113" s="867"/>
      <c r="D113" s="867"/>
      <c r="E113" s="867"/>
      <c r="F113" s="867"/>
      <c r="G113" s="867"/>
      <c r="H113" s="867"/>
      <c r="I113" s="867"/>
      <c r="J113" s="867"/>
      <c r="K113" s="867"/>
      <c r="L113" s="867"/>
      <c r="M113" s="867"/>
      <c r="N113" s="868"/>
    </row>
    <row r="114" spans="2:14" ht="30" customHeight="1">
      <c r="B114" s="869" t="s">
        <v>2219</v>
      </c>
      <c r="C114" s="870"/>
      <c r="D114" s="870"/>
      <c r="E114" s="870"/>
      <c r="F114" s="870"/>
      <c r="G114" s="870"/>
      <c r="H114" s="870"/>
      <c r="I114" s="870"/>
      <c r="J114" s="870"/>
      <c r="K114" s="870"/>
      <c r="L114" s="870"/>
      <c r="M114" s="870"/>
      <c r="N114" s="871"/>
    </row>
    <row r="115" spans="2:14">
      <c r="B115" s="869"/>
      <c r="C115" s="870"/>
      <c r="D115" s="870"/>
      <c r="E115" s="870"/>
      <c r="F115" s="870"/>
      <c r="G115" s="870"/>
      <c r="H115" s="870"/>
      <c r="I115" s="870"/>
      <c r="J115" s="870"/>
      <c r="K115" s="870"/>
      <c r="L115" s="870"/>
      <c r="M115" s="870"/>
      <c r="N115" s="871"/>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05"/>
      <c r="K125" s="805"/>
      <c r="L125" s="805"/>
      <c r="M125" s="805"/>
      <c r="N125" s="806"/>
    </row>
    <row r="126" spans="2:14" ht="15.75" customHeight="1" thickBot="1">
      <c r="B126" s="261" t="s">
        <v>2221</v>
      </c>
      <c r="C126" s="393"/>
      <c r="D126" s="393"/>
      <c r="E126" s="57"/>
      <c r="F126" s="57"/>
      <c r="G126" s="57"/>
      <c r="H126" s="57"/>
      <c r="I126" s="57"/>
      <c r="J126" s="807"/>
      <c r="K126" s="807"/>
      <c r="L126" s="807"/>
      <c r="M126" s="807"/>
      <c r="N126" s="808"/>
    </row>
  </sheetData>
  <mergeCells count="69">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L65:M65"/>
    <mergeCell ref="L66:M66"/>
    <mergeCell ref="L71:M71"/>
    <mergeCell ref="B72:M72"/>
    <mergeCell ref="B76:H76"/>
    <mergeCell ref="L76:M76"/>
    <mergeCell ref="J125:N126"/>
    <mergeCell ref="B90:H90"/>
    <mergeCell ref="L90:M90"/>
    <mergeCell ref="L91:M91"/>
    <mergeCell ref="L92:M92"/>
    <mergeCell ref="B93:M93"/>
    <mergeCell ref="B95:M95"/>
    <mergeCell ref="B112:N113"/>
    <mergeCell ref="B114:N115"/>
    <mergeCell ref="B82:H82"/>
    <mergeCell ref="L82:M82"/>
    <mergeCell ref="B83:M83"/>
    <mergeCell ref="B85:M85"/>
    <mergeCell ref="B89:H89"/>
    <mergeCell ref="L89:M8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29.25" customHeight="1" thickBot="1">
      <c r="A31" s="157" t="s">
        <v>1845</v>
      </c>
      <c r="B31" s="80" t="s">
        <v>1093</v>
      </c>
      <c r="C31" s="968" t="s">
        <v>1625</v>
      </c>
      <c r="D31" s="969"/>
      <c r="E31" s="969"/>
      <c r="F31" s="969"/>
      <c r="G31" s="969"/>
      <c r="H31" s="969"/>
      <c r="I31" s="969"/>
      <c r="J31" s="969"/>
      <c r="K31" s="468"/>
      <c r="L31" s="306" t="s">
        <v>377</v>
      </c>
      <c r="M31" s="203"/>
      <c r="N31" s="84"/>
    </row>
    <row r="32" spans="1:14" ht="13.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271"/>
      <c r="N36" s="272"/>
    </row>
    <row r="37" spans="1:14">
      <c r="A37" s="113"/>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2"/>
      <c r="F40" s="842"/>
      <c r="G40" s="842"/>
      <c r="H40" s="843"/>
      <c r="I40" s="36"/>
      <c r="J40" s="37"/>
      <c r="K40" s="269"/>
      <c r="L40" s="276"/>
      <c r="M40" s="277"/>
      <c r="N40" s="272"/>
    </row>
    <row r="41" spans="1:14">
      <c r="B41" s="320"/>
      <c r="C41" s="321"/>
      <c r="D41" s="321"/>
      <c r="E41" s="321"/>
      <c r="F41" s="323"/>
      <c r="G41" s="323"/>
      <c r="H41" s="125"/>
      <c r="I41" s="36"/>
      <c r="J41" s="37"/>
      <c r="K41" s="274"/>
      <c r="L41" s="276"/>
      <c r="M41" s="277"/>
      <c r="N41" s="278"/>
    </row>
    <row r="42" spans="1:14">
      <c r="B42" s="848"/>
      <c r="C42" s="849"/>
      <c r="D42" s="849"/>
      <c r="E42" s="38"/>
      <c r="F42" s="39"/>
      <c r="G42" s="39"/>
      <c r="H42" s="40"/>
      <c r="I42" s="36"/>
      <c r="J42" s="37"/>
      <c r="K42" s="279"/>
      <c r="L42" s="276"/>
      <c r="M42" s="401"/>
      <c r="N42" s="344"/>
    </row>
    <row r="43" spans="1:14" ht="15.75" thickBot="1">
      <c r="B43" s="841"/>
      <c r="C43" s="842"/>
      <c r="D43" s="842"/>
      <c r="E43" s="842"/>
      <c r="F43" s="842"/>
      <c r="G43" s="842"/>
      <c r="H43" s="843"/>
      <c r="I43" s="850"/>
      <c r="J43" s="851"/>
      <c r="K43" s="41"/>
      <c r="L43" s="852"/>
      <c r="M43" s="853"/>
      <c r="N43" s="105"/>
    </row>
    <row r="44" spans="1:14" ht="15.75" thickBot="1">
      <c r="B44" s="828" t="s">
        <v>953</v>
      </c>
      <c r="C44" s="829"/>
      <c r="D44" s="829"/>
      <c r="E44" s="829"/>
      <c r="F44" s="829"/>
      <c r="G44" s="829"/>
      <c r="H44" s="829"/>
      <c r="I44" s="829"/>
      <c r="J44" s="829"/>
      <c r="K44" s="829"/>
      <c r="L44" s="829"/>
      <c r="M44" s="830"/>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9" t="s">
        <v>944</v>
      </c>
      <c r="C48" s="820"/>
      <c r="D48" s="820"/>
      <c r="E48" s="820"/>
      <c r="F48" s="820"/>
      <c r="G48" s="820"/>
      <c r="H48" s="820"/>
      <c r="I48" s="821"/>
      <c r="J48" s="315" t="s">
        <v>945</v>
      </c>
      <c r="K48" s="85" t="s">
        <v>946</v>
      </c>
      <c r="L48" s="822" t="s">
        <v>955</v>
      </c>
      <c r="M48" s="821"/>
      <c r="N48" s="86" t="s">
        <v>951</v>
      </c>
    </row>
    <row r="49" spans="1:14">
      <c r="A49" t="s">
        <v>824</v>
      </c>
      <c r="B49" s="43" t="str">
        <f>VLOOKUP(A49,MATERIALES!A4:D373,3,FALSE)</f>
        <v>Cemento Porthland Norma ASTM C150 Tipo _______</v>
      </c>
      <c r="C49" s="281"/>
      <c r="D49" s="281"/>
      <c r="E49" s="281"/>
      <c r="F49" s="281"/>
      <c r="G49" s="281"/>
      <c r="H49" s="281"/>
      <c r="I49" s="268"/>
      <c r="J49" s="416" t="str">
        <f>VLOOKUP(A49,MATERIALES!A5:D641,2,FALSE)</f>
        <v>kg</v>
      </c>
      <c r="K49" s="282">
        <v>1</v>
      </c>
      <c r="L49" s="267"/>
      <c r="M49" s="402">
        <f>VLOOKUP(A49,MATERIALES!A5:D396,4,FALSE)</f>
        <v>1567.12282887686</v>
      </c>
      <c r="N49" s="272">
        <f>K49*M49</f>
        <v>1567.12282887686</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SUM(N49:N53)</f>
        <v>1567.12282887686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311"/>
      <c r="I60" s="279"/>
      <c r="J60" s="286"/>
      <c r="K60" s="279"/>
      <c r="L60" s="832"/>
      <c r="M60" s="833"/>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7"/>
      <c r="M64" s="818"/>
      <c r="N64" s="127"/>
    </row>
    <row r="65" spans="2:15" ht="15.75" thickBot="1">
      <c r="B65" s="834" t="s">
        <v>953</v>
      </c>
      <c r="C65" s="835"/>
      <c r="D65" s="835"/>
      <c r="E65" s="835"/>
      <c r="F65" s="835"/>
      <c r="G65" s="835"/>
      <c r="H65" s="835"/>
      <c r="I65" s="835"/>
      <c r="J65" s="835"/>
      <c r="K65" s="835"/>
      <c r="L65" s="835"/>
      <c r="M65" s="83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4" t="s">
        <v>963</v>
      </c>
      <c r="C69" s="855"/>
      <c r="D69" s="855"/>
      <c r="E69" s="855"/>
      <c r="F69" s="855"/>
      <c r="G69" s="855"/>
      <c r="H69" s="855"/>
      <c r="I69" s="73" t="s">
        <v>964</v>
      </c>
      <c r="J69" s="75" t="s">
        <v>1410</v>
      </c>
      <c r="K69" s="74" t="s">
        <v>966</v>
      </c>
      <c r="L69" s="856" t="s">
        <v>950</v>
      </c>
      <c r="M69" s="85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5"/>
      <c r="C75" s="816"/>
      <c r="D75" s="816"/>
      <c r="E75" s="816"/>
      <c r="F75" s="816"/>
      <c r="G75" s="816"/>
      <c r="H75" s="816"/>
      <c r="I75" s="126"/>
      <c r="J75" s="126"/>
      <c r="K75" s="126"/>
      <c r="L75" s="916"/>
      <c r="M75" s="916"/>
      <c r="N75" s="45"/>
    </row>
    <row r="76" spans="2:15" ht="15.75" thickBot="1">
      <c r="B76" s="834" t="s">
        <v>953</v>
      </c>
      <c r="C76" s="835"/>
      <c r="D76" s="835"/>
      <c r="E76" s="835"/>
      <c r="F76" s="835"/>
      <c r="G76" s="835"/>
      <c r="H76" s="835"/>
      <c r="I76" s="835"/>
      <c r="J76" s="835"/>
      <c r="K76" s="835"/>
      <c r="L76" s="835"/>
      <c r="M76" s="836"/>
      <c r="N76" s="301"/>
    </row>
    <row r="77" spans="2:15" ht="15.75" thickBot="1">
      <c r="B77" s="33"/>
      <c r="C77" s="34"/>
      <c r="D77" s="34"/>
      <c r="E77" s="34"/>
      <c r="F77" s="34"/>
      <c r="G77" s="34"/>
      <c r="H77" s="34"/>
      <c r="I77" s="34"/>
      <c r="J77" s="34"/>
      <c r="K77" s="34"/>
      <c r="L77" s="34"/>
      <c r="M77" s="34"/>
      <c r="N77" s="35"/>
    </row>
    <row r="78" spans="2:15" ht="15.75" thickBot="1">
      <c r="B78" s="828" t="s">
        <v>967</v>
      </c>
      <c r="C78" s="829"/>
      <c r="D78" s="829"/>
      <c r="E78" s="829"/>
      <c r="F78" s="829"/>
      <c r="G78" s="829"/>
      <c r="H78" s="829"/>
      <c r="I78" s="829"/>
      <c r="J78" s="829"/>
      <c r="K78" s="829"/>
      <c r="L78" s="829"/>
      <c r="M78" s="830"/>
      <c r="N78" s="99">
        <f>N44+N54+N65+N76</f>
        <v>1567.12282887686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313.424565775372</v>
      </c>
      <c r="M83" s="863"/>
      <c r="N83" s="51"/>
    </row>
    <row r="84" spans="1:14">
      <c r="B84" s="89" t="s">
        <v>973</v>
      </c>
      <c r="C84" s="90"/>
      <c r="D84" s="90"/>
      <c r="E84" s="90"/>
      <c r="F84" s="90"/>
      <c r="G84" s="90"/>
      <c r="H84" s="90"/>
      <c r="I84" s="87"/>
      <c r="J84" s="88"/>
      <c r="K84" s="304">
        <v>0.05</v>
      </c>
      <c r="L84" s="862">
        <f>N78*K84</f>
        <v>78.356141443843001</v>
      </c>
      <c r="M84" s="863"/>
      <c r="N84" s="51"/>
    </row>
    <row r="85" spans="1:14" ht="15.75" thickBot="1">
      <c r="B85" s="91" t="s">
        <v>974</v>
      </c>
      <c r="C85" s="92"/>
      <c r="D85" s="92"/>
      <c r="E85" s="92"/>
      <c r="F85" s="92"/>
      <c r="G85" s="92"/>
      <c r="H85" s="92"/>
      <c r="I85" s="93"/>
      <c r="J85" s="94"/>
      <c r="K85" s="305">
        <v>0.05</v>
      </c>
      <c r="L85" s="864">
        <f>N78*K85</f>
        <v>78.356141443843001</v>
      </c>
      <c r="M85" s="865"/>
      <c r="N85" s="51"/>
    </row>
    <row r="86" spans="1:14" ht="15.75" thickBot="1">
      <c r="B86" s="828" t="s">
        <v>953</v>
      </c>
      <c r="C86" s="829"/>
      <c r="D86" s="829"/>
      <c r="E86" s="829"/>
      <c r="F86" s="829"/>
      <c r="G86" s="829"/>
      <c r="H86" s="829"/>
      <c r="I86" s="829"/>
      <c r="J86" s="829"/>
      <c r="K86" s="829"/>
      <c r="L86" s="829"/>
      <c r="M86" s="830"/>
      <c r="N86" s="52">
        <f>L83+L84+L85</f>
        <v>470.136848663058</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2037.2596775399179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6" t="s">
        <v>2218</v>
      </c>
      <c r="C105" s="867"/>
      <c r="D105" s="867"/>
      <c r="E105" s="867"/>
      <c r="F105" s="867"/>
      <c r="G105" s="867"/>
      <c r="H105" s="867"/>
      <c r="I105" s="867"/>
      <c r="J105" s="867"/>
      <c r="K105" s="867"/>
      <c r="L105" s="867"/>
      <c r="M105" s="867"/>
      <c r="N105" s="868"/>
    </row>
    <row r="106" spans="2:14" ht="15" customHeight="1">
      <c r="B106" s="866"/>
      <c r="C106" s="867"/>
      <c r="D106" s="867"/>
      <c r="E106" s="867"/>
      <c r="F106" s="867"/>
      <c r="G106" s="867"/>
      <c r="H106" s="867"/>
      <c r="I106" s="867"/>
      <c r="J106" s="867"/>
      <c r="K106" s="867"/>
      <c r="L106" s="867"/>
      <c r="M106" s="867"/>
      <c r="N106" s="868"/>
    </row>
    <row r="107" spans="2:14" ht="29.25" customHeight="1">
      <c r="B107" s="869" t="s">
        <v>2219</v>
      </c>
      <c r="C107" s="870"/>
      <c r="D107" s="870"/>
      <c r="E107" s="870"/>
      <c r="F107" s="870"/>
      <c r="G107" s="870"/>
      <c r="H107" s="870"/>
      <c r="I107" s="870"/>
      <c r="J107" s="870"/>
      <c r="K107" s="870"/>
      <c r="L107" s="870"/>
      <c r="M107" s="870"/>
      <c r="N107" s="871"/>
    </row>
    <row r="108" spans="2:14">
      <c r="B108" s="869"/>
      <c r="C108" s="870"/>
      <c r="D108" s="870"/>
      <c r="E108" s="870"/>
      <c r="F108" s="870"/>
      <c r="G108" s="870"/>
      <c r="H108" s="870"/>
      <c r="I108" s="870"/>
      <c r="J108" s="870"/>
      <c r="K108" s="870"/>
      <c r="L108" s="870"/>
      <c r="M108" s="870"/>
      <c r="N108" s="87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5"/>
      <c r="K118" s="805"/>
      <c r="L118" s="805"/>
      <c r="M118" s="805"/>
      <c r="N118" s="806"/>
    </row>
    <row r="119" spans="2:14" ht="15.75" customHeight="1" thickBot="1">
      <c r="B119" s="261" t="s">
        <v>2221</v>
      </c>
      <c r="C119" s="393"/>
      <c r="D119" s="393"/>
      <c r="E119" s="57"/>
      <c r="F119" s="57"/>
      <c r="G119" s="57"/>
      <c r="H119" s="57"/>
      <c r="I119" s="57"/>
      <c r="J119" s="807"/>
      <c r="K119" s="807"/>
      <c r="L119" s="807"/>
      <c r="M119" s="807"/>
      <c r="N119" s="808"/>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29.25" customHeight="1" thickBot="1">
      <c r="A31" t="s">
        <v>1845</v>
      </c>
      <c r="B31" s="80" t="s">
        <v>1626</v>
      </c>
      <c r="C31" s="968" t="s">
        <v>2040</v>
      </c>
      <c r="D31" s="969"/>
      <c r="E31" s="969"/>
      <c r="F31" s="969"/>
      <c r="G31" s="969"/>
      <c r="H31" s="969"/>
      <c r="I31" s="969"/>
      <c r="J31" s="969"/>
      <c r="K31" s="46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271"/>
      <c r="N36" s="272"/>
    </row>
    <row r="37" spans="1:14">
      <c r="A37" s="113"/>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2"/>
      <c r="F40" s="842"/>
      <c r="G40" s="842"/>
      <c r="H40" s="843"/>
      <c r="I40" s="36"/>
      <c r="J40" s="37"/>
      <c r="K40" s="269"/>
      <c r="L40" s="276"/>
      <c r="M40" s="277"/>
      <c r="N40" s="272"/>
    </row>
    <row r="41" spans="1:14">
      <c r="B41" s="320"/>
      <c r="C41" s="321"/>
      <c r="D41" s="321"/>
      <c r="E41" s="321"/>
      <c r="F41" s="323"/>
      <c r="G41" s="323"/>
      <c r="H41" s="125"/>
      <c r="I41" s="36"/>
      <c r="J41" s="37"/>
      <c r="K41" s="274"/>
      <c r="L41" s="276"/>
      <c r="M41" s="277"/>
      <c r="N41" s="278"/>
    </row>
    <row r="42" spans="1:14">
      <c r="B42" s="848"/>
      <c r="C42" s="849"/>
      <c r="D42" s="849"/>
      <c r="E42" s="38"/>
      <c r="F42" s="39"/>
      <c r="G42" s="39"/>
      <c r="H42" s="40"/>
      <c r="I42" s="36"/>
      <c r="J42" s="37"/>
      <c r="K42" s="279"/>
      <c r="L42" s="276"/>
      <c r="M42" s="401"/>
      <c r="N42" s="344"/>
    </row>
    <row r="43" spans="1:14" ht="15.75" thickBot="1">
      <c r="B43" s="841"/>
      <c r="C43" s="842"/>
      <c r="D43" s="842"/>
      <c r="E43" s="842"/>
      <c r="F43" s="842"/>
      <c r="G43" s="842"/>
      <c r="H43" s="843"/>
      <c r="I43" s="850"/>
      <c r="J43" s="851"/>
      <c r="K43" s="41"/>
      <c r="L43" s="852"/>
      <c r="M43" s="853"/>
      <c r="N43" s="105"/>
    </row>
    <row r="44" spans="1:14" ht="15.75" thickBot="1">
      <c r="B44" s="828" t="s">
        <v>953</v>
      </c>
      <c r="C44" s="829"/>
      <c r="D44" s="829"/>
      <c r="E44" s="829"/>
      <c r="F44" s="829"/>
      <c r="G44" s="829"/>
      <c r="H44" s="829"/>
      <c r="I44" s="829"/>
      <c r="J44" s="829"/>
      <c r="K44" s="829"/>
      <c r="L44" s="829"/>
      <c r="M44" s="830"/>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9" t="s">
        <v>944</v>
      </c>
      <c r="C48" s="820"/>
      <c r="D48" s="820"/>
      <c r="E48" s="820"/>
      <c r="F48" s="820"/>
      <c r="G48" s="820"/>
      <c r="H48" s="820"/>
      <c r="I48" s="821"/>
      <c r="J48" s="315" t="s">
        <v>945</v>
      </c>
      <c r="K48" s="85" t="s">
        <v>946</v>
      </c>
      <c r="L48" s="822" t="s">
        <v>955</v>
      </c>
      <c r="M48" s="821"/>
      <c r="N48" s="86" t="s">
        <v>951</v>
      </c>
    </row>
    <row r="49" spans="1:14">
      <c r="A49" t="s">
        <v>826</v>
      </c>
      <c r="B49" s="43" t="str">
        <f>VLOOKUP(A49,MATERIALES!A4:D373,3,FALSE)</f>
        <v>Cemento Hidráulico adicionado, Norma ASTM C595 Tipo _______</v>
      </c>
      <c r="C49" s="281"/>
      <c r="D49" s="281"/>
      <c r="E49" s="281"/>
      <c r="F49" s="281"/>
      <c r="G49" s="281"/>
      <c r="H49" s="281"/>
      <c r="I49" s="268"/>
      <c r="J49" s="416" t="str">
        <f>VLOOKUP(A49,MATERIALES!A5:D641,2,FALSE)</f>
        <v>kg</v>
      </c>
      <c r="K49" s="282">
        <v>1</v>
      </c>
      <c r="L49" s="267"/>
      <c r="M49" s="402">
        <f>VLOOKUP(A49,MATERIALES!A5:D396,4,FALSE)</f>
        <v>774.01636952279011</v>
      </c>
      <c r="N49" s="272">
        <f>K49*M49</f>
        <v>774.01636952279011</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SUM(N49:N53)</f>
        <v>774.01636952279011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311"/>
      <c r="I60" s="279"/>
      <c r="J60" s="286"/>
      <c r="K60" s="279"/>
      <c r="L60" s="832"/>
      <c r="M60" s="833"/>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7"/>
      <c r="M64" s="818"/>
      <c r="N64" s="127"/>
    </row>
    <row r="65" spans="2:15" ht="15.75" thickBot="1">
      <c r="B65" s="834" t="s">
        <v>953</v>
      </c>
      <c r="C65" s="835"/>
      <c r="D65" s="835"/>
      <c r="E65" s="835"/>
      <c r="F65" s="835"/>
      <c r="G65" s="835"/>
      <c r="H65" s="835"/>
      <c r="I65" s="835"/>
      <c r="J65" s="835"/>
      <c r="K65" s="835"/>
      <c r="L65" s="835"/>
      <c r="M65" s="83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4" t="s">
        <v>963</v>
      </c>
      <c r="C69" s="855"/>
      <c r="D69" s="855"/>
      <c r="E69" s="855"/>
      <c r="F69" s="855"/>
      <c r="G69" s="855"/>
      <c r="H69" s="855"/>
      <c r="I69" s="73" t="s">
        <v>964</v>
      </c>
      <c r="J69" s="75" t="s">
        <v>1410</v>
      </c>
      <c r="K69" s="74" t="s">
        <v>966</v>
      </c>
      <c r="L69" s="856" t="s">
        <v>950</v>
      </c>
      <c r="M69" s="85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5"/>
      <c r="C75" s="816"/>
      <c r="D75" s="816"/>
      <c r="E75" s="816"/>
      <c r="F75" s="816"/>
      <c r="G75" s="816"/>
      <c r="H75" s="816"/>
      <c r="I75" s="126"/>
      <c r="J75" s="126"/>
      <c r="K75" s="126"/>
      <c r="L75" s="916"/>
      <c r="M75" s="916"/>
      <c r="N75" s="45"/>
    </row>
    <row r="76" spans="2:15" ht="15.75" thickBot="1">
      <c r="B76" s="834" t="s">
        <v>953</v>
      </c>
      <c r="C76" s="835"/>
      <c r="D76" s="835"/>
      <c r="E76" s="835"/>
      <c r="F76" s="835"/>
      <c r="G76" s="835"/>
      <c r="H76" s="835"/>
      <c r="I76" s="835"/>
      <c r="J76" s="835"/>
      <c r="K76" s="835"/>
      <c r="L76" s="835"/>
      <c r="M76" s="836"/>
      <c r="N76" s="301"/>
    </row>
    <row r="77" spans="2:15" ht="15.75" thickBot="1">
      <c r="B77" s="33"/>
      <c r="C77" s="34"/>
      <c r="D77" s="34"/>
      <c r="E77" s="34"/>
      <c r="F77" s="34"/>
      <c r="G77" s="34"/>
      <c r="H77" s="34"/>
      <c r="I77" s="34"/>
      <c r="J77" s="34"/>
      <c r="K77" s="34"/>
      <c r="L77" s="34"/>
      <c r="M77" s="34"/>
      <c r="N77" s="35"/>
    </row>
    <row r="78" spans="2:15" ht="15.75" thickBot="1">
      <c r="B78" s="828" t="s">
        <v>967</v>
      </c>
      <c r="C78" s="829"/>
      <c r="D78" s="829"/>
      <c r="E78" s="829"/>
      <c r="F78" s="829"/>
      <c r="G78" s="829"/>
      <c r="H78" s="829"/>
      <c r="I78" s="829"/>
      <c r="J78" s="829"/>
      <c r="K78" s="829"/>
      <c r="L78" s="829"/>
      <c r="M78" s="830"/>
      <c r="N78" s="99">
        <f>N44+N54+N65+N76</f>
        <v>774.01636952279011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154.80327390455804</v>
      </c>
      <c r="M83" s="863"/>
      <c r="N83" s="51"/>
    </row>
    <row r="84" spans="1:14">
      <c r="B84" s="89" t="s">
        <v>973</v>
      </c>
      <c r="C84" s="90"/>
      <c r="D84" s="90"/>
      <c r="E84" s="90"/>
      <c r="F84" s="90"/>
      <c r="G84" s="90"/>
      <c r="H84" s="90"/>
      <c r="I84" s="87"/>
      <c r="J84" s="88"/>
      <c r="K84" s="304">
        <v>0.05</v>
      </c>
      <c r="L84" s="862">
        <f>N78*K84</f>
        <v>38.70081847613951</v>
      </c>
      <c r="M84" s="863"/>
      <c r="N84" s="51"/>
    </row>
    <row r="85" spans="1:14" ht="15.75" thickBot="1">
      <c r="B85" s="91" t="s">
        <v>974</v>
      </c>
      <c r="C85" s="92"/>
      <c r="D85" s="92"/>
      <c r="E85" s="92"/>
      <c r="F85" s="92"/>
      <c r="G85" s="92"/>
      <c r="H85" s="92"/>
      <c r="I85" s="93"/>
      <c r="J85" s="94"/>
      <c r="K85" s="305">
        <v>0.05</v>
      </c>
      <c r="L85" s="864">
        <f>N78*K85</f>
        <v>38.70081847613951</v>
      </c>
      <c r="M85" s="865"/>
      <c r="N85" s="51"/>
    </row>
    <row r="86" spans="1:14" ht="15.75" thickBot="1">
      <c r="B86" s="828" t="s">
        <v>953</v>
      </c>
      <c r="C86" s="829"/>
      <c r="D86" s="829"/>
      <c r="E86" s="829"/>
      <c r="F86" s="829"/>
      <c r="G86" s="829"/>
      <c r="H86" s="829"/>
      <c r="I86" s="829"/>
      <c r="J86" s="829"/>
      <c r="K86" s="829"/>
      <c r="L86" s="829"/>
      <c r="M86" s="830"/>
      <c r="N86" s="52">
        <f>L83+L84+L85</f>
        <v>232.20491085683707</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1006.2212803796272</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70" t="s">
        <v>2218</v>
      </c>
      <c r="C105" s="971"/>
      <c r="D105" s="971"/>
      <c r="E105" s="971"/>
      <c r="F105" s="971"/>
      <c r="G105" s="971"/>
      <c r="H105" s="971"/>
      <c r="I105" s="971"/>
      <c r="J105" s="971"/>
      <c r="K105" s="971"/>
      <c r="L105" s="971"/>
      <c r="M105" s="971"/>
      <c r="N105" s="972"/>
    </row>
    <row r="106" spans="2:14" ht="15" customHeight="1">
      <c r="B106" s="970"/>
      <c r="C106" s="971"/>
      <c r="D106" s="971"/>
      <c r="E106" s="971"/>
      <c r="F106" s="971"/>
      <c r="G106" s="971"/>
      <c r="H106" s="971"/>
      <c r="I106" s="971"/>
      <c r="J106" s="971"/>
      <c r="K106" s="971"/>
      <c r="L106" s="971"/>
      <c r="M106" s="971"/>
      <c r="N106" s="972"/>
    </row>
    <row r="107" spans="2:14" ht="29.25" customHeight="1">
      <c r="B107" s="973" t="s">
        <v>2219</v>
      </c>
      <c r="C107" s="974"/>
      <c r="D107" s="974"/>
      <c r="E107" s="974"/>
      <c r="F107" s="974"/>
      <c r="G107" s="974"/>
      <c r="H107" s="974"/>
      <c r="I107" s="974"/>
      <c r="J107" s="974"/>
      <c r="K107" s="974"/>
      <c r="L107" s="974"/>
      <c r="M107" s="974"/>
      <c r="N107" s="975"/>
    </row>
    <row r="108" spans="2:14">
      <c r="B108" s="973"/>
      <c r="C108" s="974"/>
      <c r="D108" s="974"/>
      <c r="E108" s="974"/>
      <c r="F108" s="974"/>
      <c r="G108" s="974"/>
      <c r="H108" s="974"/>
      <c r="I108" s="974"/>
      <c r="J108" s="974"/>
      <c r="K108" s="974"/>
      <c r="L108" s="974"/>
      <c r="M108" s="974"/>
      <c r="N108" s="975"/>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6"/>
      <c r="K118" s="976"/>
      <c r="L118" s="976"/>
      <c r="M118" s="976"/>
      <c r="N118" s="977"/>
    </row>
    <row r="119" spans="2:14" ht="15.75" thickBot="1">
      <c r="B119" s="419" t="s">
        <v>2221</v>
      </c>
      <c r="C119" s="420"/>
      <c r="D119" s="420"/>
      <c r="E119" s="259"/>
      <c r="F119" s="259"/>
      <c r="G119" s="259"/>
      <c r="H119" s="259"/>
      <c r="I119" s="259"/>
      <c r="J119" s="978"/>
      <c r="K119" s="978"/>
      <c r="L119" s="978"/>
      <c r="M119" s="978"/>
      <c r="N119" s="979"/>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41.25" customHeight="1" thickBot="1">
      <c r="A31" t="s">
        <v>1845</v>
      </c>
      <c r="B31" s="80" t="s">
        <v>1627</v>
      </c>
      <c r="C31" s="968" t="s">
        <v>2041</v>
      </c>
      <c r="D31" s="969"/>
      <c r="E31" s="969"/>
      <c r="F31" s="969"/>
      <c r="G31" s="969"/>
      <c r="H31" s="969"/>
      <c r="I31" s="969"/>
      <c r="J31" s="969"/>
      <c r="K31" s="468"/>
      <c r="L31" s="306" t="s">
        <v>377</v>
      </c>
      <c r="M31" s="203"/>
      <c r="N31" s="84"/>
    </row>
    <row r="32" spans="1:14" ht="18.7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271"/>
      <c r="N36" s="272"/>
    </row>
    <row r="37" spans="1:14">
      <c r="A37" s="113"/>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2"/>
    </row>
    <row r="39" spans="1:14">
      <c r="B39" s="841"/>
      <c r="C39" s="842"/>
      <c r="D39" s="842"/>
      <c r="E39" s="842"/>
      <c r="F39" s="842"/>
      <c r="G39" s="842"/>
      <c r="H39" s="843"/>
      <c r="I39" s="844"/>
      <c r="J39" s="825"/>
      <c r="K39" s="269"/>
      <c r="L39" s="845"/>
      <c r="M39" s="846"/>
      <c r="N39" s="272"/>
    </row>
    <row r="40" spans="1:14">
      <c r="B40" s="841"/>
      <c r="C40" s="842"/>
      <c r="D40" s="842"/>
      <c r="E40" s="842"/>
      <c r="F40" s="842"/>
      <c r="G40" s="842"/>
      <c r="H40" s="843"/>
      <c r="I40" s="36"/>
      <c r="J40" s="37"/>
      <c r="K40" s="269"/>
      <c r="L40" s="276"/>
      <c r="M40" s="277"/>
      <c r="N40" s="272"/>
    </row>
    <row r="41" spans="1:14">
      <c r="B41" s="320"/>
      <c r="C41" s="321"/>
      <c r="D41" s="321"/>
      <c r="E41" s="321"/>
      <c r="F41" s="323"/>
      <c r="G41" s="323"/>
      <c r="H41" s="125"/>
      <c r="I41" s="36"/>
      <c r="J41" s="37"/>
      <c r="K41" s="274"/>
      <c r="L41" s="276"/>
      <c r="M41" s="277"/>
      <c r="N41" s="278"/>
    </row>
    <row r="42" spans="1:14">
      <c r="B42" s="848"/>
      <c r="C42" s="849"/>
      <c r="D42" s="849"/>
      <c r="E42" s="38"/>
      <c r="F42" s="39"/>
      <c r="G42" s="39"/>
      <c r="H42" s="40"/>
      <c r="I42" s="36"/>
      <c r="J42" s="37"/>
      <c r="K42" s="279"/>
      <c r="L42" s="276"/>
      <c r="M42" s="401"/>
      <c r="N42" s="344"/>
    </row>
    <row r="43" spans="1:14" ht="15.75" thickBot="1">
      <c r="B43" s="841"/>
      <c r="C43" s="842"/>
      <c r="D43" s="842"/>
      <c r="E43" s="842"/>
      <c r="F43" s="842"/>
      <c r="G43" s="842"/>
      <c r="H43" s="843"/>
      <c r="I43" s="850"/>
      <c r="J43" s="851"/>
      <c r="K43" s="41"/>
      <c r="L43" s="852"/>
      <c r="M43" s="853"/>
      <c r="N43" s="105"/>
    </row>
    <row r="44" spans="1:14" ht="15.75" thickBot="1">
      <c r="B44" s="828" t="s">
        <v>953</v>
      </c>
      <c r="C44" s="829"/>
      <c r="D44" s="829"/>
      <c r="E44" s="829"/>
      <c r="F44" s="829"/>
      <c r="G44" s="829"/>
      <c r="H44" s="829"/>
      <c r="I44" s="829"/>
      <c r="J44" s="829"/>
      <c r="K44" s="829"/>
      <c r="L44" s="829"/>
      <c r="M44" s="830"/>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9" t="s">
        <v>944</v>
      </c>
      <c r="C48" s="820"/>
      <c r="D48" s="820"/>
      <c r="E48" s="820"/>
      <c r="F48" s="820"/>
      <c r="G48" s="820"/>
      <c r="H48" s="820"/>
      <c r="I48" s="821"/>
      <c r="J48" s="315" t="s">
        <v>945</v>
      </c>
      <c r="K48" s="85" t="s">
        <v>946</v>
      </c>
      <c r="L48" s="822" t="s">
        <v>955</v>
      </c>
      <c r="M48" s="821"/>
      <c r="N48" s="86" t="s">
        <v>951</v>
      </c>
    </row>
    <row r="49" spans="1:14">
      <c r="A49" t="s">
        <v>804</v>
      </c>
      <c r="B49" s="43" t="str">
        <f>VLOOKUP(A49,MATERIALES!A4:D373,3,FALSE)</f>
        <v>Cemento gris</v>
      </c>
      <c r="C49" s="281"/>
      <c r="D49" s="281"/>
      <c r="E49" s="281"/>
      <c r="F49" s="281"/>
      <c r="G49" s="281"/>
      <c r="H49" s="281"/>
      <c r="I49" s="268"/>
      <c r="J49" s="416" t="str">
        <f>VLOOKUP(A49,MATERIALES!A5:D641,2,FALSE)</f>
        <v>kg</v>
      </c>
      <c r="K49" s="282">
        <v>1</v>
      </c>
      <c r="L49" s="267"/>
      <c r="M49" s="402">
        <f>VLOOKUP(A49,MATERIALES!A5:D396,4,FALSE)</f>
        <v>477.68611145997306</v>
      </c>
      <c r="N49" s="272">
        <f>K49*M49</f>
        <v>477.68611145997306</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3"/>
      <c r="C53" s="824"/>
      <c r="D53" s="824"/>
      <c r="E53" s="824"/>
      <c r="F53" s="824"/>
      <c r="G53" s="824"/>
      <c r="H53" s="824"/>
      <c r="I53" s="825"/>
      <c r="J53" s="42"/>
      <c r="K53" s="44"/>
      <c r="L53" s="826"/>
      <c r="M53" s="827"/>
      <c r="N53" s="45"/>
    </row>
    <row r="54" spans="1:14" ht="15.75" thickBot="1">
      <c r="B54" s="828" t="s">
        <v>953</v>
      </c>
      <c r="C54" s="829"/>
      <c r="D54" s="829"/>
      <c r="E54" s="829"/>
      <c r="F54" s="829"/>
      <c r="G54" s="829"/>
      <c r="H54" s="829"/>
      <c r="I54" s="829"/>
      <c r="J54" s="829"/>
      <c r="K54" s="829"/>
      <c r="L54" s="829"/>
      <c r="M54" s="830"/>
      <c r="N54" s="394">
        <f>SUM(N49:N53)</f>
        <v>477.68611145997306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311"/>
      <c r="I60" s="279"/>
      <c r="J60" s="286"/>
      <c r="K60" s="279"/>
      <c r="L60" s="832"/>
      <c r="M60" s="833"/>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7"/>
      <c r="M64" s="818"/>
      <c r="N64" s="127"/>
    </row>
    <row r="65" spans="2:15" ht="15.75" thickBot="1">
      <c r="B65" s="834" t="s">
        <v>953</v>
      </c>
      <c r="C65" s="835"/>
      <c r="D65" s="835"/>
      <c r="E65" s="835"/>
      <c r="F65" s="835"/>
      <c r="G65" s="835"/>
      <c r="H65" s="835"/>
      <c r="I65" s="835"/>
      <c r="J65" s="835"/>
      <c r="K65" s="835"/>
      <c r="L65" s="835"/>
      <c r="M65" s="83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4" t="s">
        <v>963</v>
      </c>
      <c r="C69" s="855"/>
      <c r="D69" s="855"/>
      <c r="E69" s="855"/>
      <c r="F69" s="855"/>
      <c r="G69" s="855"/>
      <c r="H69" s="855"/>
      <c r="I69" s="73" t="s">
        <v>964</v>
      </c>
      <c r="J69" s="75" t="s">
        <v>1410</v>
      </c>
      <c r="K69" s="74" t="s">
        <v>966</v>
      </c>
      <c r="L69" s="856" t="s">
        <v>950</v>
      </c>
      <c r="M69" s="85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5"/>
      <c r="C75" s="816"/>
      <c r="D75" s="816"/>
      <c r="E75" s="816"/>
      <c r="F75" s="816"/>
      <c r="G75" s="816"/>
      <c r="H75" s="816"/>
      <c r="I75" s="126"/>
      <c r="J75" s="126"/>
      <c r="K75" s="126"/>
      <c r="L75" s="916"/>
      <c r="M75" s="916"/>
      <c r="N75" s="45"/>
    </row>
    <row r="76" spans="2:15" ht="15.75" thickBot="1">
      <c r="B76" s="834" t="s">
        <v>953</v>
      </c>
      <c r="C76" s="835"/>
      <c r="D76" s="835"/>
      <c r="E76" s="835"/>
      <c r="F76" s="835"/>
      <c r="G76" s="835"/>
      <c r="H76" s="835"/>
      <c r="I76" s="835"/>
      <c r="J76" s="835"/>
      <c r="K76" s="835"/>
      <c r="L76" s="835"/>
      <c r="M76" s="836"/>
      <c r="N76" s="301"/>
    </row>
    <row r="77" spans="2:15" ht="15.75" thickBot="1">
      <c r="B77" s="33"/>
      <c r="C77" s="34"/>
      <c r="D77" s="34"/>
      <c r="E77" s="34"/>
      <c r="F77" s="34"/>
      <c r="G77" s="34"/>
      <c r="H77" s="34"/>
      <c r="I77" s="34"/>
      <c r="J77" s="34"/>
      <c r="K77" s="34"/>
      <c r="L77" s="34"/>
      <c r="M77" s="34"/>
      <c r="N77" s="35"/>
    </row>
    <row r="78" spans="2:15" ht="15.75" thickBot="1">
      <c r="B78" s="828" t="s">
        <v>967</v>
      </c>
      <c r="C78" s="829"/>
      <c r="D78" s="829"/>
      <c r="E78" s="829"/>
      <c r="F78" s="829"/>
      <c r="G78" s="829"/>
      <c r="H78" s="829"/>
      <c r="I78" s="829"/>
      <c r="J78" s="829"/>
      <c r="K78" s="829"/>
      <c r="L78" s="829"/>
      <c r="M78" s="830"/>
      <c r="N78" s="99">
        <f>N44+N54+N65+N76</f>
        <v>477.68611145997306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95.537222291994624</v>
      </c>
      <c r="M83" s="863"/>
      <c r="N83" s="51"/>
    </row>
    <row r="84" spans="1:14">
      <c r="B84" s="89" t="s">
        <v>973</v>
      </c>
      <c r="C84" s="90"/>
      <c r="D84" s="90"/>
      <c r="E84" s="90"/>
      <c r="F84" s="90"/>
      <c r="G84" s="90"/>
      <c r="H84" s="90"/>
      <c r="I84" s="87"/>
      <c r="J84" s="88"/>
      <c r="K84" s="304">
        <v>0.05</v>
      </c>
      <c r="L84" s="862">
        <f>N78*K84</f>
        <v>23.884305572998656</v>
      </c>
      <c r="M84" s="863"/>
      <c r="N84" s="51"/>
    </row>
    <row r="85" spans="1:14" ht="15.75" thickBot="1">
      <c r="B85" s="91" t="s">
        <v>974</v>
      </c>
      <c r="C85" s="92"/>
      <c r="D85" s="92"/>
      <c r="E85" s="92"/>
      <c r="F85" s="92"/>
      <c r="G85" s="92"/>
      <c r="H85" s="92"/>
      <c r="I85" s="93"/>
      <c r="J85" s="94"/>
      <c r="K85" s="305">
        <v>0.05</v>
      </c>
      <c r="L85" s="864">
        <f>N78*K85</f>
        <v>23.884305572998656</v>
      </c>
      <c r="M85" s="865"/>
      <c r="N85" s="51"/>
    </row>
    <row r="86" spans="1:14" ht="15.75" thickBot="1">
      <c r="B86" s="828" t="s">
        <v>953</v>
      </c>
      <c r="C86" s="829"/>
      <c r="D86" s="829"/>
      <c r="E86" s="829"/>
      <c r="F86" s="829"/>
      <c r="G86" s="829"/>
      <c r="H86" s="829"/>
      <c r="I86" s="829"/>
      <c r="J86" s="829"/>
      <c r="K86" s="829"/>
      <c r="L86" s="829"/>
      <c r="M86" s="830"/>
      <c r="N86" s="52">
        <f>L83+L84+L85</f>
        <v>143.30583343799194</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620.99194489796503</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70" t="s">
        <v>2218</v>
      </c>
      <c r="C105" s="971"/>
      <c r="D105" s="971"/>
      <c r="E105" s="971"/>
      <c r="F105" s="971"/>
      <c r="G105" s="971"/>
      <c r="H105" s="971"/>
      <c r="I105" s="971"/>
      <c r="J105" s="971"/>
      <c r="K105" s="971"/>
      <c r="L105" s="971"/>
      <c r="M105" s="971"/>
      <c r="N105" s="972"/>
    </row>
    <row r="106" spans="2:14" ht="15" customHeight="1">
      <c r="B106" s="970"/>
      <c r="C106" s="971"/>
      <c r="D106" s="971"/>
      <c r="E106" s="971"/>
      <c r="F106" s="971"/>
      <c r="G106" s="971"/>
      <c r="H106" s="971"/>
      <c r="I106" s="971"/>
      <c r="J106" s="971"/>
      <c r="K106" s="971"/>
      <c r="L106" s="971"/>
      <c r="M106" s="971"/>
      <c r="N106" s="972"/>
    </row>
    <row r="107" spans="2:14" ht="29.25" customHeight="1">
      <c r="B107" s="973" t="s">
        <v>2219</v>
      </c>
      <c r="C107" s="974"/>
      <c r="D107" s="974"/>
      <c r="E107" s="974"/>
      <c r="F107" s="974"/>
      <c r="G107" s="974"/>
      <c r="H107" s="974"/>
      <c r="I107" s="974"/>
      <c r="J107" s="974"/>
      <c r="K107" s="974"/>
      <c r="L107" s="974"/>
      <c r="M107" s="974"/>
      <c r="N107" s="975"/>
    </row>
    <row r="108" spans="2:14">
      <c r="B108" s="973"/>
      <c r="C108" s="974"/>
      <c r="D108" s="974"/>
      <c r="E108" s="974"/>
      <c r="F108" s="974"/>
      <c r="G108" s="974"/>
      <c r="H108" s="974"/>
      <c r="I108" s="974"/>
      <c r="J108" s="974"/>
      <c r="K108" s="974"/>
      <c r="L108" s="974"/>
      <c r="M108" s="974"/>
      <c r="N108" s="975"/>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6"/>
      <c r="K118" s="976"/>
      <c r="L118" s="976"/>
      <c r="M118" s="976"/>
      <c r="N118" s="977"/>
    </row>
    <row r="119" spans="2:14" ht="15.75" thickBot="1">
      <c r="B119" s="419" t="s">
        <v>2221</v>
      </c>
      <c r="C119" s="420"/>
      <c r="D119" s="420"/>
      <c r="E119" s="259"/>
      <c r="F119" s="259"/>
      <c r="G119" s="259"/>
      <c r="H119" s="259"/>
      <c r="I119" s="259"/>
      <c r="J119" s="978"/>
      <c r="K119" s="978"/>
      <c r="L119" s="978"/>
      <c r="M119" s="978"/>
      <c r="N119" s="979"/>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80" t="s">
        <v>1628</v>
      </c>
      <c r="C31" s="81" t="s">
        <v>1629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112</v>
      </c>
      <c r="B36" s="841" t="str">
        <f>VLOOKUP(A36,EQUIPOS!A6:D154,3,FALSE)</f>
        <v xml:space="preserve">Aspersor manual
</v>
      </c>
      <c r="C36" s="842"/>
      <c r="D36" s="842"/>
      <c r="E36" s="842"/>
      <c r="F36" s="842"/>
      <c r="G36" s="842"/>
      <c r="H36" s="843"/>
      <c r="I36" s="267"/>
      <c r="J36" s="268"/>
      <c r="K36" s="269">
        <f>VLOOKUP(A36,EQUIPOS!A6:D163,4,FALSE)</f>
        <v>3388.6739062009306</v>
      </c>
      <c r="L36" s="270"/>
      <c r="M36" s="271">
        <v>30</v>
      </c>
      <c r="N36" s="272">
        <f>K36/M36</f>
        <v>112.95579687336435</v>
      </c>
    </row>
    <row r="37" spans="1:14">
      <c r="A37" t="s">
        <v>363</v>
      </c>
      <c r="B37" s="841" t="str">
        <f>VLOOKUP(A37,EQUIPOS!A7:D154,3,FALSE)</f>
        <v>Vibrador de concreto, Motor de 3 hp a 18.000 rpm Mangueras de 4 mt</v>
      </c>
      <c r="C37" s="842"/>
      <c r="D37" s="842"/>
      <c r="E37" s="842"/>
      <c r="F37" s="842"/>
      <c r="G37" s="842"/>
      <c r="H37" s="843"/>
      <c r="I37" s="267"/>
      <c r="J37" s="268"/>
      <c r="K37" s="269">
        <f>VLOOKUP(A37,EQUIPOS!A7:D164,4,FALSE)</f>
        <v>10584.774197505951</v>
      </c>
      <c r="L37" s="270"/>
      <c r="M37" s="271">
        <v>30</v>
      </c>
      <c r="N37" s="272">
        <f>K37/M37</f>
        <v>352.82580658353169</v>
      </c>
    </row>
    <row r="38" spans="1:14">
      <c r="A38" t="s">
        <v>228</v>
      </c>
      <c r="B38" s="841" t="str">
        <f>VLOOKUP(A38,EQUIPOS!A8:D154,3,FALSE)</f>
        <v xml:space="preserve">Formaleta metálica (concreto hidráulico)
</v>
      </c>
      <c r="C38" s="842"/>
      <c r="D38" s="842"/>
      <c r="E38" s="842"/>
      <c r="F38" s="842"/>
      <c r="G38" s="842"/>
      <c r="H38" s="843"/>
      <c r="I38" s="844"/>
      <c r="J38" s="825"/>
      <c r="K38" s="269">
        <f>VLOOKUP(A38,EQUIPOS!A8:D165,4,FALSE)</f>
        <v>3810.7323257270073</v>
      </c>
      <c r="L38" s="845">
        <v>0.33329999999999999</v>
      </c>
      <c r="M38" s="846"/>
      <c r="N38" s="272">
        <f>K38/L38</f>
        <v>11433.340311212143</v>
      </c>
    </row>
    <row r="39" spans="1:14">
      <c r="B39" s="841"/>
      <c r="C39" s="842"/>
      <c r="D39" s="842"/>
      <c r="E39" s="842"/>
      <c r="F39" s="842"/>
      <c r="G39" s="842"/>
      <c r="H39" s="843"/>
      <c r="I39" s="36"/>
      <c r="J39" s="37"/>
      <c r="K39" s="269"/>
      <c r="L39" s="276"/>
      <c r="M39" s="277"/>
      <c r="N39" s="272"/>
    </row>
    <row r="40" spans="1:14">
      <c r="B40" s="320"/>
      <c r="C40" s="321"/>
      <c r="D40" s="321"/>
      <c r="E40" s="323"/>
      <c r="F40" s="323"/>
      <c r="G40" s="323"/>
      <c r="H40" s="125"/>
      <c r="I40" s="36"/>
      <c r="J40" s="37"/>
      <c r="K40" s="274"/>
      <c r="L40" s="276"/>
      <c r="M40" s="277"/>
      <c r="N40" s="278"/>
    </row>
    <row r="41" spans="1:14">
      <c r="B41" s="848" t="s">
        <v>952</v>
      </c>
      <c r="C41" s="849"/>
      <c r="D41" s="849"/>
      <c r="E41" s="38"/>
      <c r="F41" s="39"/>
      <c r="G41" s="39"/>
      <c r="H41" s="40"/>
      <c r="I41" s="36"/>
      <c r="J41" s="37"/>
      <c r="K41" s="279"/>
      <c r="L41" s="276"/>
      <c r="M41" s="401">
        <v>0.1</v>
      </c>
      <c r="N41" s="344">
        <f>N72*M41</f>
        <v>224.88926817266997</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12124.01118284171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t="s">
        <v>838</v>
      </c>
      <c r="B48" s="43" t="str">
        <f>VLOOKUP(A48,MATERIALES!A5:D373,3,FALSE)</f>
        <v>Concreto hidráulico para pavimento MR-43</v>
      </c>
      <c r="C48" s="281"/>
      <c r="D48" s="281"/>
      <c r="E48" s="281"/>
      <c r="F48" s="281"/>
      <c r="G48" s="281"/>
      <c r="H48" s="281"/>
      <c r="I48" s="268"/>
      <c r="J48" s="224" t="str">
        <f>VLOOKUP(A48,MATERIALES!A4:D640,2,FALSE)</f>
        <v>m3</v>
      </c>
      <c r="K48" s="282">
        <v>1.01</v>
      </c>
      <c r="L48" s="267"/>
      <c r="M48" s="402">
        <f>VLOOKUP(A48,MATERIALES!A5:D396,4,FALSE)</f>
        <v>543974.71293637948</v>
      </c>
      <c r="N48" s="272">
        <f>K48*M48</f>
        <v>549414.4600657433</v>
      </c>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ht="15.75" thickBot="1">
      <c r="B51" s="823"/>
      <c r="C51" s="824"/>
      <c r="D51" s="824"/>
      <c r="E51" s="824"/>
      <c r="F51" s="824"/>
      <c r="G51" s="824"/>
      <c r="H51" s="824"/>
      <c r="I51" s="825"/>
      <c r="J51" s="42"/>
      <c r="K51" s="44"/>
      <c r="L51" s="826"/>
      <c r="M51" s="827"/>
      <c r="N51" s="45"/>
    </row>
    <row r="52" spans="1:14" ht="15.75" thickBot="1">
      <c r="B52" s="828" t="s">
        <v>953</v>
      </c>
      <c r="C52" s="829"/>
      <c r="D52" s="829"/>
      <c r="E52" s="829"/>
      <c r="F52" s="829"/>
      <c r="G52" s="829"/>
      <c r="H52" s="829"/>
      <c r="I52" s="829"/>
      <c r="J52" s="829"/>
      <c r="K52" s="829"/>
      <c r="L52" s="829"/>
      <c r="M52" s="830"/>
      <c r="N52" s="394">
        <f>SUM(N48:N51)</f>
        <v>549414.4600657433</v>
      </c>
    </row>
    <row r="53" spans="1:14">
      <c r="B53" s="33"/>
      <c r="C53" s="34"/>
      <c r="D53" s="34"/>
      <c r="E53" s="34"/>
      <c r="F53" s="34"/>
      <c r="G53" s="34"/>
      <c r="H53" s="34"/>
      <c r="I53" s="34"/>
      <c r="J53" s="34"/>
      <c r="K53" s="34"/>
      <c r="L53" s="34"/>
      <c r="M53" s="34"/>
      <c r="N53" s="35"/>
    </row>
    <row r="54" spans="1:14">
      <c r="B54" s="64" t="s">
        <v>956</v>
      </c>
      <c r="C54" s="65"/>
      <c r="D54" s="65"/>
      <c r="E54" s="65"/>
      <c r="F54" s="65"/>
      <c r="G54" s="65"/>
      <c r="H54" s="65"/>
      <c r="I54" s="65"/>
      <c r="J54" s="65"/>
      <c r="K54" s="65"/>
      <c r="L54" s="65"/>
      <c r="M54" s="65"/>
      <c r="N54" s="66"/>
    </row>
    <row r="55" spans="1:14" ht="15.75" thickBot="1">
      <c r="B55" s="68"/>
      <c r="C55" s="61"/>
      <c r="D55" s="61"/>
      <c r="E55" s="61"/>
      <c r="F55" s="61"/>
      <c r="G55" s="61"/>
      <c r="H55" s="61"/>
      <c r="I55" s="61"/>
      <c r="J55" s="61"/>
      <c r="K55" s="61"/>
      <c r="L55" s="61"/>
      <c r="M55" s="61"/>
      <c r="N55" s="63"/>
    </row>
    <row r="56" spans="1:14" ht="25.5">
      <c r="B56" s="313" t="s">
        <v>957</v>
      </c>
      <c r="C56" s="314"/>
      <c r="D56" s="314"/>
      <c r="E56" s="314"/>
      <c r="F56" s="314"/>
      <c r="G56" s="314"/>
      <c r="H56" s="73" t="s">
        <v>945</v>
      </c>
      <c r="I56" s="74" t="s">
        <v>958</v>
      </c>
      <c r="J56" s="75" t="s">
        <v>959</v>
      </c>
      <c r="K56" s="73" t="s">
        <v>960</v>
      </c>
      <c r="L56" s="831" t="s">
        <v>961</v>
      </c>
      <c r="M56" s="804"/>
      <c r="N56" s="76" t="s">
        <v>951</v>
      </c>
    </row>
    <row r="57" spans="1:14">
      <c r="A57" t="s">
        <v>1390</v>
      </c>
      <c r="B57" s="46" t="str">
        <f>VLOOKUP(A57,TRANSPORTE!A5:D117,3,FALSE)</f>
        <v xml:space="preserve">Transporte de Concreto </v>
      </c>
      <c r="C57" s="317"/>
      <c r="D57" s="317"/>
      <c r="E57" s="317"/>
      <c r="F57" s="317"/>
      <c r="G57" s="317"/>
      <c r="H57" s="311" t="s">
        <v>1468</v>
      </c>
      <c r="I57" s="279">
        <v>1.01</v>
      </c>
      <c r="J57" s="286">
        <v>1</v>
      </c>
      <c r="K57" s="279">
        <f>I57*J57</f>
        <v>1.01</v>
      </c>
      <c r="L57" s="832">
        <f>VLOOKUP(A57,TRANSPORTE!A5:D117,4,FALSE)</f>
        <v>1232.9363069637777</v>
      </c>
      <c r="M57" s="833"/>
      <c r="N57" s="287">
        <f>K57*L57</f>
        <v>1245.2656700334155</v>
      </c>
    </row>
    <row r="58" spans="1:14">
      <c r="B58" s="46"/>
      <c r="C58" s="47"/>
      <c r="D58" s="47"/>
      <c r="E58" s="47"/>
      <c r="F58" s="47"/>
      <c r="G58" s="47"/>
      <c r="H58" s="288"/>
      <c r="I58" s="279"/>
      <c r="J58" s="279"/>
      <c r="K58" s="279"/>
      <c r="L58" s="289"/>
      <c r="M58" s="290"/>
      <c r="N58" s="291"/>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ht="15.75" thickBot="1">
      <c r="B61" s="447"/>
      <c r="C61" s="448"/>
      <c r="D61" s="448"/>
      <c r="E61" s="448"/>
      <c r="F61" s="448"/>
      <c r="G61" s="448"/>
      <c r="H61" s="48"/>
      <c r="I61" s="126"/>
      <c r="J61" s="126"/>
      <c r="K61" s="126"/>
      <c r="L61" s="817"/>
      <c r="M61" s="818"/>
      <c r="N61" s="127"/>
    </row>
    <row r="62" spans="1:14" ht="15.75" thickBot="1">
      <c r="B62" s="834" t="s">
        <v>953</v>
      </c>
      <c r="C62" s="835"/>
      <c r="D62" s="835"/>
      <c r="E62" s="835"/>
      <c r="F62" s="835"/>
      <c r="G62" s="835"/>
      <c r="H62" s="835"/>
      <c r="I62" s="835"/>
      <c r="J62" s="835"/>
      <c r="K62" s="835"/>
      <c r="L62" s="835"/>
      <c r="M62" s="836"/>
      <c r="N62" s="104">
        <f>SUM(N57:N61)</f>
        <v>1245.2656700334155</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54" t="s">
        <v>963</v>
      </c>
      <c r="C66" s="855"/>
      <c r="D66" s="855"/>
      <c r="E66" s="855"/>
      <c r="F66" s="855"/>
      <c r="G66" s="855"/>
      <c r="H66" s="855"/>
      <c r="I66" s="73" t="s">
        <v>964</v>
      </c>
      <c r="J66" s="75" t="s">
        <v>1410</v>
      </c>
      <c r="K66" s="74" t="s">
        <v>966</v>
      </c>
      <c r="L66" s="856" t="s">
        <v>950</v>
      </c>
      <c r="M66" s="857"/>
      <c r="N66" s="98" t="s">
        <v>951</v>
      </c>
    </row>
    <row r="67" spans="1:15">
      <c r="A67" t="s">
        <v>19</v>
      </c>
      <c r="B67" s="49" t="str">
        <f>VLOOKUP(A67,'MANO DE OBRA'!A8:D68,3,FALSE)</f>
        <v>Obrero (8)</v>
      </c>
      <c r="C67" s="47"/>
      <c r="D67" s="47"/>
      <c r="E67" s="47"/>
      <c r="F67" s="47"/>
      <c r="G67" s="47"/>
      <c r="H67" s="47"/>
      <c r="I67" s="292">
        <f>K67/J67*100</f>
        <v>234080.00000000003</v>
      </c>
      <c r="J67" s="293">
        <v>185</v>
      </c>
      <c r="K67" s="294">
        <f>VLOOKUP(A67,'MANO DE OBRA'!A8:D99,4,FALSE)</f>
        <v>433048</v>
      </c>
      <c r="L67" s="50"/>
      <c r="M67" s="295">
        <v>240</v>
      </c>
      <c r="N67" s="395">
        <f>K67/M67</f>
        <v>1804.3666666666666</v>
      </c>
      <c r="O67" s="106"/>
    </row>
    <row r="68" spans="1:15">
      <c r="A68" t="s">
        <v>30</v>
      </c>
      <c r="B68" s="49" t="str">
        <f>VLOOKUP(A68,'MANO DE OBRA'!A8:D69,3,FALSE)</f>
        <v>Oficial</v>
      </c>
      <c r="C68" s="47"/>
      <c r="D68" s="47"/>
      <c r="E68" s="47"/>
      <c r="F68" s="47"/>
      <c r="G68" s="47"/>
      <c r="H68" s="47"/>
      <c r="I68" s="292">
        <f>K68/J68*100</f>
        <v>57668.23979157189</v>
      </c>
      <c r="J68" s="293">
        <v>185</v>
      </c>
      <c r="K68" s="294">
        <f>VLOOKUP(A68,'MANO DE OBRA'!A8:D100,4,FALSE)</f>
        <v>106686.24361440798</v>
      </c>
      <c r="L68" s="50"/>
      <c r="M68" s="299">
        <v>240</v>
      </c>
      <c r="N68" s="395">
        <f>K68/M68</f>
        <v>444.52601506003327</v>
      </c>
    </row>
    <row r="69" spans="1:15">
      <c r="B69" s="49"/>
      <c r="C69" s="47"/>
      <c r="D69" s="47"/>
      <c r="E69" s="47"/>
      <c r="F69" s="47"/>
      <c r="G69" s="47"/>
      <c r="H69" s="47"/>
      <c r="I69" s="279"/>
      <c r="J69" s="297"/>
      <c r="K69" s="298"/>
      <c r="L69" s="318"/>
      <c r="M69" s="300"/>
      <c r="N69" s="296"/>
    </row>
    <row r="70" spans="1:15">
      <c r="B70" s="49"/>
      <c r="C70" s="47"/>
      <c r="D70" s="47"/>
      <c r="E70" s="47"/>
      <c r="F70" s="47"/>
      <c r="G70" s="47"/>
      <c r="H70" s="47"/>
      <c r="I70" s="279"/>
      <c r="J70" s="297"/>
      <c r="K70" s="298"/>
      <c r="L70" s="318"/>
      <c r="M70" s="300"/>
      <c r="N70" s="296"/>
    </row>
    <row r="71" spans="1:15" ht="15.75" thickBot="1">
      <c r="B71" s="815"/>
      <c r="C71" s="816"/>
      <c r="D71" s="816"/>
      <c r="E71" s="816"/>
      <c r="F71" s="816"/>
      <c r="G71" s="816"/>
      <c r="H71" s="816"/>
      <c r="I71" s="126"/>
      <c r="J71" s="126"/>
      <c r="K71" s="126"/>
      <c r="L71" s="916"/>
      <c r="M71" s="916"/>
      <c r="N71" s="45"/>
    </row>
    <row r="72" spans="1:15" ht="15.75" thickBot="1">
      <c r="B72" s="834" t="s">
        <v>953</v>
      </c>
      <c r="C72" s="835"/>
      <c r="D72" s="835"/>
      <c r="E72" s="835"/>
      <c r="F72" s="835"/>
      <c r="G72" s="835"/>
      <c r="H72" s="835"/>
      <c r="I72" s="835"/>
      <c r="J72" s="835"/>
      <c r="K72" s="835"/>
      <c r="L72" s="835"/>
      <c r="M72" s="836"/>
      <c r="N72" s="301">
        <f>SUM(N67:N71)</f>
        <v>2248.8926817266997</v>
      </c>
    </row>
    <row r="73" spans="1:15" ht="15.75" thickBot="1">
      <c r="B73" s="33"/>
      <c r="C73" s="34"/>
      <c r="D73" s="34"/>
      <c r="E73" s="34"/>
      <c r="F73" s="34"/>
      <c r="G73" s="34"/>
      <c r="H73" s="34"/>
      <c r="I73" s="34"/>
      <c r="J73" s="34"/>
      <c r="K73" s="34"/>
      <c r="L73" s="34"/>
      <c r="M73" s="34"/>
      <c r="N73" s="35"/>
    </row>
    <row r="74" spans="1:15" ht="15.75" thickBot="1">
      <c r="B74" s="828" t="s">
        <v>967</v>
      </c>
      <c r="C74" s="829"/>
      <c r="D74" s="829"/>
      <c r="E74" s="829"/>
      <c r="F74" s="829"/>
      <c r="G74" s="829"/>
      <c r="H74" s="829"/>
      <c r="I74" s="829"/>
      <c r="J74" s="829"/>
      <c r="K74" s="829"/>
      <c r="L74" s="829"/>
      <c r="M74" s="830"/>
      <c r="N74" s="99">
        <f>N43+N52+N62+N72</f>
        <v>565032.62960034516</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19" t="s">
        <v>969</v>
      </c>
      <c r="C78" s="820"/>
      <c r="D78" s="820"/>
      <c r="E78" s="820"/>
      <c r="F78" s="820"/>
      <c r="G78" s="820"/>
      <c r="H78" s="820"/>
      <c r="I78" s="314"/>
      <c r="J78" s="334"/>
      <c r="K78" s="302" t="s">
        <v>970</v>
      </c>
      <c r="L78" s="858" t="s">
        <v>971</v>
      </c>
      <c r="M78" s="859"/>
      <c r="N78" s="303"/>
    </row>
    <row r="79" spans="1:15">
      <c r="B79" s="860" t="s">
        <v>972</v>
      </c>
      <c r="C79" s="861"/>
      <c r="D79" s="861"/>
      <c r="E79" s="861"/>
      <c r="F79" s="861"/>
      <c r="G79" s="861"/>
      <c r="H79" s="861"/>
      <c r="I79" s="87"/>
      <c r="J79" s="88"/>
      <c r="K79" s="304">
        <v>0.2</v>
      </c>
      <c r="L79" s="862">
        <f>N74*K79</f>
        <v>113006.52592006903</v>
      </c>
      <c r="M79" s="863"/>
      <c r="N79" s="51"/>
    </row>
    <row r="80" spans="1:15">
      <c r="B80" s="89" t="s">
        <v>973</v>
      </c>
      <c r="C80" s="90"/>
      <c r="D80" s="90"/>
      <c r="E80" s="90"/>
      <c r="F80" s="90"/>
      <c r="G80" s="90"/>
      <c r="H80" s="90"/>
      <c r="I80" s="87"/>
      <c r="J80" s="88"/>
      <c r="K80" s="304">
        <v>0.05</v>
      </c>
      <c r="L80" s="862">
        <f>N74*K80</f>
        <v>28251.631480017259</v>
      </c>
      <c r="M80" s="863"/>
      <c r="N80" s="51"/>
    </row>
    <row r="81" spans="1:14" ht="15.75" thickBot="1">
      <c r="B81" s="91" t="s">
        <v>974</v>
      </c>
      <c r="C81" s="92"/>
      <c r="D81" s="92"/>
      <c r="E81" s="92"/>
      <c r="F81" s="92"/>
      <c r="G81" s="92"/>
      <c r="H81" s="92"/>
      <c r="I81" s="93"/>
      <c r="J81" s="94"/>
      <c r="K81" s="305">
        <v>0.05</v>
      </c>
      <c r="L81" s="864">
        <f>N74*K81</f>
        <v>28251.631480017259</v>
      </c>
      <c r="M81" s="865"/>
      <c r="N81" s="51"/>
    </row>
    <row r="82" spans="1:14" ht="15.75" thickBot="1">
      <c r="B82" s="828" t="s">
        <v>953</v>
      </c>
      <c r="C82" s="829"/>
      <c r="D82" s="829"/>
      <c r="E82" s="829"/>
      <c r="F82" s="829"/>
      <c r="G82" s="829"/>
      <c r="H82" s="829"/>
      <c r="I82" s="829"/>
      <c r="J82" s="829"/>
      <c r="K82" s="829"/>
      <c r="L82" s="829"/>
      <c r="M82" s="830"/>
      <c r="N82" s="52">
        <f>L79+L80+L81</f>
        <v>169509.78888010356</v>
      </c>
    </row>
    <row r="83" spans="1:14" ht="15.75" thickBot="1">
      <c r="B83" s="33"/>
      <c r="C83" s="34"/>
      <c r="D83" s="34"/>
      <c r="E83" s="34"/>
      <c r="F83" s="34"/>
      <c r="G83" s="34"/>
      <c r="H83" s="34"/>
      <c r="I83" s="34"/>
      <c r="J83" s="34"/>
      <c r="K83" s="34"/>
      <c r="L83" s="34"/>
      <c r="M83" s="34"/>
      <c r="N83" s="35"/>
    </row>
    <row r="84" spans="1:14" ht="15.75" thickBot="1">
      <c r="A84" t="s">
        <v>2016</v>
      </c>
      <c r="B84" s="828" t="s">
        <v>975</v>
      </c>
      <c r="C84" s="829"/>
      <c r="D84" s="829"/>
      <c r="E84" s="829"/>
      <c r="F84" s="829"/>
      <c r="G84" s="829"/>
      <c r="H84" s="829"/>
      <c r="I84" s="829"/>
      <c r="J84" s="829"/>
      <c r="K84" s="829"/>
      <c r="L84" s="829"/>
      <c r="M84" s="830"/>
      <c r="N84" s="188">
        <f>N74+N82</f>
        <v>734542.41848044866</v>
      </c>
    </row>
    <row r="85" spans="1:14">
      <c r="B85" s="239"/>
      <c r="C85" s="240"/>
      <c r="D85" s="240"/>
      <c r="E85" s="240"/>
      <c r="F85" s="240"/>
      <c r="G85" s="240"/>
      <c r="H85" s="240"/>
      <c r="I85" s="240"/>
      <c r="J85" s="240"/>
      <c r="K85" s="240"/>
      <c r="L85" s="240"/>
      <c r="M85" s="240"/>
      <c r="N85" s="241"/>
    </row>
    <row r="86" spans="1:14">
      <c r="B86" s="242"/>
      <c r="C86" s="243"/>
      <c r="D86" s="243"/>
      <c r="E86" s="243"/>
      <c r="F86" s="243"/>
      <c r="G86" s="243"/>
      <c r="H86" s="243"/>
      <c r="I86" s="243"/>
      <c r="J86" s="243"/>
      <c r="K86" s="243"/>
      <c r="L86" s="243"/>
      <c r="M86" s="243"/>
      <c r="N86" s="244"/>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417" t="s">
        <v>976</v>
      </c>
      <c r="F89" s="417"/>
      <c r="G89" s="417"/>
      <c r="H89" s="417"/>
      <c r="I89" s="417"/>
      <c r="J89" s="417"/>
      <c r="K89" s="243"/>
      <c r="L89" s="243"/>
      <c r="M89" s="243"/>
      <c r="N89" s="244"/>
    </row>
    <row r="90" spans="1:14">
      <c r="B90" s="242"/>
      <c r="C90" s="243"/>
      <c r="D90" s="243"/>
      <c r="E90" s="243" t="s">
        <v>977</v>
      </c>
      <c r="F90" s="243"/>
      <c r="G90" s="243"/>
      <c r="H90" s="243"/>
      <c r="I90" s="243"/>
      <c r="J90" s="243"/>
      <c r="K90" s="243"/>
      <c r="L90" s="243"/>
      <c r="M90" s="243"/>
      <c r="N90" s="244"/>
    </row>
    <row r="91" spans="1:14">
      <c r="B91" s="242"/>
      <c r="C91" s="243"/>
      <c r="D91" s="243"/>
      <c r="E91" s="243" t="s">
        <v>978</v>
      </c>
      <c r="F91" s="243"/>
      <c r="G91" s="243"/>
      <c r="H91" s="243"/>
      <c r="I91" s="243"/>
      <c r="J91" s="243"/>
      <c r="K91" s="243"/>
      <c r="L91" s="243"/>
      <c r="M91" s="243"/>
      <c r="N91" s="244"/>
    </row>
    <row r="92" spans="1:14">
      <c r="B92" s="242"/>
      <c r="C92" s="243"/>
      <c r="D92" s="243"/>
      <c r="E92" s="243" t="s">
        <v>979</v>
      </c>
      <c r="F92" s="243"/>
      <c r="G92" s="243"/>
      <c r="H92" s="243"/>
      <c r="I92" s="243"/>
      <c r="J92" s="243"/>
      <c r="K92" s="243"/>
      <c r="L92" s="243"/>
      <c r="M92" s="243"/>
      <c r="N92" s="244"/>
    </row>
    <row r="93" spans="1:14" ht="15.75" thickBot="1">
      <c r="B93" s="242"/>
      <c r="C93" s="243"/>
      <c r="D93" s="243"/>
      <c r="E93" s="243"/>
      <c r="F93" s="243" t="s">
        <v>980</v>
      </c>
      <c r="G93" s="243"/>
      <c r="H93" s="243"/>
      <c r="I93" s="243"/>
      <c r="J93" s="243"/>
      <c r="K93" s="243"/>
      <c r="L93" s="243"/>
      <c r="M93" s="243"/>
      <c r="N93" s="244"/>
    </row>
    <row r="94" spans="1:14">
      <c r="B94" s="227" t="s">
        <v>2216</v>
      </c>
      <c r="C94" s="228"/>
      <c r="D94" s="228"/>
      <c r="E94" s="228"/>
      <c r="F94" s="228"/>
      <c r="G94" s="228"/>
      <c r="H94" s="228"/>
      <c r="I94" s="228"/>
      <c r="J94" s="228"/>
      <c r="K94" s="228"/>
      <c r="L94" s="228"/>
      <c r="M94" s="228"/>
      <c r="N94" s="229"/>
    </row>
    <row r="95" spans="1:14">
      <c r="B95" s="245"/>
      <c r="C95" s="246"/>
      <c r="D95" s="246"/>
      <c r="E95" s="246"/>
      <c r="F95" s="246"/>
      <c r="G95" s="246"/>
      <c r="H95" s="246"/>
      <c r="I95" s="246"/>
      <c r="J95" s="246"/>
      <c r="K95" s="246"/>
      <c r="L95" s="246"/>
      <c r="M95" s="246"/>
      <c r="N95" s="247"/>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ht="15.75" thickBot="1">
      <c r="B98" s="248"/>
      <c r="C98" s="249"/>
      <c r="D98" s="249"/>
      <c r="E98" s="249"/>
      <c r="F98" s="249"/>
      <c r="G98" s="249"/>
      <c r="H98" s="249"/>
      <c r="I98" s="249"/>
      <c r="J98" s="249"/>
      <c r="K98" s="249"/>
      <c r="L98" s="249"/>
      <c r="M98" s="249"/>
      <c r="N98" s="250"/>
    </row>
    <row r="99" spans="2:14">
      <c r="B99" s="251"/>
      <c r="C99" s="252"/>
      <c r="D99" s="252"/>
      <c r="E99" s="252"/>
      <c r="F99" s="252"/>
      <c r="G99" s="252"/>
      <c r="H99" s="252"/>
      <c r="I99" s="252"/>
      <c r="J99" s="252"/>
      <c r="K99" s="252"/>
      <c r="L99" s="252"/>
      <c r="M99" s="252"/>
      <c r="N99" s="253"/>
    </row>
    <row r="100" spans="2:14">
      <c r="B100" s="254" t="s">
        <v>2217</v>
      </c>
      <c r="C100" s="255"/>
      <c r="D100" s="255"/>
      <c r="E100" s="255"/>
      <c r="F100" s="255"/>
      <c r="G100" s="255"/>
      <c r="H100" s="255"/>
      <c r="I100" s="255"/>
      <c r="J100" s="255"/>
      <c r="K100" s="255"/>
      <c r="L100" s="255"/>
      <c r="M100" s="255"/>
      <c r="N100" s="256"/>
    </row>
    <row r="101" spans="2:14" ht="15" customHeight="1">
      <c r="B101" s="970" t="s">
        <v>2218</v>
      </c>
      <c r="C101" s="971"/>
      <c r="D101" s="971"/>
      <c r="E101" s="971"/>
      <c r="F101" s="971"/>
      <c r="G101" s="971"/>
      <c r="H101" s="971"/>
      <c r="I101" s="971"/>
      <c r="J101" s="971"/>
      <c r="K101" s="971"/>
      <c r="L101" s="971"/>
      <c r="M101" s="971"/>
      <c r="N101" s="972"/>
    </row>
    <row r="102" spans="2:14" ht="15" customHeight="1">
      <c r="B102" s="970"/>
      <c r="C102" s="971"/>
      <c r="D102" s="971"/>
      <c r="E102" s="971"/>
      <c r="F102" s="971"/>
      <c r="G102" s="971"/>
      <c r="H102" s="971"/>
      <c r="I102" s="971"/>
      <c r="J102" s="971"/>
      <c r="K102" s="971"/>
      <c r="L102" s="971"/>
      <c r="M102" s="971"/>
      <c r="N102" s="972"/>
    </row>
    <row r="103" spans="2:14" ht="30" customHeight="1">
      <c r="B103" s="973" t="s">
        <v>2219</v>
      </c>
      <c r="C103" s="974"/>
      <c r="D103" s="974"/>
      <c r="E103" s="974"/>
      <c r="F103" s="974"/>
      <c r="G103" s="974"/>
      <c r="H103" s="974"/>
      <c r="I103" s="974"/>
      <c r="J103" s="974"/>
      <c r="K103" s="974"/>
      <c r="L103" s="974"/>
      <c r="M103" s="974"/>
      <c r="N103" s="975"/>
    </row>
    <row r="104" spans="2:14">
      <c r="B104" s="973"/>
      <c r="C104" s="974"/>
      <c r="D104" s="974"/>
      <c r="E104" s="974"/>
      <c r="F104" s="974"/>
      <c r="G104" s="974"/>
      <c r="H104" s="974"/>
      <c r="I104" s="974"/>
      <c r="J104" s="974"/>
      <c r="K104" s="974"/>
      <c r="L104" s="974"/>
      <c r="M104" s="974"/>
      <c r="N104" s="975"/>
    </row>
    <row r="105" spans="2:14">
      <c r="B105" s="339"/>
      <c r="C105" s="340"/>
      <c r="D105" s="340"/>
      <c r="E105" s="340"/>
      <c r="F105" s="340"/>
      <c r="G105" s="340"/>
      <c r="H105" s="340"/>
      <c r="I105" s="340"/>
      <c r="J105" s="340"/>
      <c r="K105" s="340"/>
      <c r="L105" s="340"/>
      <c r="M105" s="340"/>
      <c r="N105" s="341"/>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254"/>
      <c r="C108" s="255"/>
      <c r="D108" s="255"/>
      <c r="E108" s="255"/>
      <c r="F108" s="255"/>
      <c r="G108" s="255"/>
      <c r="H108" s="255"/>
      <c r="I108" s="255"/>
      <c r="J108" s="255"/>
      <c r="K108" s="255"/>
      <c r="L108" s="255"/>
      <c r="M108" s="255"/>
      <c r="N108" s="256"/>
    </row>
    <row r="109" spans="2:14">
      <c r="B109" s="242"/>
      <c r="C109" s="243"/>
      <c r="D109" s="243"/>
      <c r="E109" s="243" t="s">
        <v>976</v>
      </c>
      <c r="F109" s="417"/>
      <c r="G109" s="417"/>
      <c r="H109" s="243"/>
      <c r="I109" s="243"/>
      <c r="J109" s="243"/>
      <c r="K109" s="243"/>
      <c r="L109" s="243"/>
      <c r="M109" s="243"/>
      <c r="N109" s="244"/>
    </row>
    <row r="110" spans="2:14">
      <c r="B110" s="242"/>
      <c r="C110" s="243"/>
      <c r="D110" s="243"/>
      <c r="E110" s="418" t="s">
        <v>977</v>
      </c>
      <c r="F110" s="243"/>
      <c r="G110" s="243"/>
      <c r="H110" s="418"/>
      <c r="I110" s="418"/>
      <c r="J110" s="418"/>
      <c r="K110" s="243"/>
      <c r="L110" s="243"/>
      <c r="M110" s="243"/>
      <c r="N110" s="244"/>
    </row>
    <row r="111" spans="2:14">
      <c r="B111" s="242"/>
      <c r="C111" s="243"/>
      <c r="D111" s="243"/>
      <c r="E111" s="257" t="s">
        <v>981</v>
      </c>
      <c r="F111" s="243"/>
      <c r="G111" s="243"/>
      <c r="H111" s="257"/>
      <c r="I111" s="257"/>
      <c r="J111" s="257"/>
      <c r="K111" s="243"/>
      <c r="L111" s="243"/>
      <c r="M111" s="243"/>
      <c r="N111" s="244"/>
    </row>
    <row r="112" spans="2:14">
      <c r="B112" s="258"/>
      <c r="C112" s="255"/>
      <c r="D112" s="255"/>
      <c r="E112" s="243" t="s">
        <v>979</v>
      </c>
      <c r="F112" s="243"/>
      <c r="G112" s="243"/>
      <c r="H112" s="243"/>
      <c r="I112" s="243"/>
      <c r="J112" s="243"/>
      <c r="K112" s="255"/>
      <c r="L112" s="255"/>
      <c r="M112" s="255"/>
      <c r="N112" s="256"/>
    </row>
    <row r="113" spans="2:14">
      <c r="B113" s="258"/>
      <c r="C113" s="255"/>
      <c r="D113" s="255"/>
      <c r="E113" s="255"/>
      <c r="F113" s="243"/>
      <c r="G113" s="243"/>
      <c r="H113" s="243"/>
      <c r="I113" s="243"/>
      <c r="J113" s="243"/>
      <c r="K113" s="255"/>
      <c r="L113" s="255"/>
      <c r="M113" s="255"/>
      <c r="N113" s="256"/>
    </row>
    <row r="114" spans="2:14">
      <c r="B114" s="258" t="s">
        <v>2220</v>
      </c>
      <c r="C114" s="257"/>
      <c r="D114" s="257"/>
      <c r="E114" s="243"/>
      <c r="F114" s="243"/>
      <c r="G114" s="243"/>
      <c r="H114" s="243"/>
      <c r="I114" s="243"/>
      <c r="J114" s="976"/>
      <c r="K114" s="976"/>
      <c r="L114" s="976"/>
      <c r="M114" s="976"/>
      <c r="N114" s="977"/>
    </row>
    <row r="115" spans="2:14" ht="15.75" thickBot="1">
      <c r="B115" s="419" t="s">
        <v>2221</v>
      </c>
      <c r="C115" s="420"/>
      <c r="D115" s="420"/>
      <c r="E115" s="259"/>
      <c r="F115" s="259"/>
      <c r="G115" s="259"/>
      <c r="H115" s="259"/>
      <c r="I115" s="259"/>
      <c r="J115" s="978"/>
      <c r="K115" s="978"/>
      <c r="L115" s="978"/>
      <c r="M115" s="978"/>
      <c r="N115" s="979"/>
    </row>
  </sheetData>
  <mergeCells count="65">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B51:I51"/>
    <mergeCell ref="L51:M51"/>
    <mergeCell ref="B47:I47"/>
    <mergeCell ref="L47:M47"/>
    <mergeCell ref="B38:H38"/>
    <mergeCell ref="I38:J38"/>
    <mergeCell ref="L38:M38"/>
    <mergeCell ref="B39:H39"/>
    <mergeCell ref="B41:D41"/>
    <mergeCell ref="B42:H42"/>
    <mergeCell ref="I42:J42"/>
    <mergeCell ref="L42:M42"/>
    <mergeCell ref="B43:M43"/>
    <mergeCell ref="B52:M52"/>
    <mergeCell ref="L56:M56"/>
    <mergeCell ref="L57:M57"/>
    <mergeCell ref="L61:M61"/>
    <mergeCell ref="B62:M62"/>
    <mergeCell ref="B66:H66"/>
    <mergeCell ref="L66:M66"/>
    <mergeCell ref="B71:H71"/>
    <mergeCell ref="L71:M71"/>
    <mergeCell ref="B72:M72"/>
    <mergeCell ref="B74:M74"/>
    <mergeCell ref="B78:H78"/>
    <mergeCell ref="L78:M78"/>
    <mergeCell ref="B79:H79"/>
    <mergeCell ref="L79:M79"/>
    <mergeCell ref="J114:N115"/>
    <mergeCell ref="L80:M80"/>
    <mergeCell ref="L81:M81"/>
    <mergeCell ref="B82:M82"/>
    <mergeCell ref="B84:M84"/>
    <mergeCell ref="B101:N102"/>
    <mergeCell ref="B103:N10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7.25" hidden="1" customHeight="1" thickBo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1094</v>
      </c>
      <c r="C31" s="81" t="s">
        <v>1630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160</v>
      </c>
      <c r="B36" s="841" t="str">
        <f>VLOOKUP(A36,EQUIPOS!A6:D154,3,FALSE)</f>
        <v>COMPACTADOR MANUAL VIBRATORIO (RANA) con motor de 6 HP</v>
      </c>
      <c r="C36" s="842"/>
      <c r="D36" s="842"/>
      <c r="E36" s="842"/>
      <c r="F36" s="842"/>
      <c r="G36" s="842"/>
      <c r="H36" s="843"/>
      <c r="I36" s="267"/>
      <c r="J36" s="268"/>
      <c r="K36" s="269">
        <f>VLOOKUP(A36,EQUIPOS!A6:D163,4,FALSE)</f>
        <v>14089.579864050469</v>
      </c>
      <c r="L36" s="270"/>
      <c r="M36" s="271">
        <v>37.5</v>
      </c>
      <c r="N36" s="272">
        <f>K36/M36</f>
        <v>375.72212970801252</v>
      </c>
    </row>
    <row r="37" spans="1:14">
      <c r="B37" s="841"/>
      <c r="C37" s="842"/>
      <c r="D37" s="842"/>
      <c r="E37" s="847"/>
      <c r="F37" s="842"/>
      <c r="G37" s="842"/>
      <c r="H37" s="843"/>
      <c r="I37" s="36"/>
      <c r="J37" s="37"/>
      <c r="K37" s="274"/>
      <c r="L37" s="276"/>
      <c r="M37" s="277"/>
      <c r="N37" s="278"/>
    </row>
    <row r="38" spans="1:14">
      <c r="B38" s="848" t="s">
        <v>952</v>
      </c>
      <c r="C38" s="849"/>
      <c r="D38" s="849"/>
      <c r="E38" s="38"/>
      <c r="F38" s="39"/>
      <c r="G38" s="39"/>
      <c r="H38" s="40"/>
      <c r="I38" s="36"/>
      <c r="J38" s="37"/>
      <c r="K38" s="279"/>
      <c r="L38" s="276"/>
      <c r="M38" s="469">
        <v>0.1</v>
      </c>
      <c r="N38" s="344">
        <f>N72*M38</f>
        <v>1079.468487228816</v>
      </c>
    </row>
    <row r="39" spans="1:14" ht="15.75" thickBot="1">
      <c r="B39" s="841"/>
      <c r="C39" s="842"/>
      <c r="D39" s="842"/>
      <c r="E39" s="842"/>
      <c r="F39" s="842"/>
      <c r="G39" s="842"/>
      <c r="H39" s="843"/>
      <c r="I39" s="850"/>
      <c r="J39" s="851"/>
      <c r="K39" s="41"/>
      <c r="L39" s="852"/>
      <c r="M39" s="853"/>
      <c r="N39" s="105"/>
    </row>
    <row r="40" spans="1:14" ht="15.75" thickBot="1">
      <c r="B40" s="828" t="s">
        <v>953</v>
      </c>
      <c r="C40" s="829"/>
      <c r="D40" s="829"/>
      <c r="E40" s="829"/>
      <c r="F40" s="829"/>
      <c r="G40" s="829"/>
      <c r="H40" s="829"/>
      <c r="I40" s="829"/>
      <c r="J40" s="829"/>
      <c r="K40" s="829"/>
      <c r="L40" s="829"/>
      <c r="M40" s="830"/>
      <c r="N40" s="394">
        <f>SUM(N36:N39)</f>
        <v>1455.1906169368285</v>
      </c>
    </row>
    <row r="41" spans="1:14">
      <c r="B41" s="280"/>
      <c r="C41" s="34"/>
      <c r="D41" s="34"/>
      <c r="E41" s="34"/>
      <c r="F41" s="34"/>
      <c r="G41" s="34"/>
      <c r="H41" s="34"/>
      <c r="I41" s="34"/>
      <c r="J41" s="34"/>
      <c r="K41" s="34"/>
      <c r="L41" s="34"/>
      <c r="M41" s="34"/>
      <c r="N41" s="35"/>
    </row>
    <row r="42" spans="1:14">
      <c r="B42" s="64" t="s">
        <v>954</v>
      </c>
      <c r="C42" s="65"/>
      <c r="D42" s="65"/>
      <c r="E42" s="65"/>
      <c r="F42" s="65"/>
      <c r="G42" s="65"/>
      <c r="H42" s="65"/>
      <c r="I42" s="65"/>
      <c r="J42" s="65"/>
      <c r="K42" s="65"/>
      <c r="L42" s="65"/>
      <c r="M42" s="65"/>
      <c r="N42" s="66"/>
    </row>
    <row r="43" spans="1:14" ht="15.75" thickBot="1">
      <c r="B43" s="67"/>
      <c r="C43" s="62"/>
      <c r="D43" s="62"/>
      <c r="E43" s="62"/>
      <c r="F43" s="62"/>
      <c r="G43" s="62"/>
      <c r="H43" s="62"/>
      <c r="I43" s="62"/>
      <c r="J43" s="61"/>
      <c r="K43" s="61"/>
      <c r="L43" s="61"/>
      <c r="M43" s="61"/>
      <c r="N43" s="63"/>
    </row>
    <row r="44" spans="1:14">
      <c r="B44" s="819" t="s">
        <v>944</v>
      </c>
      <c r="C44" s="820"/>
      <c r="D44" s="820"/>
      <c r="E44" s="820"/>
      <c r="F44" s="820"/>
      <c r="G44" s="820"/>
      <c r="H44" s="820"/>
      <c r="I44" s="821"/>
      <c r="J44" s="315" t="s">
        <v>945</v>
      </c>
      <c r="K44" s="85" t="s">
        <v>946</v>
      </c>
      <c r="L44" s="822" t="s">
        <v>955</v>
      </c>
      <c r="M44" s="821"/>
      <c r="N44" s="86" t="s">
        <v>951</v>
      </c>
    </row>
    <row r="45" spans="1:14">
      <c r="A45" s="144" t="s">
        <v>755</v>
      </c>
      <c r="B45" s="43" t="str">
        <f>VLOOKUP(A45,MATERIALES!A5:D373,3,FALSE)</f>
        <v>Adoquín e=8cm</v>
      </c>
      <c r="C45" s="281"/>
      <c r="D45" s="281"/>
      <c r="E45" s="281"/>
      <c r="F45" s="281"/>
      <c r="G45" s="281"/>
      <c r="H45" s="281"/>
      <c r="I45" s="268"/>
      <c r="J45" s="224" t="str">
        <f>VLOOKUP(A45,MATERIALES!A1:D637,2,FALSE)</f>
        <v>m2</v>
      </c>
      <c r="K45" s="282">
        <v>1.03</v>
      </c>
      <c r="L45" s="267"/>
      <c r="M45" s="402">
        <f>VLOOKUP(A45,MATERIALES!A5:D396,4,FALSE)</f>
        <v>41044.30054920027</v>
      </c>
      <c r="N45" s="272">
        <f>K45*M45</f>
        <v>42275.629565676281</v>
      </c>
    </row>
    <row r="46" spans="1:14">
      <c r="A46" s="144" t="s">
        <v>797</v>
      </c>
      <c r="B46" s="43" t="str">
        <f>VLOOKUP(A46,MATERIALES!A6:D373,3,FALSE)</f>
        <v>Arena de sello (fina)</v>
      </c>
      <c r="C46" s="281"/>
      <c r="D46" s="281"/>
      <c r="E46" s="281"/>
      <c r="F46" s="281"/>
      <c r="G46" s="281"/>
      <c r="H46" s="281"/>
      <c r="I46" s="268"/>
      <c r="J46" s="224" t="str">
        <f>VLOOKUP(A46,MATERIALES!A2:D638,2,FALSE)</f>
        <v>m3</v>
      </c>
      <c r="K46" s="282">
        <v>0.01</v>
      </c>
      <c r="L46" s="267"/>
      <c r="M46" s="402">
        <f>VLOOKUP(A46,MATERIALES!A6:D397,4,FALSE)</f>
        <v>41336.465696754436</v>
      </c>
      <c r="N46" s="272">
        <f>K46*M46</f>
        <v>413.36465696754436</v>
      </c>
    </row>
    <row r="47" spans="1:14">
      <c r="A47" s="144" t="s">
        <v>800</v>
      </c>
      <c r="B47" s="43" t="str">
        <f>VLOOKUP(A47,MATERIALES!A6:D373,3,FALSE)</f>
        <v>Arena de soporte (media)</v>
      </c>
      <c r="C47" s="281"/>
      <c r="D47" s="281"/>
      <c r="E47" s="281"/>
      <c r="F47" s="281"/>
      <c r="G47" s="281"/>
      <c r="H47" s="281"/>
      <c r="I47" s="268"/>
      <c r="J47" s="224" t="str">
        <f>VLOOKUP(A47,MATERIALES!A3:D639,2,FALSE)</f>
        <v>m3</v>
      </c>
      <c r="K47" s="282">
        <v>0.05</v>
      </c>
      <c r="L47" s="267"/>
      <c r="M47" s="402">
        <f>VLOOKUP(A47,MATERIALES!A6:D398,4,FALSE)</f>
        <v>42275.351023911011</v>
      </c>
      <c r="N47" s="272">
        <f>K47*M47</f>
        <v>2113.7675511955508</v>
      </c>
    </row>
    <row r="48" spans="1:14">
      <c r="A48" t="s">
        <v>832</v>
      </c>
      <c r="B48" s="43" t="str">
        <f>VLOOKUP(A48,MATERIALES!A6:D373,3,FALSE)</f>
        <v>Concreto Resistencia  21 (Mpa)</v>
      </c>
      <c r="C48" s="317"/>
      <c r="D48" s="317"/>
      <c r="E48" s="317"/>
      <c r="F48" s="317"/>
      <c r="G48" s="317"/>
      <c r="H48" s="317"/>
      <c r="I48" s="317"/>
      <c r="J48" s="311" t="str">
        <f>VLOOKUP(A48,MATERIALES!A4:D640,2,FALSE)</f>
        <v>m3</v>
      </c>
      <c r="K48" s="44">
        <v>0.01</v>
      </c>
      <c r="L48" s="318"/>
      <c r="M48" s="402">
        <f>VLOOKUP(A48,MATERIALES!A6:D399,4,FALSE)</f>
        <v>461459.70864965668</v>
      </c>
      <c r="N48" s="272">
        <f>K48*M48</f>
        <v>4614.5970864965666</v>
      </c>
    </row>
    <row r="49" spans="1:14" ht="15.75" thickBot="1">
      <c r="B49" s="309"/>
      <c r="C49" s="310"/>
      <c r="D49" s="310"/>
      <c r="E49" s="310"/>
      <c r="F49" s="310"/>
      <c r="G49" s="310"/>
      <c r="H49" s="310"/>
      <c r="I49" s="310"/>
      <c r="J49" s="126"/>
      <c r="K49" s="126"/>
      <c r="L49" s="325"/>
      <c r="M49" s="324"/>
      <c r="N49" s="127"/>
    </row>
    <row r="50" spans="1:14" ht="15.75" thickBot="1">
      <c r="B50" s="828" t="s">
        <v>953</v>
      </c>
      <c r="C50" s="829"/>
      <c r="D50" s="829"/>
      <c r="E50" s="829"/>
      <c r="F50" s="829"/>
      <c r="G50" s="829"/>
      <c r="H50" s="829"/>
      <c r="I50" s="829"/>
      <c r="J50" s="829"/>
      <c r="K50" s="829"/>
      <c r="L50" s="829"/>
      <c r="M50" s="830"/>
      <c r="N50" s="394">
        <f>SUM(N45:N49)</f>
        <v>49417.358860335946</v>
      </c>
    </row>
    <row r="51" spans="1:14">
      <c r="B51" s="33"/>
      <c r="C51" s="34"/>
      <c r="D51" s="34"/>
      <c r="E51" s="34"/>
      <c r="F51" s="34"/>
      <c r="G51" s="34"/>
      <c r="H51" s="34"/>
      <c r="I51" s="34"/>
      <c r="J51" s="34"/>
      <c r="K51" s="34"/>
      <c r="L51" s="34"/>
      <c r="M51" s="34"/>
      <c r="N51" s="35"/>
    </row>
    <row r="52" spans="1:14">
      <c r="B52" s="64" t="s">
        <v>956</v>
      </c>
      <c r="C52" s="65"/>
      <c r="D52" s="65"/>
      <c r="E52" s="65"/>
      <c r="F52" s="65"/>
      <c r="G52" s="65"/>
      <c r="H52" s="65"/>
      <c r="I52" s="65"/>
      <c r="J52" s="65"/>
      <c r="K52" s="65"/>
      <c r="L52" s="65"/>
      <c r="M52" s="65"/>
      <c r="N52" s="66"/>
    </row>
    <row r="53" spans="1:14" ht="15.75" thickBot="1">
      <c r="B53" s="68"/>
      <c r="C53" s="61"/>
      <c r="D53" s="61"/>
      <c r="E53" s="61"/>
      <c r="F53" s="61"/>
      <c r="G53" s="61"/>
      <c r="H53" s="61"/>
      <c r="I53" s="61"/>
      <c r="J53" s="61"/>
      <c r="K53" s="61"/>
      <c r="L53" s="61"/>
      <c r="M53" s="61"/>
      <c r="N53" s="63"/>
    </row>
    <row r="54" spans="1:14" ht="25.5">
      <c r="B54" s="313" t="s">
        <v>957</v>
      </c>
      <c r="C54" s="314"/>
      <c r="D54" s="314"/>
      <c r="E54" s="314"/>
      <c r="F54" s="314"/>
      <c r="G54" s="314"/>
      <c r="H54" s="73" t="s">
        <v>945</v>
      </c>
      <c r="I54" s="74" t="s">
        <v>958</v>
      </c>
      <c r="J54" s="75" t="s">
        <v>959</v>
      </c>
      <c r="K54" s="73" t="s">
        <v>960</v>
      </c>
      <c r="L54" s="831" t="s">
        <v>961</v>
      </c>
      <c r="M54" s="804"/>
      <c r="N54" s="76" t="s">
        <v>951</v>
      </c>
    </row>
    <row r="55" spans="1:14">
      <c r="A55" t="s">
        <v>1631</v>
      </c>
      <c r="B55" s="46" t="str">
        <f>VLOOKUP(A55,TRANSPORTE!A5:D117,3,FALSE)</f>
        <v>Transporte de Adoquín e=8cm</v>
      </c>
      <c r="C55" s="317"/>
      <c r="D55" s="317"/>
      <c r="E55" s="317"/>
      <c r="F55" s="317"/>
      <c r="G55" s="317"/>
      <c r="H55" s="311" t="s">
        <v>1468</v>
      </c>
      <c r="I55" s="279">
        <v>0.92</v>
      </c>
      <c r="J55" s="286">
        <v>1</v>
      </c>
      <c r="K55" s="279">
        <f>I55*J55</f>
        <v>0.92</v>
      </c>
      <c r="L55" s="832">
        <f>VLOOKUP(A55,TRANSPORTE!A5:D117,4,FALSE)</f>
        <v>1232.9363069637777</v>
      </c>
      <c r="M55" s="833"/>
      <c r="N55" s="287">
        <f>K55*L55</f>
        <v>1134.3014024066756</v>
      </c>
    </row>
    <row r="56" spans="1:14">
      <c r="A56" t="s">
        <v>1227</v>
      </c>
      <c r="B56" s="46" t="str">
        <f>VLOOKUP(A56,TRANSPORTE!A6:D117,3,FALSE)</f>
        <v>Transporte de Arena</v>
      </c>
      <c r="C56" s="47"/>
      <c r="D56" s="47"/>
      <c r="E56" s="47"/>
      <c r="F56" s="47"/>
      <c r="G56" s="47"/>
      <c r="H56" s="311" t="s">
        <v>1468</v>
      </c>
      <c r="I56" s="279">
        <v>0.01</v>
      </c>
      <c r="J56" s="286">
        <v>1</v>
      </c>
      <c r="K56" s="279">
        <f>I56*J56</f>
        <v>0.01</v>
      </c>
      <c r="L56" s="832">
        <f>VLOOKUP(A56,TRANSPORTE!A6:D117,4,FALSE)</f>
        <v>1232.9363069637777</v>
      </c>
      <c r="M56" s="833"/>
      <c r="N56" s="287">
        <f>K56*L56</f>
        <v>12.329363069637777</v>
      </c>
    </row>
    <row r="57" spans="1:14">
      <c r="A57" t="s">
        <v>1227</v>
      </c>
      <c r="B57" s="46" t="str">
        <f>VLOOKUP(A57,TRANSPORTE!A6:D117,3,FALSE)</f>
        <v>Transporte de Arena</v>
      </c>
      <c r="C57" s="47"/>
      <c r="D57" s="47"/>
      <c r="E57" s="47"/>
      <c r="F57" s="47"/>
      <c r="G57" s="47"/>
      <c r="H57" s="311" t="s">
        <v>1468</v>
      </c>
      <c r="I57" s="279">
        <v>0.05</v>
      </c>
      <c r="J57" s="286">
        <v>1</v>
      </c>
      <c r="K57" s="279">
        <f>I57*J57</f>
        <v>0.05</v>
      </c>
      <c r="L57" s="832">
        <f>VLOOKUP(A57,TRANSPORTE!A6:D118,4,FALSE)</f>
        <v>1232.9363069637777</v>
      </c>
      <c r="M57" s="833"/>
      <c r="N57" s="287">
        <f>K57*L57</f>
        <v>61.646815348188888</v>
      </c>
    </row>
    <row r="58" spans="1:14">
      <c r="B58" s="46"/>
      <c r="C58" s="47"/>
      <c r="D58" s="47"/>
      <c r="E58" s="47"/>
      <c r="F58" s="47"/>
      <c r="G58" s="47"/>
      <c r="H58" s="311"/>
      <c r="I58" s="279"/>
      <c r="J58" s="286"/>
      <c r="K58" s="279"/>
      <c r="L58" s="832"/>
      <c r="M58" s="833"/>
      <c r="N58" s="287"/>
    </row>
    <row r="59" spans="1:14">
      <c r="B59" s="46"/>
      <c r="C59" s="47"/>
      <c r="D59" s="47"/>
      <c r="E59" s="47"/>
      <c r="F59" s="47"/>
      <c r="G59" s="47"/>
      <c r="H59" s="288"/>
      <c r="I59" s="279"/>
      <c r="J59" s="279"/>
      <c r="K59" s="279"/>
      <c r="L59" s="289"/>
      <c r="M59" s="290"/>
      <c r="N59" s="291"/>
    </row>
    <row r="60" spans="1:14" ht="15.75" thickBot="1">
      <c r="B60" s="309"/>
      <c r="C60" s="310"/>
      <c r="D60" s="310"/>
      <c r="E60" s="310"/>
      <c r="F60" s="310"/>
      <c r="G60" s="310"/>
      <c r="H60" s="48"/>
      <c r="I60" s="126"/>
      <c r="J60" s="126"/>
      <c r="K60" s="126"/>
      <c r="L60" s="817"/>
      <c r="M60" s="818"/>
      <c r="N60" s="127"/>
    </row>
    <row r="61" spans="1:14" ht="15.75" thickBot="1">
      <c r="B61" s="834" t="s">
        <v>953</v>
      </c>
      <c r="C61" s="835"/>
      <c r="D61" s="835"/>
      <c r="E61" s="835"/>
      <c r="F61" s="835"/>
      <c r="G61" s="835"/>
      <c r="H61" s="835"/>
      <c r="I61" s="835"/>
      <c r="J61" s="835"/>
      <c r="K61" s="835"/>
      <c r="L61" s="835"/>
      <c r="M61" s="836"/>
      <c r="N61" s="104">
        <f>N55+N56+N57+N58+N59</f>
        <v>1208.2775808245024</v>
      </c>
    </row>
    <row r="62" spans="1:14">
      <c r="B62" s="33"/>
      <c r="C62" s="34"/>
      <c r="D62" s="34"/>
      <c r="E62" s="34"/>
      <c r="F62" s="34"/>
      <c r="G62" s="34"/>
      <c r="H62" s="34"/>
      <c r="I62" s="34"/>
      <c r="J62" s="34"/>
      <c r="K62" s="34"/>
      <c r="L62" s="34"/>
      <c r="M62" s="34"/>
      <c r="N62" s="35"/>
    </row>
    <row r="63" spans="1:14">
      <c r="B63" s="64" t="s">
        <v>962</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854" t="s">
        <v>963</v>
      </c>
      <c r="C65" s="855"/>
      <c r="D65" s="855"/>
      <c r="E65" s="855"/>
      <c r="F65" s="855"/>
      <c r="G65" s="855"/>
      <c r="H65" s="855"/>
      <c r="I65" s="73" t="s">
        <v>964</v>
      </c>
      <c r="J65" s="75" t="s">
        <v>1410</v>
      </c>
      <c r="K65" s="74" t="s">
        <v>966</v>
      </c>
      <c r="L65" s="856" t="s">
        <v>950</v>
      </c>
      <c r="M65" s="857"/>
      <c r="N65" s="98" t="s">
        <v>951</v>
      </c>
    </row>
    <row r="66" spans="1:15">
      <c r="A66" s="145" t="s">
        <v>19</v>
      </c>
      <c r="B66" s="49" t="str">
        <f>VLOOKUP(A66,'MANO DE OBRA'!A8:D68,3,FALSE)</f>
        <v>Obrero (8)</v>
      </c>
      <c r="C66" s="47"/>
      <c r="D66" s="47"/>
      <c r="E66" s="47"/>
      <c r="F66" s="47"/>
      <c r="G66" s="47"/>
      <c r="H66" s="47"/>
      <c r="I66" s="292">
        <f>K66/J66*100</f>
        <v>234080.00000000003</v>
      </c>
      <c r="J66" s="293">
        <v>185</v>
      </c>
      <c r="K66" s="294">
        <f>VLOOKUP(A66,'MANO DE OBRA'!A8:D99,4,FALSE)</f>
        <v>433048</v>
      </c>
      <c r="L66" s="50"/>
      <c r="M66" s="295">
        <v>50</v>
      </c>
      <c r="N66" s="395">
        <f>K66/M66</f>
        <v>8660.9599999999991</v>
      </c>
      <c r="O66" s="106"/>
    </row>
    <row r="67" spans="1:15">
      <c r="A67" s="145" t="s">
        <v>30</v>
      </c>
      <c r="B67" s="49" t="str">
        <f>VLOOKUP(A67,'MANO DE OBRA'!A8:D69,3,FALSE)</f>
        <v>Oficial</v>
      </c>
      <c r="C67" s="47"/>
      <c r="D67" s="47"/>
      <c r="E67" s="47"/>
      <c r="F67" s="47"/>
      <c r="G67" s="47"/>
      <c r="H67" s="47"/>
      <c r="I67" s="292">
        <f>K67/J67*100</f>
        <v>57668.23979157189</v>
      </c>
      <c r="J67" s="293">
        <v>185</v>
      </c>
      <c r="K67" s="294">
        <f>VLOOKUP(A67,'MANO DE OBRA'!A8:D100,4,FALSE)</f>
        <v>106686.24361440798</v>
      </c>
      <c r="L67" s="50"/>
      <c r="M67" s="299">
        <v>50</v>
      </c>
      <c r="N67" s="395">
        <f>K67/M67</f>
        <v>2133.7248722881595</v>
      </c>
    </row>
    <row r="68" spans="1:15">
      <c r="B68" s="49"/>
      <c r="C68" s="47"/>
      <c r="D68" s="47"/>
      <c r="E68" s="47"/>
      <c r="F68" s="47"/>
      <c r="G68" s="47"/>
      <c r="H68" s="47"/>
      <c r="I68" s="279"/>
      <c r="J68" s="297"/>
      <c r="K68" s="298"/>
      <c r="L68" s="50"/>
      <c r="M68" s="300"/>
      <c r="N68" s="296"/>
    </row>
    <row r="69" spans="1:15">
      <c r="B69" s="49"/>
      <c r="C69" s="47"/>
      <c r="D69" s="47"/>
      <c r="E69" s="47"/>
      <c r="F69" s="47"/>
      <c r="G69" s="47"/>
      <c r="H69" s="47"/>
      <c r="I69" s="279"/>
      <c r="J69" s="297"/>
      <c r="K69" s="298"/>
      <c r="L69" s="318"/>
      <c r="M69" s="300"/>
      <c r="N69" s="296"/>
    </row>
    <row r="70" spans="1:15">
      <c r="B70" s="49"/>
      <c r="C70" s="47"/>
      <c r="D70" s="47"/>
      <c r="E70" s="47"/>
      <c r="F70" s="47"/>
      <c r="G70" s="47"/>
      <c r="H70" s="47"/>
      <c r="I70" s="279"/>
      <c r="J70" s="297"/>
      <c r="K70" s="298"/>
      <c r="L70" s="318"/>
      <c r="M70" s="300"/>
      <c r="N70" s="296"/>
    </row>
    <row r="71" spans="1:15" ht="15.75" thickBot="1">
      <c r="B71" s="815"/>
      <c r="C71" s="816"/>
      <c r="D71" s="816"/>
      <c r="E71" s="816"/>
      <c r="F71" s="816"/>
      <c r="G71" s="816"/>
      <c r="H71" s="816"/>
      <c r="I71" s="126"/>
      <c r="J71" s="126"/>
      <c r="K71" s="126"/>
      <c r="L71" s="916"/>
      <c r="M71" s="916"/>
      <c r="N71" s="45"/>
    </row>
    <row r="72" spans="1:15" ht="15.75" thickBot="1">
      <c r="B72" s="834" t="s">
        <v>953</v>
      </c>
      <c r="C72" s="835"/>
      <c r="D72" s="835"/>
      <c r="E72" s="835"/>
      <c r="F72" s="835"/>
      <c r="G72" s="835"/>
      <c r="H72" s="835"/>
      <c r="I72" s="835"/>
      <c r="J72" s="835"/>
      <c r="K72" s="835"/>
      <c r="L72" s="835"/>
      <c r="M72" s="836"/>
      <c r="N72" s="301">
        <f>SUM(N66:N71)</f>
        <v>10794.684872288159</v>
      </c>
    </row>
    <row r="73" spans="1:15" ht="15.75" thickBot="1">
      <c r="B73" s="33"/>
      <c r="C73" s="34"/>
      <c r="D73" s="34"/>
      <c r="E73" s="34"/>
      <c r="F73" s="34"/>
      <c r="G73" s="34"/>
      <c r="H73" s="34"/>
      <c r="I73" s="34"/>
      <c r="J73" s="34"/>
      <c r="K73" s="34"/>
      <c r="L73" s="34"/>
      <c r="M73" s="34"/>
      <c r="N73" s="35"/>
    </row>
    <row r="74" spans="1:15" ht="15.75" thickBot="1">
      <c r="B74" s="828" t="s">
        <v>967</v>
      </c>
      <c r="C74" s="829"/>
      <c r="D74" s="829"/>
      <c r="E74" s="829"/>
      <c r="F74" s="829"/>
      <c r="G74" s="829"/>
      <c r="H74" s="829"/>
      <c r="I74" s="829"/>
      <c r="J74" s="829"/>
      <c r="K74" s="829"/>
      <c r="L74" s="829"/>
      <c r="M74" s="830"/>
      <c r="N74" s="99">
        <f>N40+N50+N61+N72</f>
        <v>62875.51193038543</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19" t="s">
        <v>969</v>
      </c>
      <c r="C78" s="820"/>
      <c r="D78" s="820"/>
      <c r="E78" s="820"/>
      <c r="F78" s="820"/>
      <c r="G78" s="820"/>
      <c r="H78" s="820"/>
      <c r="I78" s="314"/>
      <c r="J78" s="334"/>
      <c r="K78" s="302" t="s">
        <v>970</v>
      </c>
      <c r="L78" s="858" t="s">
        <v>971</v>
      </c>
      <c r="M78" s="859"/>
      <c r="N78" s="303"/>
    </row>
    <row r="79" spans="1:15">
      <c r="B79" s="860" t="s">
        <v>972</v>
      </c>
      <c r="C79" s="861"/>
      <c r="D79" s="861"/>
      <c r="E79" s="861"/>
      <c r="F79" s="861"/>
      <c r="G79" s="861"/>
      <c r="H79" s="861"/>
      <c r="I79" s="87"/>
      <c r="J79" s="88"/>
      <c r="K79" s="304">
        <v>0.2</v>
      </c>
      <c r="L79" s="862">
        <f>N74*K79</f>
        <v>12575.102386077087</v>
      </c>
      <c r="M79" s="863"/>
      <c r="N79" s="51"/>
    </row>
    <row r="80" spans="1:15">
      <c r="B80" s="89" t="s">
        <v>973</v>
      </c>
      <c r="C80" s="90"/>
      <c r="D80" s="90"/>
      <c r="E80" s="90"/>
      <c r="F80" s="90"/>
      <c r="G80" s="90"/>
      <c r="H80" s="90"/>
      <c r="I80" s="87"/>
      <c r="J80" s="88"/>
      <c r="K80" s="304">
        <v>0.05</v>
      </c>
      <c r="L80" s="862">
        <f>N74*K80</f>
        <v>3143.7755965192719</v>
      </c>
      <c r="M80" s="863"/>
      <c r="N80" s="51"/>
    </row>
    <row r="81" spans="1:14" ht="15.75" thickBot="1">
      <c r="B81" s="91" t="s">
        <v>974</v>
      </c>
      <c r="C81" s="92"/>
      <c r="D81" s="92"/>
      <c r="E81" s="92"/>
      <c r="F81" s="92"/>
      <c r="G81" s="92"/>
      <c r="H81" s="92"/>
      <c r="I81" s="93"/>
      <c r="J81" s="94"/>
      <c r="K81" s="305">
        <v>0.05</v>
      </c>
      <c r="L81" s="864">
        <f>N74*K81</f>
        <v>3143.7755965192719</v>
      </c>
      <c r="M81" s="865"/>
      <c r="N81" s="51"/>
    </row>
    <row r="82" spans="1:14" ht="15.75" thickBot="1">
      <c r="B82" s="828" t="s">
        <v>953</v>
      </c>
      <c r="C82" s="829"/>
      <c r="D82" s="829"/>
      <c r="E82" s="829"/>
      <c r="F82" s="829"/>
      <c r="G82" s="829"/>
      <c r="H82" s="829"/>
      <c r="I82" s="829"/>
      <c r="J82" s="829"/>
      <c r="K82" s="829"/>
      <c r="L82" s="829"/>
      <c r="M82" s="830"/>
      <c r="N82" s="52">
        <f>L79+L80+L81</f>
        <v>18862.653579115631</v>
      </c>
    </row>
    <row r="83" spans="1:14" ht="15.75" thickBot="1">
      <c r="B83" s="33"/>
      <c r="C83" s="34"/>
      <c r="D83" s="34"/>
      <c r="E83" s="34"/>
      <c r="F83" s="34"/>
      <c r="G83" s="34"/>
      <c r="H83" s="34"/>
      <c r="I83" s="34"/>
      <c r="J83" s="34"/>
      <c r="K83" s="34"/>
      <c r="L83" s="34"/>
      <c r="M83" s="34"/>
      <c r="N83" s="35"/>
    </row>
    <row r="84" spans="1:14" ht="15.75" thickBot="1">
      <c r="A84" t="s">
        <v>2016</v>
      </c>
      <c r="B84" s="828" t="s">
        <v>975</v>
      </c>
      <c r="C84" s="829"/>
      <c r="D84" s="829"/>
      <c r="E84" s="829"/>
      <c r="F84" s="829"/>
      <c r="G84" s="829"/>
      <c r="H84" s="829"/>
      <c r="I84" s="829"/>
      <c r="J84" s="829"/>
      <c r="K84" s="829"/>
      <c r="L84" s="829"/>
      <c r="M84" s="830"/>
      <c r="N84" s="188">
        <f>N74+N82</f>
        <v>81738.165509501065</v>
      </c>
    </row>
    <row r="85" spans="1:14">
      <c r="B85" s="239"/>
      <c r="C85" s="240"/>
      <c r="D85" s="240"/>
      <c r="E85" s="240"/>
      <c r="F85" s="240"/>
      <c r="G85" s="240"/>
      <c r="H85" s="240"/>
      <c r="I85" s="240"/>
      <c r="J85" s="240"/>
      <c r="K85" s="240"/>
      <c r="L85" s="240"/>
      <c r="M85" s="240"/>
      <c r="N85" s="241"/>
    </row>
    <row r="86" spans="1:14">
      <c r="B86" s="242"/>
      <c r="C86" s="243"/>
      <c r="D86" s="243"/>
      <c r="E86" s="243"/>
      <c r="F86" s="243"/>
      <c r="G86" s="243"/>
      <c r="H86" s="243"/>
      <c r="I86" s="243"/>
      <c r="J86" s="243"/>
      <c r="K86" s="243"/>
      <c r="L86" s="243"/>
      <c r="M86" s="243"/>
      <c r="N86" s="244"/>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417" t="s">
        <v>976</v>
      </c>
      <c r="F89" s="417"/>
      <c r="G89" s="417"/>
      <c r="H89" s="417"/>
      <c r="I89" s="417"/>
      <c r="J89" s="417"/>
      <c r="K89" s="243"/>
      <c r="L89" s="243"/>
      <c r="M89" s="243"/>
      <c r="N89" s="244"/>
    </row>
    <row r="90" spans="1:14">
      <c r="B90" s="242"/>
      <c r="C90" s="243"/>
      <c r="D90" s="243"/>
      <c r="E90" s="243" t="s">
        <v>977</v>
      </c>
      <c r="F90" s="243"/>
      <c r="G90" s="243"/>
      <c r="H90" s="243"/>
      <c r="I90" s="243"/>
      <c r="J90" s="243"/>
      <c r="K90" s="243"/>
      <c r="L90" s="243"/>
      <c r="M90" s="243"/>
      <c r="N90" s="244"/>
    </row>
    <row r="91" spans="1:14">
      <c r="B91" s="242"/>
      <c r="C91" s="243"/>
      <c r="D91" s="243"/>
      <c r="E91" s="243" t="s">
        <v>978</v>
      </c>
      <c r="F91" s="243"/>
      <c r="G91" s="243"/>
      <c r="H91" s="243"/>
      <c r="I91" s="243"/>
      <c r="J91" s="243"/>
      <c r="K91" s="243"/>
      <c r="L91" s="243"/>
      <c r="M91" s="243"/>
      <c r="N91" s="244"/>
    </row>
    <row r="92" spans="1:14">
      <c r="B92" s="242"/>
      <c r="C92" s="243"/>
      <c r="D92" s="243"/>
      <c r="E92" s="243" t="s">
        <v>979</v>
      </c>
      <c r="F92" s="243"/>
      <c r="G92" s="243"/>
      <c r="H92" s="243"/>
      <c r="I92" s="243"/>
      <c r="J92" s="243"/>
      <c r="K92" s="243"/>
      <c r="L92" s="243"/>
      <c r="M92" s="243"/>
      <c r="N92" s="244"/>
    </row>
    <row r="93" spans="1:14" ht="15.75" thickBot="1">
      <c r="B93" s="242"/>
      <c r="C93" s="243"/>
      <c r="D93" s="243"/>
      <c r="E93" s="243"/>
      <c r="F93" s="243" t="s">
        <v>980</v>
      </c>
      <c r="G93" s="243"/>
      <c r="H93" s="243"/>
      <c r="I93" s="243"/>
      <c r="J93" s="243"/>
      <c r="K93" s="243"/>
      <c r="L93" s="243"/>
      <c r="M93" s="243"/>
      <c r="N93" s="244"/>
    </row>
    <row r="94" spans="1:14">
      <c r="B94" s="227" t="s">
        <v>2216</v>
      </c>
      <c r="C94" s="228"/>
      <c r="D94" s="228"/>
      <c r="E94" s="228"/>
      <c r="F94" s="228"/>
      <c r="G94" s="228"/>
      <c r="H94" s="228"/>
      <c r="I94" s="228"/>
      <c r="J94" s="228"/>
      <c r="K94" s="228"/>
      <c r="L94" s="228"/>
      <c r="M94" s="228"/>
      <c r="N94" s="229"/>
    </row>
    <row r="95" spans="1:14">
      <c r="B95" s="245"/>
      <c r="C95" s="246"/>
      <c r="D95" s="246"/>
      <c r="E95" s="246"/>
      <c r="F95" s="246"/>
      <c r="G95" s="246"/>
      <c r="H95" s="246"/>
      <c r="I95" s="246"/>
      <c r="J95" s="246"/>
      <c r="K95" s="246"/>
      <c r="L95" s="246"/>
      <c r="M95" s="246"/>
      <c r="N95" s="247"/>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ht="15.75" thickBot="1">
      <c r="B98" s="248"/>
      <c r="C98" s="249"/>
      <c r="D98" s="249"/>
      <c r="E98" s="249"/>
      <c r="F98" s="249"/>
      <c r="G98" s="249"/>
      <c r="H98" s="249"/>
      <c r="I98" s="249"/>
      <c r="J98" s="249"/>
      <c r="K98" s="249"/>
      <c r="L98" s="249"/>
      <c r="M98" s="249"/>
      <c r="N98" s="250"/>
    </row>
    <row r="99" spans="2:14">
      <c r="B99" s="251"/>
      <c r="C99" s="252"/>
      <c r="D99" s="252"/>
      <c r="E99" s="252"/>
      <c r="F99" s="252"/>
      <c r="G99" s="252"/>
      <c r="H99" s="252"/>
      <c r="I99" s="252"/>
      <c r="J99" s="252"/>
      <c r="K99" s="252"/>
      <c r="L99" s="252"/>
      <c r="M99" s="252"/>
      <c r="N99" s="253"/>
    </row>
    <row r="100" spans="2:14">
      <c r="B100" s="254" t="s">
        <v>2217</v>
      </c>
      <c r="C100" s="255"/>
      <c r="D100" s="255"/>
      <c r="E100" s="255"/>
      <c r="F100" s="255"/>
      <c r="G100" s="255"/>
      <c r="H100" s="255"/>
      <c r="I100" s="255"/>
      <c r="J100" s="255"/>
      <c r="K100" s="255"/>
      <c r="L100" s="255"/>
      <c r="M100" s="255"/>
      <c r="N100" s="256"/>
    </row>
    <row r="101" spans="2:14" ht="15" customHeight="1">
      <c r="B101" s="970" t="s">
        <v>2218</v>
      </c>
      <c r="C101" s="971"/>
      <c r="D101" s="971"/>
      <c r="E101" s="971"/>
      <c r="F101" s="971"/>
      <c r="G101" s="971"/>
      <c r="H101" s="971"/>
      <c r="I101" s="971"/>
      <c r="J101" s="971"/>
      <c r="K101" s="971"/>
      <c r="L101" s="971"/>
      <c r="M101" s="971"/>
      <c r="N101" s="972"/>
    </row>
    <row r="102" spans="2:14" ht="15" customHeight="1">
      <c r="B102" s="970"/>
      <c r="C102" s="971"/>
      <c r="D102" s="971"/>
      <c r="E102" s="971"/>
      <c r="F102" s="971"/>
      <c r="G102" s="971"/>
      <c r="H102" s="971"/>
      <c r="I102" s="971"/>
      <c r="J102" s="971"/>
      <c r="K102" s="971"/>
      <c r="L102" s="971"/>
      <c r="M102" s="971"/>
      <c r="N102" s="972"/>
    </row>
    <row r="103" spans="2:14" ht="30" customHeight="1">
      <c r="B103" s="973" t="s">
        <v>2219</v>
      </c>
      <c r="C103" s="974"/>
      <c r="D103" s="974"/>
      <c r="E103" s="974"/>
      <c r="F103" s="974"/>
      <c r="G103" s="974"/>
      <c r="H103" s="974"/>
      <c r="I103" s="974"/>
      <c r="J103" s="974"/>
      <c r="K103" s="974"/>
      <c r="L103" s="974"/>
      <c r="M103" s="974"/>
      <c r="N103" s="975"/>
    </row>
    <row r="104" spans="2:14">
      <c r="B104" s="973"/>
      <c r="C104" s="974"/>
      <c r="D104" s="974"/>
      <c r="E104" s="974"/>
      <c r="F104" s="974"/>
      <c r="G104" s="974"/>
      <c r="H104" s="974"/>
      <c r="I104" s="974"/>
      <c r="J104" s="974"/>
      <c r="K104" s="974"/>
      <c r="L104" s="974"/>
      <c r="M104" s="974"/>
      <c r="N104" s="975"/>
    </row>
    <row r="105" spans="2:14">
      <c r="B105" s="339"/>
      <c r="C105" s="340"/>
      <c r="D105" s="340"/>
      <c r="E105" s="340"/>
      <c r="F105" s="340"/>
      <c r="G105" s="340"/>
      <c r="H105" s="340"/>
      <c r="I105" s="340"/>
      <c r="J105" s="340"/>
      <c r="K105" s="340"/>
      <c r="L105" s="340"/>
      <c r="M105" s="340"/>
      <c r="N105" s="341"/>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254"/>
      <c r="C108" s="255"/>
      <c r="D108" s="255"/>
      <c r="E108" s="255"/>
      <c r="F108" s="255"/>
      <c r="G108" s="255"/>
      <c r="H108" s="255"/>
      <c r="I108" s="255"/>
      <c r="J108" s="255"/>
      <c r="K108" s="255"/>
      <c r="L108" s="255"/>
      <c r="M108" s="255"/>
      <c r="N108" s="256"/>
    </row>
    <row r="109" spans="2:14">
      <c r="B109" s="242"/>
      <c r="C109" s="243"/>
      <c r="D109" s="243"/>
      <c r="E109" s="243" t="s">
        <v>976</v>
      </c>
      <c r="F109" s="417"/>
      <c r="G109" s="417"/>
      <c r="H109" s="243"/>
      <c r="I109" s="243"/>
      <c r="J109" s="243"/>
      <c r="K109" s="243"/>
      <c r="L109" s="243"/>
      <c r="M109" s="243"/>
      <c r="N109" s="244"/>
    </row>
    <row r="110" spans="2:14">
      <c r="B110" s="242"/>
      <c r="C110" s="243"/>
      <c r="D110" s="243"/>
      <c r="E110" s="418" t="s">
        <v>977</v>
      </c>
      <c r="F110" s="243"/>
      <c r="G110" s="243"/>
      <c r="H110" s="418"/>
      <c r="I110" s="418"/>
      <c r="J110" s="418"/>
      <c r="K110" s="243"/>
      <c r="L110" s="243"/>
      <c r="M110" s="243"/>
      <c r="N110" s="244"/>
    </row>
    <row r="111" spans="2:14">
      <c r="B111" s="242"/>
      <c r="C111" s="243"/>
      <c r="D111" s="243"/>
      <c r="E111" s="257" t="s">
        <v>981</v>
      </c>
      <c r="F111" s="243"/>
      <c r="G111" s="243"/>
      <c r="H111" s="257"/>
      <c r="I111" s="257"/>
      <c r="J111" s="257"/>
      <c r="K111" s="243"/>
      <c r="L111" s="243"/>
      <c r="M111" s="243"/>
      <c r="N111" s="244"/>
    </row>
    <row r="112" spans="2:14">
      <c r="B112" s="258"/>
      <c r="C112" s="255"/>
      <c r="D112" s="255"/>
      <c r="E112" s="243" t="s">
        <v>979</v>
      </c>
      <c r="F112" s="243"/>
      <c r="G112" s="243"/>
      <c r="H112" s="243"/>
      <c r="I112" s="243"/>
      <c r="J112" s="243"/>
      <c r="K112" s="255"/>
      <c r="L112" s="255"/>
      <c r="M112" s="255"/>
      <c r="N112" s="256"/>
    </row>
    <row r="113" spans="2:14">
      <c r="B113" s="258"/>
      <c r="C113" s="255"/>
      <c r="D113" s="255"/>
      <c r="E113" s="255"/>
      <c r="F113" s="243"/>
      <c r="G113" s="243"/>
      <c r="H113" s="243"/>
      <c r="I113" s="243"/>
      <c r="J113" s="243"/>
      <c r="K113" s="255"/>
      <c r="L113" s="255"/>
      <c r="M113" s="255"/>
      <c r="N113" s="256"/>
    </row>
    <row r="114" spans="2:14">
      <c r="B114" s="258" t="s">
        <v>2220</v>
      </c>
      <c r="C114" s="257"/>
      <c r="D114" s="257"/>
      <c r="E114" s="243"/>
      <c r="F114" s="243"/>
      <c r="G114" s="243"/>
      <c r="H114" s="243"/>
      <c r="I114" s="243"/>
      <c r="J114" s="976"/>
      <c r="K114" s="976"/>
      <c r="L114" s="976"/>
      <c r="M114" s="976"/>
      <c r="N114" s="977"/>
    </row>
    <row r="115" spans="2:14" ht="15.75" thickBot="1">
      <c r="B115" s="419" t="s">
        <v>2221</v>
      </c>
      <c r="C115" s="420"/>
      <c r="D115" s="420"/>
      <c r="E115" s="259"/>
      <c r="F115" s="259"/>
      <c r="G115" s="259"/>
      <c r="H115" s="259"/>
      <c r="I115" s="259"/>
      <c r="J115" s="978"/>
      <c r="K115" s="978"/>
      <c r="L115" s="978"/>
      <c r="M115" s="978"/>
      <c r="N115" s="979"/>
    </row>
  </sheetData>
  <mergeCells count="62">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7.25" hidden="1" customHeight="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1632</v>
      </c>
      <c r="C31" s="81" t="s">
        <v>2088</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180</v>
      </c>
      <c r="B36" s="841" t="str">
        <f>VLOOKUP(A36,EQUIPOS!A6:D154,3,FALSE)</f>
        <v>Compresor 120 HP, con martillo.</v>
      </c>
      <c r="C36" s="842"/>
      <c r="D36" s="842"/>
      <c r="E36" s="842"/>
      <c r="F36" s="842"/>
      <c r="G36" s="842"/>
      <c r="H36" s="843"/>
      <c r="I36" s="267"/>
      <c r="J36" s="268"/>
      <c r="K36" s="269">
        <f>VLOOKUP(A36,EQUIPOS!A6:D163,4,FALSE)</f>
        <v>92243.711544036807</v>
      </c>
      <c r="L36" s="270"/>
      <c r="M36" s="271">
        <v>35</v>
      </c>
      <c r="N36" s="272">
        <f>K36/M36</f>
        <v>2635.5346155439088</v>
      </c>
    </row>
    <row r="37" spans="1:14">
      <c r="A37" s="113" t="s">
        <v>312</v>
      </c>
      <c r="B37" s="841" t="str">
        <f>VLOOKUP(A37,EQUIPOS!A7:D154,3,FALSE)</f>
        <v>Retroexcavadora sobre oruga, potencia 138 HP, balde de 1,5 m3.</v>
      </c>
      <c r="C37" s="842"/>
      <c r="D37" s="842"/>
      <c r="E37" s="842"/>
      <c r="F37" s="842"/>
      <c r="G37" s="842"/>
      <c r="H37" s="843"/>
      <c r="I37" s="421"/>
      <c r="J37" s="422"/>
      <c r="K37" s="269">
        <f>VLOOKUP(A37,EQUIPOS!A7:D164,4,FALSE)</f>
        <v>223344.09288653883</v>
      </c>
      <c r="L37" s="335"/>
      <c r="M37" s="336">
        <v>35</v>
      </c>
      <c r="N37" s="272">
        <f>K37/M37</f>
        <v>6381.2597967582524</v>
      </c>
    </row>
    <row r="38" spans="1:14">
      <c r="A38" s="113"/>
      <c r="B38" s="320"/>
      <c r="C38" s="321"/>
      <c r="D38" s="321"/>
      <c r="E38" s="323"/>
      <c r="F38" s="321"/>
      <c r="G38" s="321"/>
      <c r="H38" s="322"/>
      <c r="I38" s="328"/>
      <c r="J38" s="330"/>
      <c r="K38" s="269"/>
      <c r="L38" s="423"/>
      <c r="M38" s="424"/>
      <c r="N38" s="272"/>
    </row>
    <row r="39" spans="1:14">
      <c r="B39" s="841"/>
      <c r="C39" s="842"/>
      <c r="D39" s="842"/>
      <c r="E39" s="847"/>
      <c r="F39" s="842"/>
      <c r="G39" s="842"/>
      <c r="H39" s="843"/>
      <c r="I39" s="36"/>
      <c r="J39" s="37"/>
      <c r="K39" s="274"/>
      <c r="L39" s="276"/>
      <c r="M39" s="277"/>
      <c r="N39" s="278"/>
    </row>
    <row r="40" spans="1:14">
      <c r="B40" s="848" t="s">
        <v>952</v>
      </c>
      <c r="C40" s="849"/>
      <c r="D40" s="849"/>
      <c r="E40" s="38"/>
      <c r="F40" s="39"/>
      <c r="G40" s="39"/>
      <c r="H40" s="40"/>
      <c r="I40" s="36"/>
      <c r="J40" s="37"/>
      <c r="K40" s="279"/>
      <c r="L40" s="276"/>
      <c r="M40" s="401">
        <v>0.01</v>
      </c>
      <c r="N40" s="344">
        <f>N73*M40</f>
        <v>7.6767229862288557</v>
      </c>
    </row>
    <row r="41" spans="1:14" ht="15.75" thickBot="1">
      <c r="B41" s="841"/>
      <c r="C41" s="842"/>
      <c r="D41" s="842"/>
      <c r="E41" s="842"/>
      <c r="F41" s="842"/>
      <c r="G41" s="842"/>
      <c r="H41" s="843"/>
      <c r="I41" s="850"/>
      <c r="J41" s="851"/>
      <c r="K41" s="41"/>
      <c r="L41" s="852"/>
      <c r="M41" s="853"/>
      <c r="N41" s="105"/>
    </row>
    <row r="42" spans="1:14" ht="15.75" thickBot="1">
      <c r="B42" s="828" t="s">
        <v>953</v>
      </c>
      <c r="C42" s="829"/>
      <c r="D42" s="829"/>
      <c r="E42" s="829"/>
      <c r="F42" s="829"/>
      <c r="G42" s="829"/>
      <c r="H42" s="829"/>
      <c r="I42" s="829"/>
      <c r="J42" s="829"/>
      <c r="K42" s="829"/>
      <c r="L42" s="829"/>
      <c r="M42" s="830"/>
      <c r="N42" s="394">
        <f>SUM(N36:N41)</f>
        <v>9024.4711352883896</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9" t="s">
        <v>944</v>
      </c>
      <c r="C46" s="820"/>
      <c r="D46" s="820"/>
      <c r="E46" s="820"/>
      <c r="F46" s="820"/>
      <c r="G46" s="820"/>
      <c r="H46" s="820"/>
      <c r="I46" s="821"/>
      <c r="J46" s="315" t="s">
        <v>945</v>
      </c>
      <c r="K46" s="85" t="s">
        <v>946</v>
      </c>
      <c r="L46" s="822" t="s">
        <v>955</v>
      </c>
      <c r="M46" s="821"/>
      <c r="N46" s="86" t="s">
        <v>951</v>
      </c>
    </row>
    <row r="47" spans="1:14">
      <c r="A47" s="144" t="s">
        <v>442</v>
      </c>
      <c r="B47" s="43" t="str">
        <f>VLOOKUP(A47,MATERIALES!A5:D373,3,FALSE)</f>
        <v>Derechos de explotación y/o disposición de materiales</v>
      </c>
      <c r="C47" s="281"/>
      <c r="D47" s="281"/>
      <c r="E47" s="281"/>
      <c r="F47" s="281"/>
      <c r="G47" s="281"/>
      <c r="H47" s="281"/>
      <c r="I47" s="268"/>
      <c r="J47" s="224" t="str">
        <f>VLOOKUP(A47,MATERIALES!A3:D639,2,FALSE)</f>
        <v>m3</v>
      </c>
      <c r="K47" s="282">
        <v>1.3</v>
      </c>
      <c r="L47" s="267"/>
      <c r="M47" s="402">
        <f>VLOOKUP(A47,MATERIALES!A5:D396,4,FALSE)</f>
        <v>5638.518351075214</v>
      </c>
      <c r="N47" s="272">
        <f>K47*M47</f>
        <v>7330.0738563977784</v>
      </c>
    </row>
    <row r="48" spans="1:14">
      <c r="A48" s="205"/>
      <c r="B48" s="320"/>
      <c r="C48" s="425"/>
      <c r="D48" s="425"/>
      <c r="E48" s="425"/>
      <c r="F48" s="425"/>
      <c r="G48" s="425"/>
      <c r="H48" s="425"/>
      <c r="I48" s="422"/>
      <c r="J48" s="311"/>
      <c r="K48" s="397"/>
      <c r="L48" s="421"/>
      <c r="M48" s="426"/>
      <c r="N48" s="273"/>
    </row>
    <row r="49" spans="1:14">
      <c r="A49" s="205"/>
      <c r="B49" s="168"/>
      <c r="C49" s="329"/>
      <c r="D49" s="329"/>
      <c r="E49" s="329"/>
      <c r="F49" s="329"/>
      <c r="G49" s="329"/>
      <c r="H49" s="329"/>
      <c r="I49" s="422"/>
      <c r="J49" s="427"/>
      <c r="K49" s="428"/>
      <c r="L49" s="328"/>
      <c r="M49" s="429"/>
      <c r="N49" s="430"/>
    </row>
    <row r="50" spans="1:14" ht="15.75" thickBot="1">
      <c r="B50" s="309"/>
      <c r="C50" s="310"/>
      <c r="D50" s="310"/>
      <c r="E50" s="310"/>
      <c r="F50" s="310"/>
      <c r="G50" s="310"/>
      <c r="H50" s="310"/>
      <c r="I50" s="310"/>
      <c r="J50" s="126"/>
      <c r="K50" s="126"/>
      <c r="L50" s="325"/>
      <c r="M50" s="324"/>
      <c r="N50" s="127"/>
    </row>
    <row r="51" spans="1:14" ht="15.75" thickBot="1">
      <c r="B51" s="828" t="s">
        <v>953</v>
      </c>
      <c r="C51" s="829"/>
      <c r="D51" s="829"/>
      <c r="E51" s="829"/>
      <c r="F51" s="829"/>
      <c r="G51" s="829"/>
      <c r="H51" s="829"/>
      <c r="I51" s="829"/>
      <c r="J51" s="829"/>
      <c r="K51" s="829"/>
      <c r="L51" s="829"/>
      <c r="M51" s="830"/>
      <c r="N51" s="394">
        <f>SUM(N47:N50)</f>
        <v>7330.0738563977784</v>
      </c>
    </row>
    <row r="52" spans="1:14">
      <c r="B52" s="33"/>
      <c r="C52" s="34"/>
      <c r="D52" s="34"/>
      <c r="E52" s="34"/>
      <c r="F52" s="34"/>
      <c r="G52" s="34"/>
      <c r="H52" s="34"/>
      <c r="I52" s="34"/>
      <c r="J52" s="34"/>
      <c r="K52" s="34"/>
      <c r="L52" s="34"/>
      <c r="M52" s="34"/>
      <c r="N52" s="35"/>
    </row>
    <row r="53" spans="1:14">
      <c r="B53" s="64" t="s">
        <v>956</v>
      </c>
      <c r="C53" s="65"/>
      <c r="D53" s="65"/>
      <c r="E53" s="65"/>
      <c r="F53" s="65"/>
      <c r="G53" s="65"/>
      <c r="H53" s="65"/>
      <c r="I53" s="65"/>
      <c r="J53" s="65"/>
      <c r="K53" s="65"/>
      <c r="L53" s="65"/>
      <c r="M53" s="65"/>
      <c r="N53" s="66"/>
    </row>
    <row r="54" spans="1:14" ht="15.75" thickBot="1">
      <c r="B54" s="68"/>
      <c r="C54" s="61"/>
      <c r="D54" s="61"/>
      <c r="E54" s="61"/>
      <c r="F54" s="61"/>
      <c r="G54" s="61"/>
      <c r="H54" s="61"/>
      <c r="I54" s="61"/>
      <c r="J54" s="61"/>
      <c r="K54" s="61"/>
      <c r="L54" s="61"/>
      <c r="M54" s="61"/>
      <c r="N54" s="63"/>
    </row>
    <row r="55" spans="1:14" ht="25.5">
      <c r="B55" s="313" t="s">
        <v>957</v>
      </c>
      <c r="C55" s="314"/>
      <c r="D55" s="314"/>
      <c r="E55" s="314"/>
      <c r="F55" s="314"/>
      <c r="G55" s="314"/>
      <c r="H55" s="73" t="s">
        <v>945</v>
      </c>
      <c r="I55" s="74" t="s">
        <v>958</v>
      </c>
      <c r="J55" s="75" t="s">
        <v>959</v>
      </c>
      <c r="K55" s="73" t="s">
        <v>960</v>
      </c>
      <c r="L55" s="831" t="s">
        <v>961</v>
      </c>
      <c r="M55" s="804"/>
      <c r="N55" s="76" t="s">
        <v>951</v>
      </c>
    </row>
    <row r="56" spans="1:14">
      <c r="A56" t="s">
        <v>1256</v>
      </c>
      <c r="B56" s="46" t="str">
        <f>VLOOKUP(A56,TRANSPORTE!A5:D117,3,FALSE)</f>
        <v>Transporte de material de excavación</v>
      </c>
      <c r="C56" s="317"/>
      <c r="D56" s="317"/>
      <c r="E56" s="317"/>
      <c r="F56" s="317"/>
      <c r="G56" s="317"/>
      <c r="H56" s="311" t="s">
        <v>1468</v>
      </c>
      <c r="I56" s="279">
        <v>1.3</v>
      </c>
      <c r="J56" s="286">
        <v>1</v>
      </c>
      <c r="K56" s="279">
        <f>I56*J56</f>
        <v>1.3</v>
      </c>
      <c r="L56" s="832">
        <f>VLOOKUP(A56,TRANSPORTE!A5:D117,4,FALSE)</f>
        <v>1232.9363069637777</v>
      </c>
      <c r="M56" s="833"/>
      <c r="N56" s="287">
        <f>K56*L56</f>
        <v>1602.8171990529111</v>
      </c>
    </row>
    <row r="57" spans="1:14">
      <c r="B57" s="46"/>
      <c r="C57" s="47"/>
      <c r="D57" s="47"/>
      <c r="E57" s="47"/>
      <c r="F57" s="47"/>
      <c r="G57" s="47"/>
      <c r="H57" s="311"/>
      <c r="I57" s="279"/>
      <c r="J57" s="286"/>
      <c r="K57" s="279"/>
      <c r="L57" s="832"/>
      <c r="M57" s="833"/>
      <c r="N57" s="287"/>
    </row>
    <row r="58" spans="1:14">
      <c r="B58" s="46"/>
      <c r="C58" s="47"/>
      <c r="D58" s="47"/>
      <c r="E58" s="47"/>
      <c r="F58" s="47"/>
      <c r="G58" s="47"/>
      <c r="H58" s="311"/>
      <c r="I58" s="279"/>
      <c r="J58" s="286"/>
      <c r="K58" s="279"/>
      <c r="L58" s="832"/>
      <c r="M58" s="833"/>
      <c r="N58" s="287"/>
    </row>
    <row r="59" spans="1:14">
      <c r="B59" s="46"/>
      <c r="C59" s="47"/>
      <c r="D59" s="47"/>
      <c r="E59" s="47"/>
      <c r="F59" s="47"/>
      <c r="G59" s="47"/>
      <c r="H59" s="311"/>
      <c r="I59" s="279"/>
      <c r="J59" s="286"/>
      <c r="K59" s="279"/>
      <c r="L59" s="832"/>
      <c r="M59" s="833"/>
      <c r="N59" s="287"/>
    </row>
    <row r="60" spans="1:14">
      <c r="B60" s="46"/>
      <c r="C60" s="47"/>
      <c r="D60" s="47"/>
      <c r="E60" s="47"/>
      <c r="F60" s="47"/>
      <c r="G60" s="47"/>
      <c r="H60" s="288"/>
      <c r="I60" s="279"/>
      <c r="J60" s="279"/>
      <c r="K60" s="279"/>
      <c r="L60" s="289"/>
      <c r="M60" s="290"/>
      <c r="N60" s="291"/>
    </row>
    <row r="61" spans="1:14" ht="15.75" thickBot="1">
      <c r="B61" s="447"/>
      <c r="C61" s="448"/>
      <c r="D61" s="448"/>
      <c r="E61" s="448"/>
      <c r="F61" s="448"/>
      <c r="G61" s="448"/>
      <c r="H61" s="48"/>
      <c r="I61" s="126"/>
      <c r="J61" s="126"/>
      <c r="K61" s="126"/>
      <c r="L61" s="817"/>
      <c r="M61" s="818"/>
      <c r="N61" s="127"/>
    </row>
    <row r="62" spans="1:14" ht="15.75" thickBot="1">
      <c r="B62" s="834" t="s">
        <v>953</v>
      </c>
      <c r="C62" s="835"/>
      <c r="D62" s="835"/>
      <c r="E62" s="835"/>
      <c r="F62" s="835"/>
      <c r="G62" s="835"/>
      <c r="H62" s="835"/>
      <c r="I62" s="835"/>
      <c r="J62" s="835"/>
      <c r="K62" s="835"/>
      <c r="L62" s="835"/>
      <c r="M62" s="836"/>
      <c r="N62" s="104">
        <f>N56+N57+N58+N59+N60</f>
        <v>1602.8171990529111</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54" t="s">
        <v>963</v>
      </c>
      <c r="C66" s="855"/>
      <c r="D66" s="855"/>
      <c r="E66" s="855"/>
      <c r="F66" s="855"/>
      <c r="G66" s="855"/>
      <c r="H66" s="855"/>
      <c r="I66" s="73" t="s">
        <v>964</v>
      </c>
      <c r="J66" s="75" t="s">
        <v>1410</v>
      </c>
      <c r="K66" s="74" t="s">
        <v>966</v>
      </c>
      <c r="L66" s="856" t="s">
        <v>950</v>
      </c>
      <c r="M66" s="857"/>
      <c r="N66" s="98" t="s">
        <v>951</v>
      </c>
    </row>
    <row r="67" spans="1:15">
      <c r="A67" s="145" t="s">
        <v>7</v>
      </c>
      <c r="B67" s="49" t="str">
        <f>VLOOKUP(A67,'MANO DE OBRA'!A8:D68,3,FALSE)</f>
        <v>Obrero (2)</v>
      </c>
      <c r="C67" s="47"/>
      <c r="D67" s="47"/>
      <c r="E67" s="47"/>
      <c r="F67" s="47"/>
      <c r="G67" s="47"/>
      <c r="H67" s="47"/>
      <c r="I67" s="292">
        <f>K67/J67*100</f>
        <v>58520.000000000007</v>
      </c>
      <c r="J67" s="293">
        <v>185</v>
      </c>
      <c r="K67" s="294">
        <f>VLOOKUP(A67,'MANO DE OBRA'!A8:D99,4,FALSE)</f>
        <v>108262</v>
      </c>
      <c r="L67" s="50"/>
      <c r="M67" s="431">
        <v>280</v>
      </c>
      <c r="N67" s="395">
        <f>K67/M67</f>
        <v>386.65</v>
      </c>
      <c r="O67" s="106"/>
    </row>
    <row r="68" spans="1:15">
      <c r="A68" s="145" t="s">
        <v>30</v>
      </c>
      <c r="B68" s="49" t="str">
        <f>VLOOKUP(A68,'MANO DE OBRA'!A8:D69,3,FALSE)</f>
        <v>Oficial</v>
      </c>
      <c r="C68" s="47"/>
      <c r="D68" s="47"/>
      <c r="E68" s="47"/>
      <c r="F68" s="47"/>
      <c r="G68" s="47"/>
      <c r="H68" s="47"/>
      <c r="I68" s="292">
        <f>K68/J68*100</f>
        <v>57668.23979157189</v>
      </c>
      <c r="J68" s="293">
        <v>185</v>
      </c>
      <c r="K68" s="294">
        <f>VLOOKUP(A68,'MANO DE OBRA'!A8:D100,4,FALSE)</f>
        <v>106686.24361440798</v>
      </c>
      <c r="L68" s="50"/>
      <c r="M68" s="432">
        <v>280</v>
      </c>
      <c r="N68" s="395">
        <f>K68/M68</f>
        <v>381.02229862288567</v>
      </c>
    </row>
    <row r="69" spans="1:15">
      <c r="B69" s="49"/>
      <c r="C69" s="47"/>
      <c r="D69" s="47"/>
      <c r="E69" s="47"/>
      <c r="F69" s="47"/>
      <c r="G69" s="47"/>
      <c r="H69" s="47"/>
      <c r="I69" s="279"/>
      <c r="J69" s="297"/>
      <c r="K69" s="298"/>
      <c r="L69" s="50"/>
      <c r="M69" s="300"/>
      <c r="N69" s="296"/>
    </row>
    <row r="70" spans="1:15">
      <c r="B70" s="49"/>
      <c r="C70" s="47"/>
      <c r="D70" s="47"/>
      <c r="E70" s="47"/>
      <c r="F70" s="47"/>
      <c r="G70" s="47"/>
      <c r="H70" s="47"/>
      <c r="I70" s="279"/>
      <c r="J70" s="297"/>
      <c r="K70" s="298"/>
      <c r="L70" s="318"/>
      <c r="M70" s="300"/>
      <c r="N70" s="296"/>
    </row>
    <row r="71" spans="1:15">
      <c r="B71" s="49"/>
      <c r="C71" s="47"/>
      <c r="D71" s="47"/>
      <c r="E71" s="47"/>
      <c r="F71" s="47"/>
      <c r="G71" s="47"/>
      <c r="H71" s="47"/>
      <c r="I71" s="279"/>
      <c r="J71" s="297"/>
      <c r="K71" s="298"/>
      <c r="L71" s="318"/>
      <c r="M71" s="300"/>
      <c r="N71" s="296"/>
    </row>
    <row r="72" spans="1:15" ht="15.75" thickBot="1">
      <c r="B72" s="815"/>
      <c r="C72" s="816"/>
      <c r="D72" s="816"/>
      <c r="E72" s="816"/>
      <c r="F72" s="816"/>
      <c r="G72" s="816"/>
      <c r="H72" s="816"/>
      <c r="I72" s="126"/>
      <c r="J72" s="126"/>
      <c r="K72" s="126"/>
      <c r="L72" s="916"/>
      <c r="M72" s="916"/>
      <c r="N72" s="45"/>
    </row>
    <row r="73" spans="1:15" ht="15.75" thickBot="1">
      <c r="B73" s="834" t="s">
        <v>953</v>
      </c>
      <c r="C73" s="835"/>
      <c r="D73" s="835"/>
      <c r="E73" s="835"/>
      <c r="F73" s="835"/>
      <c r="G73" s="835"/>
      <c r="H73" s="835"/>
      <c r="I73" s="835"/>
      <c r="J73" s="835"/>
      <c r="K73" s="835"/>
      <c r="L73" s="835"/>
      <c r="M73" s="836"/>
      <c r="N73" s="301">
        <f>SUM(N67:N72)</f>
        <v>767.67229862288559</v>
      </c>
    </row>
    <row r="74" spans="1:15" ht="15.75" thickBot="1">
      <c r="B74" s="33"/>
      <c r="C74" s="34"/>
      <c r="D74" s="34"/>
      <c r="E74" s="34"/>
      <c r="F74" s="34"/>
      <c r="G74" s="34"/>
      <c r="H74" s="34"/>
      <c r="I74" s="34"/>
      <c r="J74" s="34"/>
      <c r="K74" s="34"/>
      <c r="L74" s="34"/>
      <c r="M74" s="34"/>
      <c r="N74" s="35"/>
    </row>
    <row r="75" spans="1:15" ht="15.75" thickBot="1">
      <c r="B75" s="828" t="s">
        <v>967</v>
      </c>
      <c r="C75" s="829"/>
      <c r="D75" s="829"/>
      <c r="E75" s="829"/>
      <c r="F75" s="829"/>
      <c r="G75" s="829"/>
      <c r="H75" s="829"/>
      <c r="I75" s="829"/>
      <c r="J75" s="829"/>
      <c r="K75" s="829"/>
      <c r="L75" s="829"/>
      <c r="M75" s="830"/>
      <c r="N75" s="99">
        <f>N42+N51+N62+N73</f>
        <v>18725.034489361966</v>
      </c>
    </row>
    <row r="76" spans="1:15">
      <c r="B76" s="33"/>
      <c r="C76" s="34"/>
      <c r="D76" s="34"/>
      <c r="E76" s="34"/>
      <c r="F76" s="34"/>
      <c r="G76" s="34"/>
      <c r="H76" s="34"/>
      <c r="I76" s="34"/>
      <c r="J76" s="34"/>
      <c r="K76" s="34"/>
      <c r="L76" s="34"/>
      <c r="M76" s="34"/>
      <c r="N76" s="35"/>
    </row>
    <row r="77" spans="1:15">
      <c r="B77" s="64" t="s">
        <v>968</v>
      </c>
      <c r="C77" s="65"/>
      <c r="D77" s="65"/>
      <c r="E77" s="65"/>
      <c r="F77" s="65"/>
      <c r="G77" s="65"/>
      <c r="H77" s="65"/>
      <c r="I77" s="65"/>
      <c r="J77" s="65"/>
      <c r="K77" s="65"/>
      <c r="L77" s="65"/>
      <c r="M77" s="65"/>
      <c r="N77" s="66"/>
    </row>
    <row r="78" spans="1:15" ht="15.75" thickBot="1">
      <c r="B78" s="68"/>
      <c r="C78" s="61"/>
      <c r="D78" s="61"/>
      <c r="E78" s="61"/>
      <c r="F78" s="61"/>
      <c r="G78" s="61"/>
      <c r="H78" s="61"/>
      <c r="I78" s="61"/>
      <c r="J78" s="61"/>
      <c r="K78" s="61"/>
      <c r="L78" s="61"/>
      <c r="M78" s="61"/>
      <c r="N78" s="63"/>
    </row>
    <row r="79" spans="1:15">
      <c r="B79" s="819" t="s">
        <v>969</v>
      </c>
      <c r="C79" s="820"/>
      <c r="D79" s="820"/>
      <c r="E79" s="820"/>
      <c r="F79" s="820"/>
      <c r="G79" s="820"/>
      <c r="H79" s="820"/>
      <c r="I79" s="314"/>
      <c r="J79" s="334"/>
      <c r="K79" s="302" t="s">
        <v>970</v>
      </c>
      <c r="L79" s="858" t="s">
        <v>971</v>
      </c>
      <c r="M79" s="859"/>
      <c r="N79" s="303"/>
    </row>
    <row r="80" spans="1:15">
      <c r="B80" s="860" t="s">
        <v>972</v>
      </c>
      <c r="C80" s="861"/>
      <c r="D80" s="861"/>
      <c r="E80" s="861"/>
      <c r="F80" s="861"/>
      <c r="G80" s="861"/>
      <c r="H80" s="861"/>
      <c r="I80" s="87"/>
      <c r="J80" s="88"/>
      <c r="K80" s="304">
        <v>0.2</v>
      </c>
      <c r="L80" s="862">
        <f>N75*K80</f>
        <v>3745.0068978723934</v>
      </c>
      <c r="M80" s="863"/>
      <c r="N80" s="51"/>
    </row>
    <row r="81" spans="1:14">
      <c r="B81" s="89" t="s">
        <v>973</v>
      </c>
      <c r="C81" s="90"/>
      <c r="D81" s="90"/>
      <c r="E81" s="90"/>
      <c r="F81" s="90"/>
      <c r="G81" s="90"/>
      <c r="H81" s="90"/>
      <c r="I81" s="87"/>
      <c r="J81" s="88"/>
      <c r="K81" s="304">
        <v>0.05</v>
      </c>
      <c r="L81" s="862">
        <f>N75*K81</f>
        <v>936.25172446809836</v>
      </c>
      <c r="M81" s="863"/>
      <c r="N81" s="51"/>
    </row>
    <row r="82" spans="1:14" ht="15.75" thickBot="1">
      <c r="B82" s="91" t="s">
        <v>974</v>
      </c>
      <c r="C82" s="92"/>
      <c r="D82" s="92"/>
      <c r="E82" s="92"/>
      <c r="F82" s="92"/>
      <c r="G82" s="92"/>
      <c r="H82" s="92"/>
      <c r="I82" s="93"/>
      <c r="J82" s="94"/>
      <c r="K82" s="305">
        <v>0.05</v>
      </c>
      <c r="L82" s="864">
        <f>N75*K82</f>
        <v>936.25172446809836</v>
      </c>
      <c r="M82" s="865"/>
      <c r="N82" s="51"/>
    </row>
    <row r="83" spans="1:14" ht="15.75" thickBot="1">
      <c r="B83" s="828" t="s">
        <v>953</v>
      </c>
      <c r="C83" s="829"/>
      <c r="D83" s="829"/>
      <c r="E83" s="829"/>
      <c r="F83" s="829"/>
      <c r="G83" s="829"/>
      <c r="H83" s="829"/>
      <c r="I83" s="829"/>
      <c r="J83" s="829"/>
      <c r="K83" s="829"/>
      <c r="L83" s="829"/>
      <c r="M83" s="830"/>
      <c r="N83" s="52">
        <f>L80+L81+L82</f>
        <v>5617.5103468085899</v>
      </c>
    </row>
    <row r="84" spans="1:14" ht="15.75" thickBot="1">
      <c r="B84" s="33"/>
      <c r="C84" s="34"/>
      <c r="D84" s="34"/>
      <c r="E84" s="34"/>
      <c r="F84" s="34"/>
      <c r="G84" s="34"/>
      <c r="H84" s="34"/>
      <c r="I84" s="34"/>
      <c r="J84" s="34"/>
      <c r="K84" s="34"/>
      <c r="L84" s="34"/>
      <c r="M84" s="34"/>
      <c r="N84" s="35"/>
    </row>
    <row r="85" spans="1:14" ht="15.75" thickBot="1">
      <c r="A85" t="s">
        <v>2016</v>
      </c>
      <c r="B85" s="828" t="s">
        <v>975</v>
      </c>
      <c r="C85" s="829"/>
      <c r="D85" s="829"/>
      <c r="E85" s="829"/>
      <c r="F85" s="829"/>
      <c r="G85" s="829"/>
      <c r="H85" s="829"/>
      <c r="I85" s="829"/>
      <c r="J85" s="829"/>
      <c r="K85" s="829"/>
      <c r="L85" s="829"/>
      <c r="M85" s="830"/>
      <c r="N85" s="188">
        <f>N75+N83</f>
        <v>24342.544836170557</v>
      </c>
    </row>
    <row r="86" spans="1:14">
      <c r="B86" s="239"/>
      <c r="C86" s="240"/>
      <c r="D86" s="240"/>
      <c r="E86" s="240"/>
      <c r="F86" s="240"/>
      <c r="G86" s="240"/>
      <c r="H86" s="240"/>
      <c r="I86" s="240"/>
      <c r="J86" s="240"/>
      <c r="K86" s="240"/>
      <c r="L86" s="240"/>
      <c r="M86" s="240"/>
      <c r="N86" s="241"/>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243"/>
      <c r="F89" s="243"/>
      <c r="G89" s="243"/>
      <c r="H89" s="243"/>
      <c r="I89" s="243"/>
      <c r="J89" s="243"/>
      <c r="K89" s="243"/>
      <c r="L89" s="243"/>
      <c r="M89" s="243"/>
      <c r="N89" s="244"/>
    </row>
    <row r="90" spans="1:14">
      <c r="B90" s="242"/>
      <c r="C90" s="243"/>
      <c r="D90" s="243"/>
      <c r="E90" s="417" t="s">
        <v>976</v>
      </c>
      <c r="F90" s="417"/>
      <c r="G90" s="417"/>
      <c r="H90" s="417"/>
      <c r="I90" s="417"/>
      <c r="J90" s="417"/>
      <c r="K90" s="243"/>
      <c r="L90" s="243"/>
      <c r="M90" s="243"/>
      <c r="N90" s="244"/>
    </row>
    <row r="91" spans="1:14">
      <c r="B91" s="242"/>
      <c r="C91" s="243"/>
      <c r="D91" s="243"/>
      <c r="E91" s="243" t="s">
        <v>977</v>
      </c>
      <c r="F91" s="243"/>
      <c r="G91" s="243"/>
      <c r="H91" s="243"/>
      <c r="I91" s="243"/>
      <c r="J91" s="243"/>
      <c r="K91" s="243"/>
      <c r="L91" s="243"/>
      <c r="M91" s="243"/>
      <c r="N91" s="244"/>
    </row>
    <row r="92" spans="1:14">
      <c r="B92" s="242"/>
      <c r="C92" s="243"/>
      <c r="D92" s="243"/>
      <c r="E92" s="243" t="s">
        <v>978</v>
      </c>
      <c r="F92" s="243"/>
      <c r="G92" s="243"/>
      <c r="H92" s="243"/>
      <c r="I92" s="243"/>
      <c r="J92" s="243"/>
      <c r="K92" s="243"/>
      <c r="L92" s="243"/>
      <c r="M92" s="243"/>
      <c r="N92" s="244"/>
    </row>
    <row r="93" spans="1:14">
      <c r="B93" s="242"/>
      <c r="C93" s="243"/>
      <c r="D93" s="243"/>
      <c r="E93" s="243" t="s">
        <v>979</v>
      </c>
      <c r="F93" s="243"/>
      <c r="G93" s="243"/>
      <c r="H93" s="243"/>
      <c r="I93" s="243"/>
      <c r="J93" s="243"/>
      <c r="K93" s="243"/>
      <c r="L93" s="243"/>
      <c r="M93" s="243"/>
      <c r="N93" s="244"/>
    </row>
    <row r="94" spans="1:14" ht="15.75" thickBot="1">
      <c r="B94" s="242"/>
      <c r="C94" s="243"/>
      <c r="D94" s="243"/>
      <c r="E94" s="243"/>
      <c r="F94" s="243" t="s">
        <v>980</v>
      </c>
      <c r="G94" s="243"/>
      <c r="H94" s="243"/>
      <c r="I94" s="243"/>
      <c r="J94" s="243"/>
      <c r="K94" s="243"/>
      <c r="L94" s="243"/>
      <c r="M94" s="243"/>
      <c r="N94" s="244"/>
    </row>
    <row r="95" spans="1:14">
      <c r="B95" s="227" t="s">
        <v>2216</v>
      </c>
      <c r="C95" s="228"/>
      <c r="D95" s="228"/>
      <c r="E95" s="228"/>
      <c r="F95" s="228"/>
      <c r="G95" s="228"/>
      <c r="H95" s="228"/>
      <c r="I95" s="228"/>
      <c r="J95" s="228"/>
      <c r="K95" s="228"/>
      <c r="L95" s="228"/>
      <c r="M95" s="228"/>
      <c r="N95" s="229"/>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c r="B98" s="245"/>
      <c r="C98" s="246"/>
      <c r="D98" s="246"/>
      <c r="E98" s="246"/>
      <c r="F98" s="246"/>
      <c r="G98" s="246"/>
      <c r="H98" s="246"/>
      <c r="I98" s="246"/>
      <c r="J98" s="246"/>
      <c r="K98" s="246"/>
      <c r="L98" s="246"/>
      <c r="M98" s="246"/>
      <c r="N98" s="247"/>
    </row>
    <row r="99" spans="2:14" ht="15.75" thickBot="1">
      <c r="B99" s="248"/>
      <c r="C99" s="249"/>
      <c r="D99" s="249"/>
      <c r="E99" s="249"/>
      <c r="F99" s="249"/>
      <c r="G99" s="249"/>
      <c r="H99" s="249"/>
      <c r="I99" s="249"/>
      <c r="J99" s="249"/>
      <c r="K99" s="249"/>
      <c r="L99" s="249"/>
      <c r="M99" s="249"/>
      <c r="N99" s="250"/>
    </row>
    <row r="100" spans="2:14">
      <c r="B100" s="251"/>
      <c r="C100" s="252"/>
      <c r="D100" s="252"/>
      <c r="E100" s="252"/>
      <c r="F100" s="252"/>
      <c r="G100" s="252"/>
      <c r="H100" s="252"/>
      <c r="I100" s="252"/>
      <c r="J100" s="252"/>
      <c r="K100" s="252"/>
      <c r="L100" s="252"/>
      <c r="M100" s="252"/>
      <c r="N100" s="253"/>
    </row>
    <row r="101" spans="2:14">
      <c r="B101" s="254" t="s">
        <v>2217</v>
      </c>
      <c r="C101" s="255"/>
      <c r="D101" s="255"/>
      <c r="E101" s="255"/>
      <c r="F101" s="255"/>
      <c r="G101" s="255"/>
      <c r="H101" s="255"/>
      <c r="I101" s="255"/>
      <c r="J101" s="255"/>
      <c r="K101" s="255"/>
      <c r="L101" s="255"/>
      <c r="M101" s="255"/>
      <c r="N101" s="256"/>
    </row>
    <row r="102" spans="2:14" ht="15" customHeight="1">
      <c r="B102" s="970" t="s">
        <v>2218</v>
      </c>
      <c r="C102" s="971"/>
      <c r="D102" s="971"/>
      <c r="E102" s="971"/>
      <c r="F102" s="971"/>
      <c r="G102" s="971"/>
      <c r="H102" s="971"/>
      <c r="I102" s="971"/>
      <c r="J102" s="971"/>
      <c r="K102" s="971"/>
      <c r="L102" s="971"/>
      <c r="M102" s="971"/>
      <c r="N102" s="972"/>
    </row>
    <row r="103" spans="2:14" ht="15" customHeight="1">
      <c r="B103" s="970"/>
      <c r="C103" s="971"/>
      <c r="D103" s="971"/>
      <c r="E103" s="971"/>
      <c r="F103" s="971"/>
      <c r="G103" s="971"/>
      <c r="H103" s="971"/>
      <c r="I103" s="971"/>
      <c r="J103" s="971"/>
      <c r="K103" s="971"/>
      <c r="L103" s="971"/>
      <c r="M103" s="971"/>
      <c r="N103" s="972"/>
    </row>
    <row r="104" spans="2:14" ht="30" customHeight="1">
      <c r="B104" s="973" t="s">
        <v>2219</v>
      </c>
      <c r="C104" s="974"/>
      <c r="D104" s="974"/>
      <c r="E104" s="974"/>
      <c r="F104" s="974"/>
      <c r="G104" s="974"/>
      <c r="H104" s="974"/>
      <c r="I104" s="974"/>
      <c r="J104" s="974"/>
      <c r="K104" s="974"/>
      <c r="L104" s="974"/>
      <c r="M104" s="974"/>
      <c r="N104" s="975"/>
    </row>
    <row r="105" spans="2:14">
      <c r="B105" s="973"/>
      <c r="C105" s="974"/>
      <c r="D105" s="974"/>
      <c r="E105" s="974"/>
      <c r="F105" s="974"/>
      <c r="G105" s="974"/>
      <c r="H105" s="974"/>
      <c r="I105" s="974"/>
      <c r="J105" s="974"/>
      <c r="K105" s="974"/>
      <c r="L105" s="974"/>
      <c r="M105" s="974"/>
      <c r="N105" s="975"/>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339"/>
      <c r="C108" s="340"/>
      <c r="D108" s="340"/>
      <c r="E108" s="340"/>
      <c r="F108" s="340"/>
      <c r="G108" s="340"/>
      <c r="H108" s="340"/>
      <c r="I108" s="340"/>
      <c r="J108" s="340"/>
      <c r="K108" s="340"/>
      <c r="L108" s="340"/>
      <c r="M108" s="340"/>
      <c r="N108" s="341"/>
    </row>
    <row r="109" spans="2:14">
      <c r="B109" s="254"/>
      <c r="C109" s="255"/>
      <c r="D109" s="255"/>
      <c r="E109" s="255"/>
      <c r="F109" s="255"/>
      <c r="G109" s="255"/>
      <c r="H109" s="255"/>
      <c r="I109" s="255"/>
      <c r="J109" s="255"/>
      <c r="K109" s="255"/>
      <c r="L109" s="255"/>
      <c r="M109" s="255"/>
      <c r="N109" s="256"/>
    </row>
    <row r="110" spans="2:14">
      <c r="B110" s="242"/>
      <c r="C110" s="243"/>
      <c r="D110" s="243"/>
      <c r="E110" s="243" t="s">
        <v>976</v>
      </c>
      <c r="F110" s="417"/>
      <c r="G110" s="417"/>
      <c r="H110" s="243"/>
      <c r="I110" s="243"/>
      <c r="J110" s="243"/>
      <c r="K110" s="243"/>
      <c r="L110" s="243"/>
      <c r="M110" s="243"/>
      <c r="N110" s="244"/>
    </row>
    <row r="111" spans="2:14">
      <c r="B111" s="242"/>
      <c r="C111" s="243"/>
      <c r="D111" s="243"/>
      <c r="E111" s="418" t="s">
        <v>977</v>
      </c>
      <c r="F111" s="243"/>
      <c r="G111" s="243"/>
      <c r="H111" s="418"/>
      <c r="I111" s="418"/>
      <c r="J111" s="418"/>
      <c r="K111" s="243"/>
      <c r="L111" s="243"/>
      <c r="M111" s="243"/>
      <c r="N111" s="244"/>
    </row>
    <row r="112" spans="2:14">
      <c r="B112" s="242"/>
      <c r="C112" s="243"/>
      <c r="D112" s="243"/>
      <c r="E112" s="257" t="s">
        <v>981</v>
      </c>
      <c r="F112" s="243"/>
      <c r="G112" s="243"/>
      <c r="H112" s="257"/>
      <c r="I112" s="257"/>
      <c r="J112" s="257"/>
      <c r="K112" s="243"/>
      <c r="L112" s="243"/>
      <c r="M112" s="243"/>
      <c r="N112" s="244"/>
    </row>
    <row r="113" spans="2:14">
      <c r="B113" s="258"/>
      <c r="C113" s="255"/>
      <c r="D113" s="255"/>
      <c r="E113" s="243" t="s">
        <v>979</v>
      </c>
      <c r="F113" s="243"/>
      <c r="G113" s="243"/>
      <c r="H113" s="243"/>
      <c r="I113" s="243"/>
      <c r="J113" s="243"/>
      <c r="K113" s="255"/>
      <c r="L113" s="255"/>
      <c r="M113" s="255"/>
      <c r="N113" s="256"/>
    </row>
    <row r="114" spans="2:14">
      <c r="B114" s="258"/>
      <c r="C114" s="255"/>
      <c r="D114" s="255"/>
      <c r="E114" s="255"/>
      <c r="F114" s="243"/>
      <c r="G114" s="243"/>
      <c r="H114" s="243"/>
      <c r="I114" s="243"/>
      <c r="J114" s="243"/>
      <c r="K114" s="255"/>
      <c r="L114" s="255"/>
      <c r="M114" s="255"/>
      <c r="N114" s="256"/>
    </row>
    <row r="115" spans="2:14">
      <c r="B115" s="258" t="s">
        <v>2220</v>
      </c>
      <c r="C115" s="257"/>
      <c r="D115" s="257"/>
      <c r="E115" s="243"/>
      <c r="F115" s="243"/>
      <c r="G115" s="243"/>
      <c r="H115" s="243"/>
      <c r="I115" s="243"/>
      <c r="J115" s="976"/>
      <c r="K115" s="976"/>
      <c r="L115" s="976"/>
      <c r="M115" s="976"/>
      <c r="N115" s="977"/>
    </row>
    <row r="116" spans="2:14" ht="15.75" thickBot="1">
      <c r="B116" s="419" t="s">
        <v>2221</v>
      </c>
      <c r="C116" s="420"/>
      <c r="D116" s="420"/>
      <c r="E116" s="259"/>
      <c r="F116" s="259"/>
      <c r="G116" s="259"/>
      <c r="H116" s="259"/>
      <c r="I116" s="259"/>
      <c r="J116" s="978"/>
      <c r="K116" s="978"/>
      <c r="L116" s="978"/>
      <c r="M116" s="978"/>
      <c r="N116" s="979"/>
    </row>
  </sheetData>
  <mergeCells count="63">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F25:H25"/>
    <mergeCell ref="B27:N27"/>
    <mergeCell ref="L56:M56"/>
    <mergeCell ref="L57:M57"/>
    <mergeCell ref="L58:M58"/>
    <mergeCell ref="B41:H41"/>
    <mergeCell ref="I41:J41"/>
    <mergeCell ref="L41:M41"/>
    <mergeCell ref="B42:M42"/>
    <mergeCell ref="B46:I46"/>
    <mergeCell ref="L46:M46"/>
    <mergeCell ref="L55:M55"/>
    <mergeCell ref="B66:H66"/>
    <mergeCell ref="L66:M66"/>
    <mergeCell ref="B72:H72"/>
    <mergeCell ref="L72:M72"/>
    <mergeCell ref="L59:M59"/>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3.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1633</v>
      </c>
      <c r="C31" s="81" t="s">
        <v>2089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180</v>
      </c>
      <c r="B36" s="841" t="str">
        <f>VLOOKUP(A36,EQUIPOS!A6:D154,3,FALSE)</f>
        <v>Compresor 120 HP, con martillo.</v>
      </c>
      <c r="C36" s="842"/>
      <c r="D36" s="842"/>
      <c r="E36" s="842"/>
      <c r="F36" s="842"/>
      <c r="G36" s="842"/>
      <c r="H36" s="843"/>
      <c r="I36" s="267"/>
      <c r="J36" s="268"/>
      <c r="K36" s="269">
        <f>VLOOKUP(A36,EQUIPOS!A6:D163,4,FALSE)</f>
        <v>92243.711544036807</v>
      </c>
      <c r="L36" s="270"/>
      <c r="M36" s="271">
        <v>2.5</v>
      </c>
      <c r="N36" s="272">
        <f>K36/M36</f>
        <v>36897.484617614726</v>
      </c>
    </row>
    <row r="37" spans="1:14">
      <c r="A37" s="113" t="s">
        <v>129</v>
      </c>
      <c r="B37" s="841" t="str">
        <f>VLOOKUP(A37,EQUIPOS!A7:D154,3,FALSE)</f>
        <v xml:space="preserve">Buldozer, Potencia al volante de 140 HP, motor de 2200 RPM, longitud de hoja 4,80m. </v>
      </c>
      <c r="C37" s="842"/>
      <c r="D37" s="842"/>
      <c r="E37" s="842"/>
      <c r="F37" s="842"/>
      <c r="G37" s="842"/>
      <c r="H37" s="843"/>
      <c r="I37" s="421"/>
      <c r="J37" s="422"/>
      <c r="K37" s="269">
        <f>VLOOKUP(A37,EQUIPOS!A7:D164,4,FALSE)</f>
        <v>162664.56996534782</v>
      </c>
      <c r="L37" s="335"/>
      <c r="M37" s="336">
        <v>100</v>
      </c>
      <c r="N37" s="272">
        <f>K37/M37</f>
        <v>1626.6456996534782</v>
      </c>
    </row>
    <row r="38" spans="1:14">
      <c r="A38" s="113" t="s">
        <v>312</v>
      </c>
      <c r="B38" s="841" t="str">
        <f>VLOOKUP(A38,EQUIPOS!A8:D154,3,FALSE)</f>
        <v>Retroexcavadora sobre oruga, potencia 138 HP, balde de 1,5 m3.</v>
      </c>
      <c r="C38" s="842"/>
      <c r="D38" s="842"/>
      <c r="E38" s="842"/>
      <c r="F38" s="842"/>
      <c r="G38" s="842"/>
      <c r="H38" s="843"/>
      <c r="I38" s="328"/>
      <c r="J38" s="330"/>
      <c r="K38" s="269">
        <f>VLOOKUP(A38,EQUIPOS!A8:D165,4,FALSE)</f>
        <v>223344.09288653883</v>
      </c>
      <c r="L38" s="423"/>
      <c r="M38" s="424">
        <v>16</v>
      </c>
      <c r="N38" s="272">
        <f>K38/M38</f>
        <v>13959.005805408677</v>
      </c>
    </row>
    <row r="39" spans="1:14">
      <c r="B39" s="841"/>
      <c r="C39" s="842"/>
      <c r="D39" s="842"/>
      <c r="E39" s="847"/>
      <c r="F39" s="842"/>
      <c r="G39" s="842"/>
      <c r="H39" s="843"/>
      <c r="I39" s="36"/>
      <c r="J39" s="37"/>
      <c r="K39" s="274"/>
      <c r="L39" s="276"/>
      <c r="M39" s="277"/>
      <c r="N39" s="278"/>
    </row>
    <row r="40" spans="1:14">
      <c r="B40" s="848" t="s">
        <v>952</v>
      </c>
      <c r="C40" s="849"/>
      <c r="D40" s="849"/>
      <c r="E40" s="38"/>
      <c r="F40" s="39"/>
      <c r="G40" s="39"/>
      <c r="H40" s="40"/>
      <c r="I40" s="36"/>
      <c r="J40" s="37"/>
      <c r="K40" s="279"/>
      <c r="L40" s="276"/>
      <c r="M40" s="401">
        <v>0.01</v>
      </c>
      <c r="N40" s="344">
        <f>N76*M40</f>
        <v>25.250800282375621</v>
      </c>
    </row>
    <row r="41" spans="1:14" ht="15.75" thickBot="1">
      <c r="B41" s="841"/>
      <c r="C41" s="842"/>
      <c r="D41" s="842"/>
      <c r="E41" s="842"/>
      <c r="F41" s="842"/>
      <c r="G41" s="842"/>
      <c r="H41" s="843"/>
      <c r="I41" s="850"/>
      <c r="J41" s="851"/>
      <c r="K41" s="41"/>
      <c r="L41" s="852"/>
      <c r="M41" s="853"/>
      <c r="N41" s="105"/>
    </row>
    <row r="42" spans="1:14" ht="15.75" thickBot="1">
      <c r="B42" s="828" t="s">
        <v>953</v>
      </c>
      <c r="C42" s="829"/>
      <c r="D42" s="829"/>
      <c r="E42" s="829"/>
      <c r="F42" s="829"/>
      <c r="G42" s="829"/>
      <c r="H42" s="829"/>
      <c r="I42" s="829"/>
      <c r="J42" s="829"/>
      <c r="K42" s="829"/>
      <c r="L42" s="829"/>
      <c r="M42" s="830"/>
      <c r="N42" s="394">
        <f>SUM(N36:N41)</f>
        <v>52508.386922959253</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9" t="s">
        <v>944</v>
      </c>
      <c r="C46" s="820"/>
      <c r="D46" s="820"/>
      <c r="E46" s="820"/>
      <c r="F46" s="820"/>
      <c r="G46" s="820"/>
      <c r="H46" s="820"/>
      <c r="I46" s="821"/>
      <c r="J46" s="315" t="s">
        <v>945</v>
      </c>
      <c r="K46" s="85" t="s">
        <v>946</v>
      </c>
      <c r="L46" s="822" t="s">
        <v>955</v>
      </c>
      <c r="M46" s="821"/>
      <c r="N46" s="86" t="s">
        <v>951</v>
      </c>
    </row>
    <row r="47" spans="1:14">
      <c r="A47" s="146" t="s">
        <v>376</v>
      </c>
      <c r="B47" s="43" t="str">
        <f>VLOOKUP(A47,MATERIALES!A5:D373,3,FALSE)</f>
        <v>Anfo</v>
      </c>
      <c r="C47" s="281"/>
      <c r="D47" s="281"/>
      <c r="E47" s="281"/>
      <c r="F47" s="281"/>
      <c r="G47" s="281"/>
      <c r="H47" s="281"/>
      <c r="I47" s="268"/>
      <c r="J47" s="224" t="str">
        <f>VLOOKUP(A47,MATERIALES!A3:D639,2,FALSE)</f>
        <v>kg</v>
      </c>
      <c r="K47" s="282">
        <v>0.3</v>
      </c>
      <c r="L47" s="267"/>
      <c r="M47" s="402">
        <f>VLOOKUP(A47,MATERIALES!A5:D396,4,FALSE)</f>
        <v>6005.3951683781688</v>
      </c>
      <c r="N47" s="272">
        <f>K47*M47</f>
        <v>1801.6185505134506</v>
      </c>
    </row>
    <row r="48" spans="1:14">
      <c r="A48" s="146" t="s">
        <v>424</v>
      </c>
      <c r="B48" s="43" t="str">
        <f>VLOOKUP(A48,MATERIALES!A6:D373,3,FALSE)</f>
        <v>Cordón detonante</v>
      </c>
      <c r="C48" s="425"/>
      <c r="D48" s="425"/>
      <c r="E48" s="425"/>
      <c r="F48" s="425"/>
      <c r="G48" s="425"/>
      <c r="H48" s="425"/>
      <c r="I48" s="425"/>
      <c r="J48" s="311" t="str">
        <f>VLOOKUP(A48,MATERIALES!A4:D640,2,FALSE)</f>
        <v>m</v>
      </c>
      <c r="K48" s="397">
        <v>3</v>
      </c>
      <c r="L48" s="421"/>
      <c r="M48" s="402">
        <f>VLOOKUP(A48,MATERIALES!A6:D397,4,FALSE)</f>
        <v>1623.8724595571182</v>
      </c>
      <c r="N48" s="272">
        <f t="shared" ref="N48:N53" si="0">K48*M48</f>
        <v>4871.6173786713543</v>
      </c>
    </row>
    <row r="49" spans="1:14">
      <c r="A49" s="146" t="s">
        <v>453</v>
      </c>
      <c r="B49" s="43" t="str">
        <f>VLOOKUP(A49,MATERIALES!A6:D373,3,FALSE)</f>
        <v>Explosivos  75% (INDUGEL)</v>
      </c>
      <c r="C49" s="425"/>
      <c r="D49" s="425"/>
      <c r="E49" s="425"/>
      <c r="F49" s="425"/>
      <c r="G49" s="425"/>
      <c r="H49" s="425"/>
      <c r="I49" s="425"/>
      <c r="J49" s="312" t="str">
        <f>VLOOKUP(A49,MATERIALES!A5:D641,2,FALSE)</f>
        <v>lb</v>
      </c>
      <c r="K49" s="397">
        <v>0.25</v>
      </c>
      <c r="L49" s="421"/>
      <c r="M49" s="402">
        <f>VLOOKUP(A49,MATERIALES!A6:D398,4,FALSE)</f>
        <v>12471.382140503754</v>
      </c>
      <c r="N49" s="272">
        <f t="shared" si="0"/>
        <v>3117.8455351259386</v>
      </c>
    </row>
    <row r="50" spans="1:14">
      <c r="A50" s="146" t="s">
        <v>458</v>
      </c>
      <c r="B50" s="43" t="str">
        <f>VLOOKUP(A50,MATERIALES!A6:D373,3,FALSE)</f>
        <v>Fulminantes</v>
      </c>
      <c r="C50" s="425"/>
      <c r="D50" s="425"/>
      <c r="E50" s="425"/>
      <c r="F50" s="425"/>
      <c r="G50" s="425"/>
      <c r="H50" s="425"/>
      <c r="I50" s="425"/>
      <c r="J50" s="312" t="str">
        <f>VLOOKUP(A50,MATERIALES!A6:D642,2,FALSE)</f>
        <v>u</v>
      </c>
      <c r="K50" s="397">
        <v>1</v>
      </c>
      <c r="L50" s="421"/>
      <c r="M50" s="402">
        <f>VLOOKUP(A50,MATERIALES!A6:D399,4,FALSE)</f>
        <v>936.10858681747311</v>
      </c>
      <c r="N50" s="272">
        <f t="shared" si="0"/>
        <v>936.10858681747311</v>
      </c>
    </row>
    <row r="51" spans="1:14">
      <c r="A51" s="146" t="s">
        <v>552</v>
      </c>
      <c r="B51" s="43" t="str">
        <f>VLOOKUP(A51,MATERIALES!A7:D373,3,FALSE)</f>
        <v>Mecha Lenta</v>
      </c>
      <c r="C51" s="425"/>
      <c r="D51" s="425"/>
      <c r="E51" s="425"/>
      <c r="F51" s="425"/>
      <c r="G51" s="425"/>
      <c r="H51" s="425"/>
      <c r="I51" s="425"/>
      <c r="J51" s="312" t="str">
        <f>VLOOKUP(A51,MATERIALES!A6:D643,2,FALSE)</f>
        <v>m</v>
      </c>
      <c r="K51" s="397">
        <v>1</v>
      </c>
      <c r="L51" s="421"/>
      <c r="M51" s="402">
        <f>VLOOKUP(A51,MATERIALES!A7:D400,4,FALSE)</f>
        <v>864.43397681457805</v>
      </c>
      <c r="N51" s="272">
        <f t="shared" si="0"/>
        <v>864.43397681457805</v>
      </c>
    </row>
    <row r="52" spans="1:14">
      <c r="A52" s="146" t="s">
        <v>845</v>
      </c>
      <c r="B52" s="43" t="str">
        <f>VLOOKUP(A52,MATERIALES!A8:D373,3,FALSE)</f>
        <v>Escolta y transporte (una tarifa por cada m3 escoltado y transportado)</v>
      </c>
      <c r="C52" s="425"/>
      <c r="D52" s="425"/>
      <c r="E52" s="425"/>
      <c r="F52" s="425"/>
      <c r="G52" s="425"/>
      <c r="H52" s="425"/>
      <c r="I52" s="425"/>
      <c r="J52" s="312" t="str">
        <f>VLOOKUP(A52,MATERIALES!A6:D644,2,FALSE)</f>
        <v>kg</v>
      </c>
      <c r="K52" s="397">
        <v>0.45800000000000002</v>
      </c>
      <c r="L52" s="421"/>
      <c r="M52" s="402">
        <f>VLOOKUP(A52,MATERIALES!A8:D401,4,FALSE)</f>
        <v>7076.0888885061631</v>
      </c>
      <c r="N52" s="272">
        <f t="shared" si="0"/>
        <v>3240.848710935823</v>
      </c>
    </row>
    <row r="53" spans="1:14" ht="15.75" thickBot="1">
      <c r="A53" t="s">
        <v>442</v>
      </c>
      <c r="B53" s="43" t="str">
        <f>VLOOKUP(A53,MATERIALES!A9:D373,3,FALSE)</f>
        <v>Derechos de explotación y/o disposición de materiales</v>
      </c>
      <c r="C53" s="310"/>
      <c r="D53" s="310"/>
      <c r="E53" s="310"/>
      <c r="F53" s="310"/>
      <c r="G53" s="310"/>
      <c r="H53" s="310"/>
      <c r="I53" s="310"/>
      <c r="J53" s="433" t="str">
        <f>VLOOKUP(A53,MATERIALES!A7:D645,2,FALSE)</f>
        <v>m3</v>
      </c>
      <c r="K53" s="126">
        <v>1.3</v>
      </c>
      <c r="L53" s="325"/>
      <c r="M53" s="402">
        <f>VLOOKUP(A53,MATERIALES!A9:D402,4,FALSE)</f>
        <v>5638.518351075214</v>
      </c>
      <c r="N53" s="272">
        <f t="shared" si="0"/>
        <v>7330.0738563977784</v>
      </c>
    </row>
    <row r="54" spans="1:14" ht="15.75" thickBot="1">
      <c r="B54" s="828" t="s">
        <v>953</v>
      </c>
      <c r="C54" s="829"/>
      <c r="D54" s="829"/>
      <c r="E54" s="829"/>
      <c r="F54" s="829"/>
      <c r="G54" s="829"/>
      <c r="H54" s="829"/>
      <c r="I54" s="829"/>
      <c r="J54" s="829"/>
      <c r="K54" s="829"/>
      <c r="L54" s="829"/>
      <c r="M54" s="830"/>
      <c r="N54" s="394">
        <f>SUM(N47:N53)</f>
        <v>22162.546595276395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1256</v>
      </c>
      <c r="B59" s="46" t="str">
        <f>VLOOKUP(A59,TRANSPORTE!A5:D117,3,FALSE)</f>
        <v>Transporte de material de excavación</v>
      </c>
      <c r="C59" s="317"/>
      <c r="D59" s="317"/>
      <c r="E59" s="317"/>
      <c r="F59" s="317"/>
      <c r="G59" s="317"/>
      <c r="H59" s="311" t="s">
        <v>1468</v>
      </c>
      <c r="I59" s="279">
        <v>1.3</v>
      </c>
      <c r="J59" s="286">
        <v>1</v>
      </c>
      <c r="K59" s="279">
        <f>I59*J59</f>
        <v>1.3</v>
      </c>
      <c r="L59" s="832">
        <f>VLOOKUP(A59,TRANSPORTE!A5:D117,4,FALSE)</f>
        <v>1232.9363069637777</v>
      </c>
      <c r="M59" s="833"/>
      <c r="N59" s="287">
        <f>K59*L59</f>
        <v>1602.8171990529111</v>
      </c>
    </row>
    <row r="60" spans="1:14">
      <c r="B60" s="46"/>
      <c r="C60" s="47"/>
      <c r="D60" s="47"/>
      <c r="E60" s="47"/>
      <c r="F60" s="47"/>
      <c r="G60" s="4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f>N59+N60+N61+N62+N63</f>
        <v>1602.8171990529111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s="147"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434">
        <v>128</v>
      </c>
      <c r="N70" s="395">
        <f>K70/M70</f>
        <v>1691.59375</v>
      </c>
      <c r="O70" s="106"/>
    </row>
    <row r="71" spans="1:15">
      <c r="A71" s="147"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432">
        <v>128</v>
      </c>
      <c r="N71" s="395">
        <f>K71/M71</f>
        <v>833.48627823756237</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28" t="s">
        <v>953</v>
      </c>
      <c r="C76" s="829"/>
      <c r="D76" s="829"/>
      <c r="E76" s="829"/>
      <c r="F76" s="829"/>
      <c r="G76" s="829"/>
      <c r="H76" s="829"/>
      <c r="I76" s="835"/>
      <c r="J76" s="835"/>
      <c r="K76" s="835"/>
      <c r="L76" s="835"/>
      <c r="M76" s="836"/>
      <c r="N76" s="301">
        <f>SUM(N70:N75)</f>
        <v>2525.0800282375621</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N42+N54+N65+N76</f>
        <v>78798.830745526109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15759.766149105222</v>
      </c>
      <c r="M83" s="863"/>
      <c r="N83" s="51"/>
    </row>
    <row r="84" spans="1:14">
      <c r="B84" s="89" t="s">
        <v>973</v>
      </c>
      <c r="C84" s="90"/>
      <c r="D84" s="90"/>
      <c r="E84" s="90"/>
      <c r="F84" s="90"/>
      <c r="G84" s="90"/>
      <c r="H84" s="90"/>
      <c r="I84" s="87"/>
      <c r="J84" s="88"/>
      <c r="K84" s="304">
        <v>0.05</v>
      </c>
      <c r="L84" s="862">
        <f>N78*K84</f>
        <v>3939.9415372763056</v>
      </c>
      <c r="M84" s="863"/>
      <c r="N84" s="51"/>
    </row>
    <row r="85" spans="1:14" ht="15.75" thickBot="1">
      <c r="B85" s="91" t="s">
        <v>974</v>
      </c>
      <c r="C85" s="92"/>
      <c r="D85" s="92"/>
      <c r="E85" s="92"/>
      <c r="F85" s="92"/>
      <c r="G85" s="92"/>
      <c r="H85" s="92"/>
      <c r="I85" s="93"/>
      <c r="J85" s="94"/>
      <c r="K85" s="305">
        <v>0.05</v>
      </c>
      <c r="L85" s="864">
        <f>N78*K85</f>
        <v>3939.9415372763056</v>
      </c>
      <c r="M85" s="865"/>
      <c r="N85" s="51"/>
    </row>
    <row r="86" spans="1:14" ht="15.75" thickBot="1">
      <c r="B86" s="828" t="s">
        <v>953</v>
      </c>
      <c r="C86" s="829"/>
      <c r="D86" s="829"/>
      <c r="E86" s="829"/>
      <c r="F86" s="829"/>
      <c r="G86" s="829"/>
      <c r="H86" s="829"/>
      <c r="I86" s="829"/>
      <c r="J86" s="829"/>
      <c r="K86" s="829"/>
      <c r="L86" s="829"/>
      <c r="M86" s="830"/>
      <c r="N86" s="52">
        <f>L83+L84+L85</f>
        <v>23639.649223657834</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102438.47996918394</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70" t="s">
        <v>2218</v>
      </c>
      <c r="C105" s="971"/>
      <c r="D105" s="971"/>
      <c r="E105" s="971"/>
      <c r="F105" s="971"/>
      <c r="G105" s="971"/>
      <c r="H105" s="971"/>
      <c r="I105" s="971"/>
      <c r="J105" s="971"/>
      <c r="K105" s="971"/>
      <c r="L105" s="971"/>
      <c r="M105" s="971"/>
      <c r="N105" s="972"/>
    </row>
    <row r="106" spans="2:14" ht="15" customHeight="1">
      <c r="B106" s="970"/>
      <c r="C106" s="971"/>
      <c r="D106" s="971"/>
      <c r="E106" s="971"/>
      <c r="F106" s="971"/>
      <c r="G106" s="971"/>
      <c r="H106" s="971"/>
      <c r="I106" s="971"/>
      <c r="J106" s="971"/>
      <c r="K106" s="971"/>
      <c r="L106" s="971"/>
      <c r="M106" s="971"/>
      <c r="N106" s="972"/>
    </row>
    <row r="107" spans="2:14" ht="30" customHeight="1">
      <c r="B107" s="973" t="s">
        <v>2219</v>
      </c>
      <c r="C107" s="974"/>
      <c r="D107" s="974"/>
      <c r="E107" s="974"/>
      <c r="F107" s="974"/>
      <c r="G107" s="974"/>
      <c r="H107" s="974"/>
      <c r="I107" s="974"/>
      <c r="J107" s="974"/>
      <c r="K107" s="974"/>
      <c r="L107" s="974"/>
      <c r="M107" s="974"/>
      <c r="N107" s="975"/>
    </row>
    <row r="108" spans="2:14">
      <c r="B108" s="973"/>
      <c r="C108" s="974"/>
      <c r="D108" s="974"/>
      <c r="E108" s="974"/>
      <c r="F108" s="974"/>
      <c r="G108" s="974"/>
      <c r="H108" s="974"/>
      <c r="I108" s="974"/>
      <c r="J108" s="974"/>
      <c r="K108" s="974"/>
      <c r="L108" s="974"/>
      <c r="M108" s="974"/>
      <c r="N108" s="975"/>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6"/>
      <c r="K118" s="976"/>
      <c r="L118" s="976"/>
      <c r="M118" s="976"/>
      <c r="N118" s="977"/>
    </row>
    <row r="119" spans="2:14" ht="15.75" thickBot="1">
      <c r="B119" s="419" t="s">
        <v>2221</v>
      </c>
      <c r="C119" s="420"/>
      <c r="D119" s="420"/>
      <c r="E119" s="259"/>
      <c r="F119" s="259"/>
      <c r="G119" s="259"/>
      <c r="H119" s="259"/>
      <c r="I119" s="259"/>
      <c r="J119" s="978"/>
      <c r="K119" s="978"/>
      <c r="L119" s="978"/>
      <c r="M119" s="978"/>
      <c r="N119" s="979"/>
    </row>
  </sheetData>
  <mergeCells count="64">
    <mergeCell ref="D11:E11"/>
    <mergeCell ref="L5:L6"/>
    <mergeCell ref="M5:M6"/>
    <mergeCell ref="N5:N6"/>
    <mergeCell ref="C6:J6"/>
    <mergeCell ref="B10:E10"/>
    <mergeCell ref="I10:J10"/>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L84:M84"/>
    <mergeCell ref="L85:M85"/>
    <mergeCell ref="B86:M86"/>
    <mergeCell ref="B88:M88"/>
    <mergeCell ref="B76:M76"/>
    <mergeCell ref="B78:M78"/>
    <mergeCell ref="B82:H82"/>
    <mergeCell ref="L82:M82"/>
    <mergeCell ref="B83:H83"/>
    <mergeCell ref="L83:M83"/>
    <mergeCell ref="B65:M65"/>
    <mergeCell ref="B69:H69"/>
    <mergeCell ref="L69:M69"/>
    <mergeCell ref="B75:H75"/>
    <mergeCell ref="L75:M75"/>
    <mergeCell ref="L60:M60"/>
    <mergeCell ref="L61:M61"/>
    <mergeCell ref="B38:H38"/>
    <mergeCell ref="L12:N12"/>
    <mergeCell ref="C30:I30"/>
    <mergeCell ref="L30:M30"/>
    <mergeCell ref="B35:H35"/>
    <mergeCell ref="I35:J35"/>
    <mergeCell ref="L35:M35"/>
    <mergeCell ref="C29:I29"/>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7.25" hidden="1" customHeight="1" thickBo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1634</v>
      </c>
      <c r="C31" s="81" t="s">
        <v>2090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180</v>
      </c>
      <c r="B36" s="841" t="str">
        <f>VLOOKUP(A36,EQUIPOS!A6:D154,3,FALSE)</f>
        <v>Compresor 120 HP, con martillo.</v>
      </c>
      <c r="C36" s="842"/>
      <c r="D36" s="842"/>
      <c r="E36" s="842"/>
      <c r="F36" s="842"/>
      <c r="G36" s="842"/>
      <c r="H36" s="843"/>
      <c r="I36" s="267"/>
      <c r="J36" s="268"/>
      <c r="K36" s="269">
        <f>VLOOKUP(A36,EQUIPOS!A6:D163,4,FALSE)</f>
        <v>92243.711544036807</v>
      </c>
      <c r="L36" s="270"/>
      <c r="M36" s="336">
        <v>2.5</v>
      </c>
      <c r="N36" s="272">
        <f>K36/M36</f>
        <v>36897.484617614726</v>
      </c>
    </row>
    <row r="37" spans="1:14">
      <c r="A37" s="113" t="s">
        <v>129</v>
      </c>
      <c r="B37" s="841" t="str">
        <f>VLOOKUP(A37,EQUIPOS!A7:D154,3,FALSE)</f>
        <v xml:space="preserve">Buldozer, Potencia al volante de 140 HP, motor de 2200 RPM, longitud de hoja 4,80m. </v>
      </c>
      <c r="C37" s="842"/>
      <c r="D37" s="842"/>
      <c r="E37" s="842"/>
      <c r="F37" s="842"/>
      <c r="G37" s="842"/>
      <c r="H37" s="843"/>
      <c r="I37" s="421"/>
      <c r="J37" s="422"/>
      <c r="K37" s="269">
        <f>VLOOKUP(A37,EQUIPOS!A7:D164,4,FALSE)</f>
        <v>162664.56996534782</v>
      </c>
      <c r="L37" s="335"/>
      <c r="M37" s="336">
        <v>100</v>
      </c>
      <c r="N37" s="272">
        <f>K37/M37</f>
        <v>1626.6456996534782</v>
      </c>
    </row>
    <row r="38" spans="1:14">
      <c r="A38" s="113" t="s">
        <v>261</v>
      </c>
      <c r="B38" s="841" t="str">
        <f>VLOOKUP(A38,EQUIPOS!A8:D154,3,FALSE)</f>
        <v xml:space="preserve">Motobomba 3 PULGADAS (incluye operario)
</v>
      </c>
      <c r="C38" s="842"/>
      <c r="D38" s="842"/>
      <c r="E38" s="842"/>
      <c r="F38" s="842"/>
      <c r="G38" s="842"/>
      <c r="H38" s="843"/>
      <c r="I38" s="328"/>
      <c r="J38" s="330"/>
      <c r="K38" s="269">
        <f>VLOOKUP(A38,EQUIPOS!A8:D165,4,FALSE)</f>
        <v>13329.213520778949</v>
      </c>
      <c r="L38" s="423"/>
      <c r="M38" s="424">
        <v>8</v>
      </c>
      <c r="N38" s="272">
        <f>K38/M38</f>
        <v>1666.1516900973686</v>
      </c>
    </row>
    <row r="39" spans="1:14">
      <c r="A39" t="s">
        <v>312</v>
      </c>
      <c r="B39" s="841" t="str">
        <f>VLOOKUP(A39,EQUIPOS!A9:D154,3,FALSE)</f>
        <v>Retroexcavadora sobre oruga, potencia 138 HP, balde de 1,5 m3.</v>
      </c>
      <c r="C39" s="842"/>
      <c r="D39" s="842"/>
      <c r="E39" s="842"/>
      <c r="F39" s="842"/>
      <c r="G39" s="842"/>
      <c r="H39" s="843"/>
      <c r="I39" s="36"/>
      <c r="J39" s="37"/>
      <c r="K39" s="269">
        <f>VLOOKUP(A39,EQUIPOS!A9:D166,4,FALSE)</f>
        <v>223344.09288653883</v>
      </c>
      <c r="L39" s="276"/>
      <c r="M39" s="336">
        <v>8</v>
      </c>
      <c r="N39" s="272">
        <f>K39/M39</f>
        <v>27918.011610817353</v>
      </c>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0.01</v>
      </c>
      <c r="N41" s="344">
        <f>N78*M41</f>
        <v>215.73612180720397</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68324.029739990117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46" t="s">
        <v>376</v>
      </c>
      <c r="B48" s="43" t="str">
        <f>VLOOKUP(A48,MATERIALES!A5:D373,3,FALSE)</f>
        <v>Anfo</v>
      </c>
      <c r="C48" s="281"/>
      <c r="D48" s="281"/>
      <c r="E48" s="281"/>
      <c r="F48" s="281"/>
      <c r="G48" s="281"/>
      <c r="H48" s="281"/>
      <c r="I48" s="268"/>
      <c r="J48" s="224" t="str">
        <f>VLOOKUP(A48,MATERIALES!A4:D640,2,FALSE)</f>
        <v>kg</v>
      </c>
      <c r="K48" s="282">
        <v>0.3</v>
      </c>
      <c r="L48" s="267"/>
      <c r="M48" s="402">
        <f>VLOOKUP(A48,MATERIALES!A5:D396,4,FALSE)</f>
        <v>6005.3951683781688</v>
      </c>
      <c r="N48" s="272">
        <f>K48*M48</f>
        <v>1801.6185505134506</v>
      </c>
    </row>
    <row r="49" spans="1:14">
      <c r="A49" s="146" t="s">
        <v>424</v>
      </c>
      <c r="B49" s="43" t="str">
        <f>VLOOKUP(A49,MATERIALES!A6:D373,3,FALSE)</f>
        <v>Cordón detonante</v>
      </c>
      <c r="C49" s="425"/>
      <c r="D49" s="425"/>
      <c r="E49" s="425"/>
      <c r="F49" s="425"/>
      <c r="G49" s="425"/>
      <c r="H49" s="425"/>
      <c r="I49" s="425"/>
      <c r="J49" s="311" t="str">
        <f>VLOOKUP(A49,MATERIALES!A5:D641,2,FALSE)</f>
        <v>m</v>
      </c>
      <c r="K49" s="397">
        <v>3</v>
      </c>
      <c r="L49" s="421"/>
      <c r="M49" s="402">
        <f>VLOOKUP(A49,MATERIALES!A6:D397,4,FALSE)</f>
        <v>1623.8724595571182</v>
      </c>
      <c r="N49" s="272">
        <f t="shared" ref="N49:N54" si="0">K49*M49</f>
        <v>4871.6173786713543</v>
      </c>
    </row>
    <row r="50" spans="1:14">
      <c r="A50" s="146" t="s">
        <v>453</v>
      </c>
      <c r="B50" s="43" t="str">
        <f>VLOOKUP(A50,MATERIALES!A6:D373,3,FALSE)</f>
        <v>Explosivos  75% (INDUGEL)</v>
      </c>
      <c r="C50" s="425"/>
      <c r="D50" s="425"/>
      <c r="E50" s="425"/>
      <c r="F50" s="425"/>
      <c r="G50" s="425"/>
      <c r="H50" s="425"/>
      <c r="I50" s="425"/>
      <c r="J50" s="312" t="str">
        <f>VLOOKUP(A50,MATERIALES!A6:D642,2,FALSE)</f>
        <v>lb</v>
      </c>
      <c r="K50" s="397">
        <v>0.25</v>
      </c>
      <c r="L50" s="421"/>
      <c r="M50" s="402">
        <f>VLOOKUP(A50,MATERIALES!A6:D398,4,FALSE)</f>
        <v>12471.382140503754</v>
      </c>
      <c r="N50" s="272">
        <f t="shared" si="0"/>
        <v>3117.8455351259386</v>
      </c>
    </row>
    <row r="51" spans="1:14">
      <c r="A51" s="146" t="s">
        <v>458</v>
      </c>
      <c r="B51" s="43" t="str">
        <f>VLOOKUP(A51,MATERIALES!A6:D373,3,FALSE)</f>
        <v>Fulminantes</v>
      </c>
      <c r="C51" s="425"/>
      <c r="D51" s="425"/>
      <c r="E51" s="425"/>
      <c r="F51" s="425"/>
      <c r="G51" s="425"/>
      <c r="H51" s="425"/>
      <c r="I51" s="425"/>
      <c r="J51" s="312" t="str">
        <f>VLOOKUP(A51,MATERIALES!A6:D643,2,FALSE)</f>
        <v>u</v>
      </c>
      <c r="K51" s="397">
        <v>1</v>
      </c>
      <c r="L51" s="421"/>
      <c r="M51" s="402">
        <f>VLOOKUP(A51,MATERIALES!A6:D399,4,FALSE)</f>
        <v>936.10858681747311</v>
      </c>
      <c r="N51" s="272">
        <f t="shared" si="0"/>
        <v>936.10858681747311</v>
      </c>
    </row>
    <row r="52" spans="1:14">
      <c r="A52" s="146" t="s">
        <v>552</v>
      </c>
      <c r="B52" s="43" t="str">
        <f>VLOOKUP(A52,MATERIALES!A7:D373,3,FALSE)</f>
        <v>Mecha Lenta</v>
      </c>
      <c r="C52" s="425"/>
      <c r="D52" s="425"/>
      <c r="E52" s="425"/>
      <c r="F52" s="425"/>
      <c r="G52" s="425"/>
      <c r="H52" s="425"/>
      <c r="I52" s="425"/>
      <c r="J52" s="312" t="str">
        <f>VLOOKUP(A52,MATERIALES!A6:D644,2,FALSE)</f>
        <v>m</v>
      </c>
      <c r="K52" s="397">
        <v>1</v>
      </c>
      <c r="L52" s="421"/>
      <c r="M52" s="402">
        <f>VLOOKUP(A52,MATERIALES!A7:D400,4,FALSE)</f>
        <v>864.43397681457805</v>
      </c>
      <c r="N52" s="272">
        <f t="shared" si="0"/>
        <v>864.43397681457805</v>
      </c>
    </row>
    <row r="53" spans="1:14">
      <c r="A53" s="205" t="s">
        <v>845</v>
      </c>
      <c r="B53" s="43" t="str">
        <f>VLOOKUP(A53,MATERIALES!A7:D373,3,FALSE)</f>
        <v>Escolta y transporte (una tarifa por cada m3 escoltado y transportado)</v>
      </c>
      <c r="C53" s="425"/>
      <c r="D53" s="425"/>
      <c r="E53" s="425"/>
      <c r="F53" s="425"/>
      <c r="G53" s="425"/>
      <c r="H53" s="425"/>
      <c r="I53" s="425"/>
      <c r="J53" s="312" t="str">
        <f>VLOOKUP(A53,MATERIALES!A6:D644,2,FALSE)</f>
        <v>kg</v>
      </c>
      <c r="K53" s="397">
        <v>0.45800000000000002</v>
      </c>
      <c r="L53" s="421"/>
      <c r="M53" s="402">
        <f>VLOOKUP(A53,MATERIALES!A7:D400,4,FALSE)</f>
        <v>7076.0888885061631</v>
      </c>
      <c r="N53" s="272">
        <f>K53*M53</f>
        <v>3240.848710935823</v>
      </c>
    </row>
    <row r="54" spans="1:14">
      <c r="A54" s="146" t="s">
        <v>442</v>
      </c>
      <c r="B54" s="43" t="str">
        <f>VLOOKUP(A54,MATERIALES!A8:D373,3,FALSE)</f>
        <v>Derechos de explotación y/o disposición de materiales</v>
      </c>
      <c r="C54" s="425"/>
      <c r="D54" s="425"/>
      <c r="E54" s="425"/>
      <c r="F54" s="425"/>
      <c r="G54" s="425"/>
      <c r="H54" s="425"/>
      <c r="I54" s="425"/>
      <c r="J54" s="312" t="str">
        <f>VLOOKUP(A54,MATERIALES!A7:D645,2,FALSE)</f>
        <v>m3</v>
      </c>
      <c r="K54" s="397">
        <v>1.3</v>
      </c>
      <c r="L54" s="421"/>
      <c r="M54" s="402">
        <f>VLOOKUP(A54,MATERIALES!A8:D401,4,FALSE)</f>
        <v>5638.518351075214</v>
      </c>
      <c r="N54" s="272">
        <f t="shared" si="0"/>
        <v>7330.0738563977784</v>
      </c>
    </row>
    <row r="55" spans="1:14" ht="15.75" thickBot="1">
      <c r="B55" s="43"/>
      <c r="C55" s="310"/>
      <c r="D55" s="310"/>
      <c r="E55" s="310"/>
      <c r="F55" s="310"/>
      <c r="G55" s="310"/>
      <c r="H55" s="310"/>
      <c r="I55" s="310"/>
      <c r="J55" s="435"/>
      <c r="K55" s="126"/>
      <c r="L55" s="325"/>
      <c r="M55" s="402"/>
      <c r="N55" s="272"/>
    </row>
    <row r="56" spans="1:14" ht="15.75" thickBot="1">
      <c r="B56" s="828" t="s">
        <v>953</v>
      </c>
      <c r="C56" s="829"/>
      <c r="D56" s="829"/>
      <c r="E56" s="829"/>
      <c r="F56" s="829"/>
      <c r="G56" s="829"/>
      <c r="H56" s="829"/>
      <c r="I56" s="829"/>
      <c r="J56" s="829"/>
      <c r="K56" s="829"/>
      <c r="L56" s="829"/>
      <c r="M56" s="830"/>
      <c r="N56" s="394">
        <f>SUM(N48:N55)</f>
        <v>22162.546595276395</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31" t="s">
        <v>961</v>
      </c>
      <c r="M60" s="804"/>
      <c r="N60" s="76" t="s">
        <v>951</v>
      </c>
    </row>
    <row r="61" spans="1:14">
      <c r="A61" t="s">
        <v>1256</v>
      </c>
      <c r="B61" s="46" t="str">
        <f>VLOOKUP(A61,TRANSPORTE!A5:D117,3,FALSE)</f>
        <v>Transporte de material de excavación</v>
      </c>
      <c r="C61" s="317"/>
      <c r="D61" s="317"/>
      <c r="E61" s="317"/>
      <c r="F61" s="317"/>
      <c r="G61" s="317"/>
      <c r="H61" s="311" t="s">
        <v>1468</v>
      </c>
      <c r="I61" s="279">
        <v>1.3</v>
      </c>
      <c r="J61" s="286">
        <v>1</v>
      </c>
      <c r="K61" s="279">
        <f>I61*J61</f>
        <v>1.3</v>
      </c>
      <c r="L61" s="832">
        <f>VLOOKUP(A61,TRANSPORTE!A5:D117,4,FALSE)</f>
        <v>1232.9363069637777</v>
      </c>
      <c r="M61" s="833"/>
      <c r="N61" s="287">
        <f>K61*L61</f>
        <v>1602.8171990529111</v>
      </c>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311"/>
      <c r="I64" s="279"/>
      <c r="J64" s="286"/>
      <c r="K64" s="279"/>
      <c r="L64" s="832"/>
      <c r="M64" s="833"/>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7"/>
      <c r="M66" s="818"/>
      <c r="N66" s="127"/>
    </row>
    <row r="67" spans="1:15" ht="15.75" thickBot="1">
      <c r="B67" s="834" t="s">
        <v>953</v>
      </c>
      <c r="C67" s="835"/>
      <c r="D67" s="835"/>
      <c r="E67" s="835"/>
      <c r="F67" s="835"/>
      <c r="G67" s="835"/>
      <c r="H67" s="835"/>
      <c r="I67" s="835"/>
      <c r="J67" s="835"/>
      <c r="K67" s="835"/>
      <c r="L67" s="835"/>
      <c r="M67" s="836"/>
      <c r="N67" s="104">
        <f>N61+N62+N63+N64+N65</f>
        <v>1602.8171990529111</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4" t="s">
        <v>963</v>
      </c>
      <c r="C71" s="855"/>
      <c r="D71" s="855"/>
      <c r="E71" s="855"/>
      <c r="F71" s="855"/>
      <c r="G71" s="855"/>
      <c r="H71" s="855"/>
      <c r="I71" s="73" t="s">
        <v>964</v>
      </c>
      <c r="J71" s="75" t="s">
        <v>1410</v>
      </c>
      <c r="K71" s="74" t="s">
        <v>966</v>
      </c>
      <c r="L71" s="856" t="s">
        <v>950</v>
      </c>
      <c r="M71" s="857"/>
      <c r="N71" s="98" t="s">
        <v>951</v>
      </c>
    </row>
    <row r="72" spans="1:15">
      <c r="A72" s="147" t="s">
        <v>15</v>
      </c>
      <c r="B72" s="49" t="str">
        <f>VLOOKUP(A72,'MANO DE OBRA'!A8:D68,3,FALSE)</f>
        <v>Obrero (6)</v>
      </c>
      <c r="C72" s="47"/>
      <c r="D72" s="47"/>
      <c r="E72" s="47"/>
      <c r="F72" s="47"/>
      <c r="G72" s="47"/>
      <c r="H72" s="47"/>
      <c r="I72" s="292">
        <f>K72/J72*100</f>
        <v>175560</v>
      </c>
      <c r="J72" s="293">
        <v>185</v>
      </c>
      <c r="K72" s="294">
        <f>VLOOKUP(A72,'MANO DE OBRA'!A8:D99,4,FALSE)</f>
        <v>324786</v>
      </c>
      <c r="L72" s="50"/>
      <c r="M72" s="434">
        <v>20</v>
      </c>
      <c r="N72" s="395">
        <f>K72/M72</f>
        <v>16239.3</v>
      </c>
      <c r="O72" s="106"/>
    </row>
    <row r="73" spans="1:15">
      <c r="A73" s="147"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2">
        <v>20</v>
      </c>
      <c r="N73" s="395">
        <f>K73/M73</f>
        <v>5334.3121807203988</v>
      </c>
    </row>
    <row r="74" spans="1:15">
      <c r="B74" s="49"/>
      <c r="C74" s="47"/>
      <c r="D74" s="47"/>
      <c r="E74" s="47"/>
      <c r="F74" s="47"/>
      <c r="G74" s="47"/>
      <c r="H74" s="47"/>
      <c r="I74" s="279"/>
      <c r="J74" s="297"/>
      <c r="K74" s="298"/>
      <c r="L74" s="50"/>
      <c r="M74" s="300"/>
      <c r="N74" s="296"/>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5"/>
      <c r="C77" s="816"/>
      <c r="D77" s="816"/>
      <c r="E77" s="816"/>
      <c r="F77" s="816"/>
      <c r="G77" s="816"/>
      <c r="H77" s="816"/>
      <c r="I77" s="126"/>
      <c r="J77" s="126"/>
      <c r="K77" s="126"/>
      <c r="L77" s="916"/>
      <c r="M77" s="916"/>
      <c r="N77" s="45"/>
    </row>
    <row r="78" spans="1:15" ht="15.75" thickBot="1">
      <c r="B78" s="834" t="s">
        <v>953</v>
      </c>
      <c r="C78" s="835"/>
      <c r="D78" s="835"/>
      <c r="E78" s="835"/>
      <c r="F78" s="835"/>
      <c r="G78" s="835"/>
      <c r="H78" s="835"/>
      <c r="I78" s="835"/>
      <c r="J78" s="835"/>
      <c r="K78" s="835"/>
      <c r="L78" s="835"/>
      <c r="M78" s="836"/>
      <c r="N78" s="301">
        <f>SUM(N72:N77)</f>
        <v>21573.612180720396</v>
      </c>
    </row>
    <row r="79" spans="1:15" ht="15.75" thickBot="1">
      <c r="B79" s="33"/>
      <c r="C79" s="34"/>
      <c r="D79" s="34"/>
      <c r="E79" s="34"/>
      <c r="F79" s="34"/>
      <c r="G79" s="34"/>
      <c r="H79" s="34"/>
      <c r="I79" s="34"/>
      <c r="J79" s="34"/>
      <c r="K79" s="34"/>
      <c r="L79" s="34"/>
      <c r="M79" s="34"/>
      <c r="N79" s="35"/>
    </row>
    <row r="80" spans="1:15" ht="15.75" thickBot="1">
      <c r="B80" s="828" t="s">
        <v>967</v>
      </c>
      <c r="C80" s="829"/>
      <c r="D80" s="829"/>
      <c r="E80" s="829"/>
      <c r="F80" s="829"/>
      <c r="G80" s="829"/>
      <c r="H80" s="829"/>
      <c r="I80" s="829"/>
      <c r="J80" s="829"/>
      <c r="K80" s="829"/>
      <c r="L80" s="829"/>
      <c r="M80" s="830"/>
      <c r="N80" s="99">
        <f>N43+N56+N67+N78</f>
        <v>113663.00571503982</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9" t="s">
        <v>969</v>
      </c>
      <c r="C84" s="820"/>
      <c r="D84" s="820"/>
      <c r="E84" s="820"/>
      <c r="F84" s="820"/>
      <c r="G84" s="820"/>
      <c r="H84" s="820"/>
      <c r="I84" s="314"/>
      <c r="J84" s="334"/>
      <c r="K84" s="302" t="s">
        <v>970</v>
      </c>
      <c r="L84" s="858" t="s">
        <v>971</v>
      </c>
      <c r="M84" s="859"/>
      <c r="N84" s="303"/>
    </row>
    <row r="85" spans="1:14">
      <c r="B85" s="860" t="s">
        <v>972</v>
      </c>
      <c r="C85" s="861"/>
      <c r="D85" s="861"/>
      <c r="E85" s="861"/>
      <c r="F85" s="861"/>
      <c r="G85" s="861"/>
      <c r="H85" s="861"/>
      <c r="I85" s="87"/>
      <c r="J85" s="88"/>
      <c r="K85" s="304">
        <v>0.2</v>
      </c>
      <c r="L85" s="862">
        <f>N80*K85</f>
        <v>22732.601143007967</v>
      </c>
      <c r="M85" s="863"/>
      <c r="N85" s="51"/>
    </row>
    <row r="86" spans="1:14">
      <c r="B86" s="89" t="s">
        <v>973</v>
      </c>
      <c r="C86" s="90"/>
      <c r="D86" s="90"/>
      <c r="E86" s="90"/>
      <c r="F86" s="90"/>
      <c r="G86" s="90"/>
      <c r="H86" s="90"/>
      <c r="I86" s="87"/>
      <c r="J86" s="88"/>
      <c r="K86" s="304">
        <v>0.05</v>
      </c>
      <c r="L86" s="862">
        <f>N80*K86</f>
        <v>5683.1502857519918</v>
      </c>
      <c r="M86" s="863"/>
      <c r="N86" s="51"/>
    </row>
    <row r="87" spans="1:14" ht="15.75" thickBot="1">
      <c r="B87" s="91" t="s">
        <v>974</v>
      </c>
      <c r="C87" s="92"/>
      <c r="D87" s="92"/>
      <c r="E87" s="92"/>
      <c r="F87" s="92"/>
      <c r="G87" s="92"/>
      <c r="H87" s="92"/>
      <c r="I87" s="93"/>
      <c r="J87" s="94"/>
      <c r="K87" s="305">
        <v>0.05</v>
      </c>
      <c r="L87" s="864">
        <f>N80*K87</f>
        <v>5683.1502857519918</v>
      </c>
      <c r="M87" s="865"/>
      <c r="N87" s="51"/>
    </row>
    <row r="88" spans="1:14" ht="15.75" thickBot="1">
      <c r="B88" s="828" t="s">
        <v>953</v>
      </c>
      <c r="C88" s="829"/>
      <c r="D88" s="829"/>
      <c r="E88" s="829"/>
      <c r="F88" s="829"/>
      <c r="G88" s="829"/>
      <c r="H88" s="829"/>
      <c r="I88" s="829"/>
      <c r="J88" s="829"/>
      <c r="K88" s="829"/>
      <c r="L88" s="829"/>
      <c r="M88" s="830"/>
      <c r="N88" s="52">
        <f>L85+L86+L87</f>
        <v>34098.901714511951</v>
      </c>
    </row>
    <row r="89" spans="1:14" ht="15.75" thickBot="1">
      <c r="B89" s="33"/>
      <c r="C89" s="34"/>
      <c r="D89" s="34"/>
      <c r="E89" s="34"/>
      <c r="F89" s="34"/>
      <c r="G89" s="34"/>
      <c r="H89" s="34"/>
      <c r="I89" s="34"/>
      <c r="J89" s="34"/>
      <c r="K89" s="34"/>
      <c r="L89" s="34"/>
      <c r="M89" s="34"/>
      <c r="N89" s="35"/>
    </row>
    <row r="90" spans="1:14" ht="15.75" thickBot="1">
      <c r="A90" t="s">
        <v>2016</v>
      </c>
      <c r="B90" s="828" t="s">
        <v>975</v>
      </c>
      <c r="C90" s="829"/>
      <c r="D90" s="829"/>
      <c r="E90" s="829"/>
      <c r="F90" s="829"/>
      <c r="G90" s="829"/>
      <c r="H90" s="829"/>
      <c r="I90" s="829"/>
      <c r="J90" s="829"/>
      <c r="K90" s="829"/>
      <c r="L90" s="829"/>
      <c r="M90" s="830"/>
      <c r="N90" s="188">
        <f>N80+N88</f>
        <v>147761.90742955176</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70" t="s">
        <v>2218</v>
      </c>
      <c r="C107" s="971"/>
      <c r="D107" s="971"/>
      <c r="E107" s="971"/>
      <c r="F107" s="971"/>
      <c r="G107" s="971"/>
      <c r="H107" s="971"/>
      <c r="I107" s="971"/>
      <c r="J107" s="971"/>
      <c r="K107" s="971"/>
      <c r="L107" s="971"/>
      <c r="M107" s="971"/>
      <c r="N107" s="972"/>
    </row>
    <row r="108" spans="2:14" ht="15" customHeight="1">
      <c r="B108" s="970"/>
      <c r="C108" s="971"/>
      <c r="D108" s="971"/>
      <c r="E108" s="971"/>
      <c r="F108" s="971"/>
      <c r="G108" s="971"/>
      <c r="H108" s="971"/>
      <c r="I108" s="971"/>
      <c r="J108" s="971"/>
      <c r="K108" s="971"/>
      <c r="L108" s="971"/>
      <c r="M108" s="971"/>
      <c r="N108" s="972"/>
    </row>
    <row r="109" spans="2:14" ht="30" customHeight="1">
      <c r="B109" s="973" t="s">
        <v>2219</v>
      </c>
      <c r="C109" s="974"/>
      <c r="D109" s="974"/>
      <c r="E109" s="974"/>
      <c r="F109" s="974"/>
      <c r="G109" s="974"/>
      <c r="H109" s="974"/>
      <c r="I109" s="974"/>
      <c r="J109" s="974"/>
      <c r="K109" s="974"/>
      <c r="L109" s="974"/>
      <c r="M109" s="974"/>
      <c r="N109" s="975"/>
    </row>
    <row r="110" spans="2:14">
      <c r="B110" s="973"/>
      <c r="C110" s="974"/>
      <c r="D110" s="974"/>
      <c r="E110" s="974"/>
      <c r="F110" s="974"/>
      <c r="G110" s="974"/>
      <c r="H110" s="974"/>
      <c r="I110" s="974"/>
      <c r="J110" s="974"/>
      <c r="K110" s="974"/>
      <c r="L110" s="974"/>
      <c r="M110" s="974"/>
      <c r="N110" s="975"/>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6"/>
      <c r="K120" s="976"/>
      <c r="L120" s="976"/>
      <c r="M120" s="976"/>
      <c r="N120" s="977"/>
    </row>
    <row r="121" spans="2:14" ht="15.75" thickBot="1">
      <c r="B121" s="419" t="s">
        <v>2221</v>
      </c>
      <c r="C121" s="420"/>
      <c r="D121" s="420"/>
      <c r="E121" s="259"/>
      <c r="F121" s="259"/>
      <c r="G121" s="259"/>
      <c r="H121" s="259"/>
      <c r="I121" s="259"/>
      <c r="J121" s="978"/>
      <c r="K121" s="978"/>
      <c r="L121" s="978"/>
      <c r="M121" s="978"/>
      <c r="N121" s="979"/>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5.85546875" customWidth="1"/>
    <col min="9" max="9" width="12.7109375" bestFit="1" customWidth="1"/>
    <col min="10" max="10" width="15.5703125" customWidth="1"/>
    <col min="11" max="11" width="18.14062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2.25"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thickBo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1635</v>
      </c>
      <c r="C31" s="81" t="s">
        <v>2091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129</v>
      </c>
      <c r="B36" s="841" t="str">
        <f>VLOOKUP(A36,EQUIPOS!A6:D154,3,FALSE)</f>
        <v xml:space="preserve">Buldozer, Potencia al volante de 140 HP, motor de 2200 RPM, longitud de hoja 4,80m. </v>
      </c>
      <c r="C36" s="842"/>
      <c r="D36" s="842"/>
      <c r="E36" s="842"/>
      <c r="F36" s="842"/>
      <c r="G36" s="842"/>
      <c r="H36" s="843"/>
      <c r="I36" s="267"/>
      <c r="J36" s="268"/>
      <c r="K36" s="269">
        <f>VLOOKUP(A36,EQUIPOS!A6:D163,4,FALSE)</f>
        <v>162664.56996534782</v>
      </c>
      <c r="L36" s="270"/>
      <c r="M36" s="336">
        <v>100</v>
      </c>
      <c r="N36" s="272">
        <f>K36/M36</f>
        <v>1626.6456996534782</v>
      </c>
    </row>
    <row r="37" spans="1:14">
      <c r="A37" s="113" t="s">
        <v>312</v>
      </c>
      <c r="B37" s="841" t="str">
        <f>VLOOKUP(A37,EQUIPOS!A7:D154,3,FALSE)</f>
        <v>Retroexcavadora sobre oruga, potencia 138 HP, balde de 1,5 m3.</v>
      </c>
      <c r="C37" s="842"/>
      <c r="D37" s="842"/>
      <c r="E37" s="842"/>
      <c r="F37" s="842"/>
      <c r="G37" s="842"/>
      <c r="H37" s="843"/>
      <c r="I37" s="421"/>
      <c r="J37" s="422"/>
      <c r="K37" s="269">
        <f>VLOOKUP(A37,EQUIPOS!A7:D164,4,FALSE)</f>
        <v>223344.09288653883</v>
      </c>
      <c r="L37" s="335"/>
      <c r="M37" s="336">
        <v>35</v>
      </c>
      <c r="N37" s="272">
        <f>K37/M37</f>
        <v>6381.2597967582524</v>
      </c>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0.01</v>
      </c>
      <c r="N41" s="344">
        <f>N77*M41</f>
        <v>7.6767229862288557</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8015.5822193979593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46" t="s">
        <v>442</v>
      </c>
      <c r="B48" s="43" t="str">
        <f>VLOOKUP(A48,MATERIALES!A5:D373,3,FALSE)</f>
        <v>Derechos de explotación y/o disposición de materiales</v>
      </c>
      <c r="C48" s="281"/>
      <c r="D48" s="281"/>
      <c r="E48" s="281"/>
      <c r="F48" s="281"/>
      <c r="G48" s="281"/>
      <c r="H48" s="281"/>
      <c r="I48" s="268"/>
      <c r="J48" s="224" t="str">
        <f>VLOOKUP(A48,MATERIALES!A4:D640,2,FALSE)</f>
        <v>m3</v>
      </c>
      <c r="K48" s="282">
        <v>1.3</v>
      </c>
      <c r="L48" s="267"/>
      <c r="M48" s="402">
        <f>VLOOKUP(A48,MATERIALES!A5:D396,4,FALSE)</f>
        <v>5638.518351075214</v>
      </c>
      <c r="N48" s="272">
        <f>K48*M48</f>
        <v>7330.0738563977784</v>
      </c>
    </row>
    <row r="49" spans="1:14">
      <c r="A49" s="146"/>
      <c r="B49" s="43"/>
      <c r="C49" s="425"/>
      <c r="D49" s="425"/>
      <c r="E49" s="425"/>
      <c r="F49" s="425"/>
      <c r="G49" s="425"/>
      <c r="H49" s="425"/>
      <c r="I49" s="425"/>
      <c r="J49" s="311"/>
      <c r="K49" s="397"/>
      <c r="L49" s="421"/>
      <c r="M49" s="402"/>
      <c r="N49" s="272"/>
    </row>
    <row r="50" spans="1:14">
      <c r="A50" s="146"/>
      <c r="B50" s="43"/>
      <c r="C50" s="425"/>
      <c r="D50" s="425"/>
      <c r="E50" s="425"/>
      <c r="F50" s="425"/>
      <c r="G50" s="425"/>
      <c r="H50" s="425"/>
      <c r="I50" s="425"/>
      <c r="J50" s="311"/>
      <c r="K50" s="397"/>
      <c r="L50" s="421"/>
      <c r="M50" s="402"/>
      <c r="N50" s="272"/>
    </row>
    <row r="51" spans="1:14">
      <c r="A51" s="146"/>
      <c r="B51" s="43"/>
      <c r="C51" s="425"/>
      <c r="D51" s="425"/>
      <c r="E51" s="425"/>
      <c r="F51" s="425"/>
      <c r="G51" s="425"/>
      <c r="H51" s="425"/>
      <c r="I51" s="425"/>
      <c r="J51" s="311"/>
      <c r="K51" s="397"/>
      <c r="L51" s="421"/>
      <c r="M51" s="402"/>
      <c r="N51" s="272"/>
    </row>
    <row r="52" spans="1:14">
      <c r="A52" s="146"/>
      <c r="B52" s="43"/>
      <c r="C52" s="425"/>
      <c r="D52" s="425"/>
      <c r="E52" s="425"/>
      <c r="F52" s="425"/>
      <c r="G52" s="425"/>
      <c r="H52" s="425"/>
      <c r="I52" s="425"/>
      <c r="J52" s="311"/>
      <c r="K52" s="397"/>
      <c r="L52" s="421"/>
      <c r="M52" s="402"/>
      <c r="N52" s="272"/>
    </row>
    <row r="53" spans="1:14">
      <c r="A53" s="146"/>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f>K54*M54</f>
        <v>0</v>
      </c>
    </row>
    <row r="55" spans="1:14" ht="15.75" thickBot="1">
      <c r="B55" s="828" t="s">
        <v>953</v>
      </c>
      <c r="C55" s="829"/>
      <c r="D55" s="829"/>
      <c r="E55" s="829"/>
      <c r="F55" s="829"/>
      <c r="G55" s="829"/>
      <c r="H55" s="829"/>
      <c r="I55" s="829"/>
      <c r="J55" s="829"/>
      <c r="K55" s="829"/>
      <c r="L55" s="829"/>
      <c r="M55" s="830"/>
      <c r="N55" s="394">
        <f>SUM(N48:N54)</f>
        <v>7330.0738563977784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A60" t="s">
        <v>1256</v>
      </c>
      <c r="B60" s="46" t="str">
        <f>VLOOKUP(A60,TRANSPORTE!A5:D117,3,FALSE)</f>
        <v>Transporte de material de excavación</v>
      </c>
      <c r="C60" s="317"/>
      <c r="D60" s="317"/>
      <c r="E60" s="317"/>
      <c r="F60" s="317"/>
      <c r="G60" s="317"/>
      <c r="H60" s="311" t="s">
        <v>1468</v>
      </c>
      <c r="I60" s="279">
        <v>1.3</v>
      </c>
      <c r="J60" s="286">
        <v>1</v>
      </c>
      <c r="K60" s="279">
        <f>I60*J60</f>
        <v>1.3</v>
      </c>
      <c r="L60" s="832">
        <f>VLOOKUP(A60,TRANSPORTE!A5:D117,4,FALSE)</f>
        <v>1232.9363069637777</v>
      </c>
      <c r="M60" s="833"/>
      <c r="N60" s="287">
        <f>K60*L60</f>
        <v>1602.8171990529111</v>
      </c>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7"/>
      <c r="M65" s="818"/>
      <c r="N65" s="127"/>
    </row>
    <row r="66" spans="1:15" ht="15.75" thickBot="1">
      <c r="B66" s="834" t="s">
        <v>953</v>
      </c>
      <c r="C66" s="835"/>
      <c r="D66" s="835"/>
      <c r="E66" s="835"/>
      <c r="F66" s="835"/>
      <c r="G66" s="835"/>
      <c r="H66" s="835"/>
      <c r="I66" s="835"/>
      <c r="J66" s="835"/>
      <c r="K66" s="835"/>
      <c r="L66" s="835"/>
      <c r="M66" s="836"/>
      <c r="N66" s="104">
        <f>N60+N61+N62+N63+N64</f>
        <v>1602.8171990529111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857"/>
      <c r="N70" s="98" t="s">
        <v>951</v>
      </c>
    </row>
    <row r="71" spans="1:15">
      <c r="A71" s="14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280</v>
      </c>
      <c r="N71" s="395">
        <f>K71/M71</f>
        <v>381.02229862288567</v>
      </c>
      <c r="O71" s="106"/>
    </row>
    <row r="72" spans="1:15">
      <c r="A72" s="147"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2">
        <v>280</v>
      </c>
      <c r="N72" s="395">
        <f>K72/M72</f>
        <v>386.65</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5"/>
      <c r="C76" s="816"/>
      <c r="D76" s="816"/>
      <c r="E76" s="816"/>
      <c r="F76" s="816"/>
      <c r="G76" s="816"/>
      <c r="H76" s="816"/>
      <c r="I76" s="126"/>
      <c r="J76" s="126"/>
      <c r="K76" s="126"/>
      <c r="L76" s="916"/>
      <c r="M76" s="916"/>
      <c r="N76" s="127"/>
    </row>
    <row r="77" spans="1:15" ht="15.75" thickBot="1">
      <c r="B77" s="834" t="s">
        <v>953</v>
      </c>
      <c r="C77" s="835"/>
      <c r="D77" s="835"/>
      <c r="E77" s="835"/>
      <c r="F77" s="835"/>
      <c r="G77" s="835"/>
      <c r="H77" s="835"/>
      <c r="I77" s="835"/>
      <c r="J77" s="835"/>
      <c r="K77" s="835"/>
      <c r="L77" s="835"/>
      <c r="M77" s="836"/>
      <c r="N77" s="460">
        <f>SUM(N71:N76)</f>
        <v>767.67229862288559</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17716.145573471535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3543.2291146943071</v>
      </c>
      <c r="M84" s="863"/>
      <c r="N84" s="51"/>
    </row>
    <row r="85" spans="1:14">
      <c r="B85" s="89" t="s">
        <v>973</v>
      </c>
      <c r="C85" s="90"/>
      <c r="D85" s="90"/>
      <c r="E85" s="90"/>
      <c r="F85" s="90"/>
      <c r="G85" s="90"/>
      <c r="H85" s="90"/>
      <c r="I85" s="87"/>
      <c r="J85" s="88"/>
      <c r="K85" s="304">
        <v>0.05</v>
      </c>
      <c r="L85" s="862">
        <f>N79*K85</f>
        <v>885.80727867357677</v>
      </c>
      <c r="M85" s="863"/>
      <c r="N85" s="51"/>
    </row>
    <row r="86" spans="1:14" ht="15.75" thickBot="1">
      <c r="B86" s="91" t="s">
        <v>974</v>
      </c>
      <c r="C86" s="92"/>
      <c r="D86" s="92"/>
      <c r="E86" s="92"/>
      <c r="F86" s="92"/>
      <c r="G86" s="92"/>
      <c r="H86" s="92"/>
      <c r="I86" s="93"/>
      <c r="J86" s="94"/>
      <c r="K86" s="305">
        <v>0.05</v>
      </c>
      <c r="L86" s="864">
        <f>N79*K86</f>
        <v>885.80727867357677</v>
      </c>
      <c r="M86" s="865"/>
      <c r="N86" s="51"/>
    </row>
    <row r="87" spans="1:14" ht="15.75" thickBot="1">
      <c r="B87" s="828" t="s">
        <v>953</v>
      </c>
      <c r="C87" s="829"/>
      <c r="D87" s="829"/>
      <c r="E87" s="829"/>
      <c r="F87" s="829"/>
      <c r="G87" s="829"/>
      <c r="H87" s="829"/>
      <c r="I87" s="829"/>
      <c r="J87" s="829"/>
      <c r="K87" s="829"/>
      <c r="L87" s="829"/>
      <c r="M87" s="830"/>
      <c r="N87" s="52">
        <f>L84+L85+L86</f>
        <v>5314.8436720414602</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23030.989245512996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5"/>
  <cols>
    <col min="1" max="1" width="10.28515625" bestFit="1" customWidth="1"/>
    <col min="2" max="2" width="16.42578125" customWidth="1"/>
    <col min="6" max="6" width="16.140625" customWidth="1"/>
    <col min="9" max="9" width="12.85546875" bestFit="1" customWidth="1"/>
    <col min="10" max="10" width="15.5703125" customWidth="1"/>
    <col min="11" max="11" width="18" customWidth="1"/>
    <col min="13" max="13" width="13.42578125"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7.75" customHeight="1" thickBot="1">
      <c r="B29" s="71" t="s">
        <v>943</v>
      </c>
      <c r="C29" s="837" t="s">
        <v>944</v>
      </c>
      <c r="D29" s="838"/>
      <c r="E29" s="838"/>
      <c r="F29" s="838"/>
      <c r="G29" s="838"/>
      <c r="H29" s="838"/>
      <c r="I29" s="838"/>
      <c r="J29" s="72"/>
      <c r="K29" s="342" t="s">
        <v>2215</v>
      </c>
      <c r="L29" s="839" t="s">
        <v>945</v>
      </c>
      <c r="M29" s="840"/>
      <c r="N29" s="71" t="s">
        <v>946</v>
      </c>
    </row>
    <row r="30" spans="1:14" ht="15.75" customHeight="1" thickBot="1">
      <c r="A30" t="s">
        <v>1845</v>
      </c>
      <c r="B30" s="80" t="s">
        <v>1636</v>
      </c>
      <c r="C30" s="81" t="s">
        <v>2092</v>
      </c>
      <c r="D30" s="82"/>
      <c r="E30" s="82"/>
      <c r="F30" s="82"/>
      <c r="G30" s="82"/>
      <c r="H30" s="82"/>
      <c r="I30" s="82"/>
      <c r="J30" s="82"/>
      <c r="K30" s="453"/>
      <c r="L30" s="306" t="s">
        <v>387</v>
      </c>
      <c r="M30" s="203"/>
      <c r="N30" s="84"/>
    </row>
    <row r="31" spans="1:14" ht="6" customHeight="1">
      <c r="B31" s="95"/>
      <c r="C31" s="96"/>
      <c r="D31" s="96"/>
      <c r="E31" s="96"/>
      <c r="F31" s="96"/>
      <c r="G31" s="96"/>
      <c r="H31" s="96"/>
      <c r="I31" s="96"/>
      <c r="J31" s="96"/>
      <c r="K31" s="96"/>
      <c r="L31" s="96"/>
      <c r="M31" s="96"/>
      <c r="N31" s="97"/>
    </row>
    <row r="32" spans="1:14">
      <c r="B32" s="58" t="s">
        <v>947</v>
      </c>
      <c r="C32" s="59"/>
      <c r="D32" s="59"/>
      <c r="E32" s="59"/>
      <c r="F32" s="59"/>
      <c r="G32" s="59"/>
      <c r="H32" s="59"/>
      <c r="I32" s="59"/>
      <c r="J32" s="59"/>
      <c r="K32" s="59"/>
      <c r="L32" s="59"/>
      <c r="M32" s="59"/>
      <c r="N32" s="60"/>
    </row>
    <row r="33" spans="1:14" ht="15.75" thickBot="1">
      <c r="B33" s="266"/>
      <c r="C33" s="61"/>
      <c r="D33" s="61"/>
      <c r="E33" s="61"/>
      <c r="F33" s="61"/>
      <c r="G33" s="61"/>
      <c r="H33" s="61"/>
      <c r="I33" s="62"/>
      <c r="J33" s="62"/>
      <c r="K33" s="61"/>
      <c r="L33" s="61"/>
      <c r="M33" s="61"/>
      <c r="N33" s="63"/>
    </row>
    <row r="34" spans="1:14">
      <c r="B34" s="809" t="s">
        <v>944</v>
      </c>
      <c r="C34" s="810"/>
      <c r="D34" s="810"/>
      <c r="E34" s="810"/>
      <c r="F34" s="810"/>
      <c r="G34" s="810"/>
      <c r="H34" s="811"/>
      <c r="I34" s="812" t="s">
        <v>948</v>
      </c>
      <c r="J34" s="813"/>
      <c r="K34" s="69" t="s">
        <v>949</v>
      </c>
      <c r="L34" s="814" t="s">
        <v>950</v>
      </c>
      <c r="M34" s="811"/>
      <c r="N34" s="70" t="s">
        <v>951</v>
      </c>
    </row>
    <row r="35" spans="1:14">
      <c r="A35" s="113" t="s">
        <v>263</v>
      </c>
      <c r="B35" s="841" t="str">
        <f>VLOOKUP(A35,EQUIPOS!A6:D154,3,FALSE)</f>
        <v xml:space="preserve">Motobomba 4 pulgadas
</v>
      </c>
      <c r="C35" s="842"/>
      <c r="D35" s="842"/>
      <c r="E35" s="842"/>
      <c r="F35" s="842"/>
      <c r="G35" s="842"/>
      <c r="H35" s="843"/>
      <c r="I35" s="267"/>
      <c r="J35" s="268"/>
      <c r="K35" s="269">
        <f>VLOOKUP(A35,EQUIPOS!A6:D163,4,FALSE)</f>
        <v>15795.445225477015</v>
      </c>
      <c r="L35" s="270"/>
      <c r="M35" s="336">
        <v>21</v>
      </c>
      <c r="N35" s="272">
        <f>K35/M35</f>
        <v>752.16405835604837</v>
      </c>
    </row>
    <row r="36" spans="1:14">
      <c r="A36" s="113" t="s">
        <v>129</v>
      </c>
      <c r="B36" s="841" t="str">
        <f>VLOOKUP(A36,EQUIPOS!A7:D154,3,FALSE)</f>
        <v xml:space="preserve">Buldozer, Potencia al volante de 140 HP, motor de 2200 RPM, longitud de hoja 4,80m. </v>
      </c>
      <c r="C36" s="842"/>
      <c r="D36" s="842"/>
      <c r="E36" s="842"/>
      <c r="F36" s="842"/>
      <c r="G36" s="842"/>
      <c r="H36" s="843"/>
      <c r="I36" s="421"/>
      <c r="J36" s="422"/>
      <c r="K36" s="269">
        <f>VLOOKUP(A36,EQUIPOS!A7:D164,4,FALSE)</f>
        <v>162664.56996534782</v>
      </c>
      <c r="L36" s="335"/>
      <c r="M36" s="336">
        <v>100</v>
      </c>
      <c r="N36" s="272">
        <f>K36/M36</f>
        <v>1626.6456996534782</v>
      </c>
    </row>
    <row r="37" spans="1:14">
      <c r="A37" s="113" t="s">
        <v>312</v>
      </c>
      <c r="B37" s="841" t="str">
        <f>VLOOKUP(A37,EQUIPOS!A8:D154,3,FALSE)</f>
        <v>Retroexcavadora sobre oruga, potencia 138 HP, balde de 1,5 m3.</v>
      </c>
      <c r="C37" s="842"/>
      <c r="D37" s="842"/>
      <c r="E37" s="842"/>
      <c r="F37" s="842"/>
      <c r="G37" s="842"/>
      <c r="H37" s="843"/>
      <c r="I37" s="328"/>
      <c r="J37" s="330"/>
      <c r="K37" s="269">
        <f>VLOOKUP(A37,EQUIPOS!A8:D165,4,FALSE)</f>
        <v>223344.09288653883</v>
      </c>
      <c r="L37" s="423"/>
      <c r="M37" s="424">
        <v>21</v>
      </c>
      <c r="N37" s="272">
        <f>K37/M37</f>
        <v>10635.432994597088</v>
      </c>
    </row>
    <row r="38" spans="1:14">
      <c r="B38" s="841"/>
      <c r="C38" s="842"/>
      <c r="D38" s="842"/>
      <c r="E38" s="842"/>
      <c r="F38" s="842"/>
      <c r="G38" s="842"/>
      <c r="H38" s="843"/>
      <c r="I38" s="36"/>
      <c r="J38" s="37"/>
      <c r="K38" s="269"/>
      <c r="L38" s="276"/>
      <c r="M38" s="336"/>
      <c r="N38" s="272"/>
    </row>
    <row r="39" spans="1:14">
      <c r="B39" s="320"/>
      <c r="C39" s="321"/>
      <c r="D39" s="321"/>
      <c r="E39" s="321"/>
      <c r="F39" s="323"/>
      <c r="G39" s="323"/>
      <c r="H39" s="125"/>
      <c r="I39" s="36"/>
      <c r="J39" s="37"/>
      <c r="K39" s="269"/>
      <c r="L39" s="276"/>
      <c r="M39" s="277"/>
      <c r="N39" s="273"/>
    </row>
    <row r="40" spans="1:14">
      <c r="B40" s="848" t="s">
        <v>952</v>
      </c>
      <c r="C40" s="849"/>
      <c r="D40" s="849"/>
      <c r="E40" s="38"/>
      <c r="F40" s="39"/>
      <c r="G40" s="39"/>
      <c r="H40" s="40"/>
      <c r="I40" s="36"/>
      <c r="J40" s="37"/>
      <c r="K40" s="279"/>
      <c r="L40" s="276"/>
      <c r="M40" s="401">
        <v>0.01</v>
      </c>
      <c r="N40" s="344">
        <f>N76*M40</f>
        <v>12.794538310381427</v>
      </c>
    </row>
    <row r="41" spans="1:14" ht="15.75" thickBot="1">
      <c r="B41" s="841"/>
      <c r="C41" s="842"/>
      <c r="D41" s="842"/>
      <c r="E41" s="842"/>
      <c r="F41" s="842"/>
      <c r="G41" s="842"/>
      <c r="H41" s="843"/>
      <c r="I41" s="850"/>
      <c r="J41" s="851"/>
      <c r="K41" s="41"/>
      <c r="L41" s="852"/>
      <c r="M41" s="853"/>
      <c r="N41" s="105"/>
    </row>
    <row r="42" spans="1:14" ht="15.75" thickBot="1">
      <c r="B42" s="828" t="s">
        <v>953</v>
      </c>
      <c r="C42" s="829"/>
      <c r="D42" s="829"/>
      <c r="E42" s="829"/>
      <c r="F42" s="829"/>
      <c r="G42" s="829"/>
      <c r="H42" s="829"/>
      <c r="I42" s="829"/>
      <c r="J42" s="829"/>
      <c r="K42" s="829"/>
      <c r="L42" s="829"/>
      <c r="M42" s="830"/>
      <c r="N42" s="394">
        <f>SUM(N35:N41)</f>
        <v>13027.037290916995</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9" t="s">
        <v>944</v>
      </c>
      <c r="C46" s="820"/>
      <c r="D46" s="820"/>
      <c r="E46" s="820"/>
      <c r="F46" s="820"/>
      <c r="G46" s="820"/>
      <c r="H46" s="820"/>
      <c r="I46" s="821"/>
      <c r="J46" s="315" t="s">
        <v>945</v>
      </c>
      <c r="K46" s="85" t="s">
        <v>946</v>
      </c>
      <c r="L46" s="822" t="s">
        <v>955</v>
      </c>
      <c r="M46" s="821"/>
      <c r="N46" s="86" t="s">
        <v>951</v>
      </c>
    </row>
    <row r="47" spans="1:14">
      <c r="A47" s="146" t="s">
        <v>442</v>
      </c>
      <c r="B47" s="43" t="str">
        <f>VLOOKUP(A47,MATERIALES!A5:D373,3,FALSE)</f>
        <v>Derechos de explotación y/o disposición de materiales</v>
      </c>
      <c r="C47" s="281"/>
      <c r="D47" s="281"/>
      <c r="E47" s="281"/>
      <c r="F47" s="281"/>
      <c r="G47" s="281"/>
      <c r="H47" s="281"/>
      <c r="I47" s="268"/>
      <c r="J47" s="224" t="str">
        <f>VLOOKUP(A47,MATERIALES!A4:D640,2,FALSE)</f>
        <v>m3</v>
      </c>
      <c r="K47" s="282">
        <v>1.3</v>
      </c>
      <c r="L47" s="267"/>
      <c r="M47" s="402">
        <f>VLOOKUP(A47,MATERIALES!A5:D396,4,FALSE)</f>
        <v>5638.518351075214</v>
      </c>
      <c r="N47" s="272">
        <f>K47*M47</f>
        <v>7330.0738563977784</v>
      </c>
    </row>
    <row r="48" spans="1:14">
      <c r="A48" s="146"/>
      <c r="B48" s="43"/>
      <c r="C48" s="425"/>
      <c r="D48" s="425"/>
      <c r="E48" s="425"/>
      <c r="F48" s="425"/>
      <c r="G48" s="425"/>
      <c r="H48" s="425"/>
      <c r="I48" s="425"/>
      <c r="J48" s="311"/>
      <c r="K48" s="397"/>
      <c r="L48" s="421"/>
      <c r="M48" s="402"/>
      <c r="N48" s="272"/>
    </row>
    <row r="49" spans="1:14">
      <c r="A49" s="146"/>
      <c r="B49" s="43"/>
      <c r="C49" s="425"/>
      <c r="D49" s="425"/>
      <c r="E49" s="425"/>
      <c r="F49" s="425"/>
      <c r="G49" s="425"/>
      <c r="H49" s="425"/>
      <c r="I49" s="425"/>
      <c r="J49" s="311"/>
      <c r="K49" s="397"/>
      <c r="L49" s="421"/>
      <c r="M49" s="402"/>
      <c r="N49" s="272"/>
    </row>
    <row r="50" spans="1:14">
      <c r="A50" s="146"/>
      <c r="B50" s="43"/>
      <c r="C50" s="425"/>
      <c r="D50" s="425"/>
      <c r="E50" s="425"/>
      <c r="F50" s="425"/>
      <c r="G50" s="425"/>
      <c r="H50" s="425"/>
      <c r="I50" s="425"/>
      <c r="J50" s="311"/>
      <c r="K50" s="397"/>
      <c r="L50" s="421"/>
      <c r="M50" s="402"/>
      <c r="N50" s="272"/>
    </row>
    <row r="51" spans="1:14">
      <c r="A51" s="146"/>
      <c r="B51" s="43"/>
      <c r="C51" s="425"/>
      <c r="D51" s="425"/>
      <c r="E51" s="425"/>
      <c r="F51" s="425"/>
      <c r="G51" s="425"/>
      <c r="H51" s="425"/>
      <c r="I51" s="425"/>
      <c r="J51" s="311"/>
      <c r="K51" s="397"/>
      <c r="L51" s="421"/>
      <c r="M51" s="402"/>
      <c r="N51" s="272"/>
    </row>
    <row r="52" spans="1:14">
      <c r="A52" s="146"/>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8" t="s">
        <v>953</v>
      </c>
      <c r="C54" s="829"/>
      <c r="D54" s="829"/>
      <c r="E54" s="829"/>
      <c r="F54" s="829"/>
      <c r="G54" s="829"/>
      <c r="H54" s="829"/>
      <c r="I54" s="829"/>
      <c r="J54" s="829"/>
      <c r="K54" s="829"/>
      <c r="L54" s="829"/>
      <c r="M54" s="830"/>
      <c r="N54" s="394">
        <f>SUM(N47:N53)</f>
        <v>7330.0738563977784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1256</v>
      </c>
      <c r="B59" s="46" t="str">
        <f>VLOOKUP(A59,TRANSPORTE!A5:D117,3,FALSE)</f>
        <v>Transporte de material de excavación</v>
      </c>
      <c r="C59" s="317"/>
      <c r="D59" s="317"/>
      <c r="E59" s="317"/>
      <c r="F59" s="317"/>
      <c r="G59" s="317"/>
      <c r="H59" s="311" t="s">
        <v>1468</v>
      </c>
      <c r="I59" s="279">
        <v>1.3</v>
      </c>
      <c r="J59" s="286">
        <v>1</v>
      </c>
      <c r="K59" s="279">
        <f>I59*J59</f>
        <v>1.3</v>
      </c>
      <c r="L59" s="832">
        <f>VLOOKUP(A59,TRANSPORTE!A5:D117,4,FALSE)</f>
        <v>1232.9363069637777</v>
      </c>
      <c r="M59" s="833"/>
      <c r="N59" s="287">
        <f>K59*L59</f>
        <v>1602.8171990529111</v>
      </c>
    </row>
    <row r="60" spans="1:14">
      <c r="B60" s="46"/>
      <c r="C60" s="47"/>
      <c r="D60" s="47"/>
      <c r="E60" s="47"/>
      <c r="F60" s="47"/>
      <c r="G60" s="4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f>N59+N60+N61+N62+N63</f>
        <v>1602.8171990529111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s="147"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434">
        <v>168</v>
      </c>
      <c r="N70" s="395">
        <f>K70/M70</f>
        <v>644.41666666666663</v>
      </c>
      <c r="O70" s="106"/>
    </row>
    <row r="71" spans="1:15">
      <c r="A71" s="147"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432">
        <v>168</v>
      </c>
      <c r="N71" s="395">
        <f>K71/M71</f>
        <v>635.03716437147614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127"/>
    </row>
    <row r="76" spans="1:15" ht="15.75" thickBot="1">
      <c r="B76" s="834" t="s">
        <v>953</v>
      </c>
      <c r="C76" s="835"/>
      <c r="D76" s="835"/>
      <c r="E76" s="835"/>
      <c r="F76" s="835"/>
      <c r="G76" s="835"/>
      <c r="H76" s="835"/>
      <c r="I76" s="835"/>
      <c r="J76" s="835"/>
      <c r="K76" s="835"/>
      <c r="L76" s="835"/>
      <c r="M76" s="836"/>
      <c r="N76" s="460">
        <f>SUM(N70:N75)</f>
        <v>1279.4538310381427</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N42+N54+N65+N76</f>
        <v>23239.382177405827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4647.8764354811656</v>
      </c>
      <c r="M83" s="863"/>
      <c r="N83" s="51"/>
    </row>
    <row r="84" spans="1:14">
      <c r="B84" s="89" t="s">
        <v>973</v>
      </c>
      <c r="C84" s="90"/>
      <c r="D84" s="90"/>
      <c r="E84" s="90"/>
      <c r="F84" s="90"/>
      <c r="G84" s="90"/>
      <c r="H84" s="90"/>
      <c r="I84" s="87"/>
      <c r="J84" s="88"/>
      <c r="K84" s="304">
        <v>0.05</v>
      </c>
      <c r="L84" s="862">
        <f>N78*K84</f>
        <v>1161.9691088702914</v>
      </c>
      <c r="M84" s="863"/>
      <c r="N84" s="51"/>
    </row>
    <row r="85" spans="1:14" ht="15.75" thickBot="1">
      <c r="B85" s="91" t="s">
        <v>974</v>
      </c>
      <c r="C85" s="92"/>
      <c r="D85" s="92"/>
      <c r="E85" s="92"/>
      <c r="F85" s="92"/>
      <c r="G85" s="92"/>
      <c r="H85" s="92"/>
      <c r="I85" s="93"/>
      <c r="J85" s="94"/>
      <c r="K85" s="305">
        <v>0.05</v>
      </c>
      <c r="L85" s="864">
        <f>N78*K85</f>
        <v>1161.9691088702914</v>
      </c>
      <c r="M85" s="865"/>
      <c r="N85" s="51"/>
    </row>
    <row r="86" spans="1:14" ht="15.75" thickBot="1">
      <c r="B86" s="828" t="s">
        <v>953</v>
      </c>
      <c r="C86" s="829"/>
      <c r="D86" s="829"/>
      <c r="E86" s="829"/>
      <c r="F86" s="829"/>
      <c r="G86" s="829"/>
      <c r="H86" s="829"/>
      <c r="I86" s="829"/>
      <c r="J86" s="829"/>
      <c r="K86" s="829"/>
      <c r="L86" s="829"/>
      <c r="M86" s="830"/>
      <c r="N86" s="52">
        <f>L83+L84+L85</f>
        <v>6971.8146532217479</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30211.196830627574</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70" t="s">
        <v>2218</v>
      </c>
      <c r="C105" s="971"/>
      <c r="D105" s="971"/>
      <c r="E105" s="971"/>
      <c r="F105" s="971"/>
      <c r="G105" s="971"/>
      <c r="H105" s="971"/>
      <c r="I105" s="971"/>
      <c r="J105" s="971"/>
      <c r="K105" s="971"/>
      <c r="L105" s="971"/>
      <c r="M105" s="971"/>
      <c r="N105" s="972"/>
    </row>
    <row r="106" spans="2:14" ht="15" customHeight="1">
      <c r="B106" s="970"/>
      <c r="C106" s="971"/>
      <c r="D106" s="971"/>
      <c r="E106" s="971"/>
      <c r="F106" s="971"/>
      <c r="G106" s="971"/>
      <c r="H106" s="971"/>
      <c r="I106" s="971"/>
      <c r="J106" s="971"/>
      <c r="K106" s="971"/>
      <c r="L106" s="971"/>
      <c r="M106" s="971"/>
      <c r="N106" s="972"/>
    </row>
    <row r="107" spans="2:14" ht="29.25" customHeight="1">
      <c r="B107" s="973" t="s">
        <v>2219</v>
      </c>
      <c r="C107" s="974"/>
      <c r="D107" s="974"/>
      <c r="E107" s="974"/>
      <c r="F107" s="974"/>
      <c r="G107" s="974"/>
      <c r="H107" s="974"/>
      <c r="I107" s="974"/>
      <c r="J107" s="974"/>
      <c r="K107" s="974"/>
      <c r="L107" s="974"/>
      <c r="M107" s="974"/>
      <c r="N107" s="975"/>
    </row>
    <row r="108" spans="2:14">
      <c r="B108" s="973"/>
      <c r="C108" s="974"/>
      <c r="D108" s="974"/>
      <c r="E108" s="974"/>
      <c r="F108" s="974"/>
      <c r="G108" s="974"/>
      <c r="H108" s="974"/>
      <c r="I108" s="974"/>
      <c r="J108" s="974"/>
      <c r="K108" s="974"/>
      <c r="L108" s="974"/>
      <c r="M108" s="974"/>
      <c r="N108" s="975"/>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6"/>
      <c r="K118" s="976"/>
      <c r="L118" s="976"/>
      <c r="M118" s="976"/>
      <c r="N118" s="977"/>
    </row>
    <row r="119" spans="2:14" ht="15.75" thickBot="1">
      <c r="B119" s="419" t="s">
        <v>2221</v>
      </c>
      <c r="C119" s="420"/>
      <c r="D119" s="420"/>
      <c r="E119" s="259"/>
      <c r="F119" s="259"/>
      <c r="G119" s="259"/>
      <c r="H119" s="259"/>
      <c r="I119" s="259"/>
      <c r="J119" s="978"/>
      <c r="K119" s="978"/>
      <c r="L119" s="978"/>
      <c r="M119" s="978"/>
      <c r="N119" s="979"/>
    </row>
  </sheetData>
  <mergeCells count="62">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5:L6"/>
    <mergeCell ref="M5:M6"/>
    <mergeCell ref="N5:N6"/>
    <mergeCell ref="C29:I29"/>
    <mergeCell ref="C6:J6"/>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6" max="6" width="14.42578125" customWidth="1"/>
    <col min="9" max="9" width="11.7109375" bestFit="1" customWidth="1"/>
    <col min="10" max="10" width="15.5703125" customWidth="1"/>
    <col min="11" max="11" width="19.570312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75"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1095</v>
      </c>
      <c r="C31" s="81" t="s">
        <v>2093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162</v>
      </c>
      <c r="B36" s="841" t="str">
        <f>VLOOKUP(A36,EQUIPOS!A6:D154,3,FALSE)</f>
        <v>Compactador manual (SALTARIN) Peso de operación (Kg.) 52, Fuerza de impacto por golpe (KN) 12.</v>
      </c>
      <c r="C36" s="842"/>
      <c r="D36" s="842"/>
      <c r="E36" s="842"/>
      <c r="F36" s="842"/>
      <c r="G36" s="842"/>
      <c r="H36" s="843"/>
      <c r="I36" s="267"/>
      <c r="J36" s="268"/>
      <c r="K36" s="269">
        <f>VLOOKUP(A36,EQUIPOS!A6:D163,4,FALSE)</f>
        <v>24956.63053012879</v>
      </c>
      <c r="L36" s="270"/>
      <c r="M36" s="336">
        <v>2.5</v>
      </c>
      <c r="N36" s="272">
        <f>K36/M36</f>
        <v>9982.6522120515165</v>
      </c>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0.05</v>
      </c>
      <c r="N41" s="344">
        <f>N77*M41</f>
        <v>405.98250000000002</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10388.634712051517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58" t="s">
        <v>550</v>
      </c>
      <c r="B48" s="43" t="str">
        <f>VLOOKUP(A48,MATERIALES!A5:D373,3,FALSE)</f>
        <v>Material seleccionado para Relleno</v>
      </c>
      <c r="C48" s="281"/>
      <c r="D48" s="281"/>
      <c r="E48" s="281"/>
      <c r="F48" s="281"/>
      <c r="G48" s="281"/>
      <c r="H48" s="281"/>
      <c r="I48" s="268"/>
      <c r="J48" s="224" t="str">
        <f>VLOOKUP(A48,MATERIALES!A4:D640,2,FALSE)</f>
        <v>m3</v>
      </c>
      <c r="K48" s="282">
        <v>1.3</v>
      </c>
      <c r="L48" s="267"/>
      <c r="M48" s="402">
        <f>VLOOKUP(A48,MATERIALES!A5:D396,4,FALSE)</f>
        <v>22526.82663972348</v>
      </c>
      <c r="N48" s="272">
        <f>K48*M48</f>
        <v>29284.874631640527</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53.625797798776269</v>
      </c>
      <c r="N49" s="272">
        <f>K49*M49</f>
        <v>1608.7739339632881</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8" t="s">
        <v>953</v>
      </c>
      <c r="C55" s="829"/>
      <c r="D55" s="829"/>
      <c r="E55" s="829"/>
      <c r="F55" s="829"/>
      <c r="G55" s="829"/>
      <c r="H55" s="829"/>
      <c r="I55" s="829"/>
      <c r="J55" s="829"/>
      <c r="K55" s="829"/>
      <c r="L55" s="829"/>
      <c r="M55" s="830"/>
      <c r="N55" s="394">
        <f>SUM(N48:N54)</f>
        <v>30893.648565603813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32">
        <f>VLOOKUP(A60,TRANSPORTE!A5:D117,4,FALSE)</f>
        <v>1232.9363069637777</v>
      </c>
      <c r="M60" s="833"/>
      <c r="N60" s="287">
        <f>K60*L60</f>
        <v>1602.8171990529111</v>
      </c>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7"/>
      <c r="M65" s="818"/>
      <c r="N65" s="127"/>
    </row>
    <row r="66" spans="1:15" ht="15.75" thickBot="1">
      <c r="B66" s="834" t="s">
        <v>953</v>
      </c>
      <c r="C66" s="835"/>
      <c r="D66" s="835"/>
      <c r="E66" s="835"/>
      <c r="F66" s="835"/>
      <c r="G66" s="835"/>
      <c r="H66" s="835"/>
      <c r="I66" s="835"/>
      <c r="J66" s="835"/>
      <c r="K66" s="835"/>
      <c r="L66" s="835"/>
      <c r="M66" s="836"/>
      <c r="N66" s="104">
        <f>N60+N61+N62+N63+N64</f>
        <v>1602.8171990529111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857"/>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5"/>
      <c r="C76" s="816"/>
      <c r="D76" s="816"/>
      <c r="E76" s="816"/>
      <c r="F76" s="816"/>
      <c r="G76" s="816"/>
      <c r="H76" s="816"/>
      <c r="I76" s="126"/>
      <c r="J76" s="126"/>
      <c r="K76" s="126"/>
      <c r="L76" s="916"/>
      <c r="M76" s="916"/>
      <c r="N76" s="45"/>
    </row>
    <row r="77" spans="1:15" ht="15.75" thickBot="1">
      <c r="B77" s="834" t="s">
        <v>953</v>
      </c>
      <c r="C77" s="835"/>
      <c r="D77" s="835"/>
      <c r="E77" s="835"/>
      <c r="F77" s="835"/>
      <c r="G77" s="835"/>
      <c r="H77" s="835"/>
      <c r="I77" s="835"/>
      <c r="J77" s="835"/>
      <c r="K77" s="835"/>
      <c r="L77" s="835"/>
      <c r="M77" s="836"/>
      <c r="N77" s="301">
        <f>SUM(N71:N76)</f>
        <v>8119.65</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51004.750476708236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10200.950095341648</v>
      </c>
      <c r="M84" s="863"/>
      <c r="N84" s="51"/>
    </row>
    <row r="85" spans="1:14">
      <c r="B85" s="89" t="s">
        <v>973</v>
      </c>
      <c r="C85" s="90"/>
      <c r="D85" s="90"/>
      <c r="E85" s="90"/>
      <c r="F85" s="90"/>
      <c r="G85" s="90"/>
      <c r="H85" s="90"/>
      <c r="I85" s="87"/>
      <c r="J85" s="88"/>
      <c r="K85" s="304">
        <v>0.05</v>
      </c>
      <c r="L85" s="862">
        <f>N79*K85</f>
        <v>2550.237523835412</v>
      </c>
      <c r="M85" s="863"/>
      <c r="N85" s="51"/>
    </row>
    <row r="86" spans="1:14" ht="15.75" thickBot="1">
      <c r="B86" s="91" t="s">
        <v>974</v>
      </c>
      <c r="C86" s="92"/>
      <c r="D86" s="92"/>
      <c r="E86" s="92"/>
      <c r="F86" s="92"/>
      <c r="G86" s="92"/>
      <c r="H86" s="92"/>
      <c r="I86" s="93"/>
      <c r="J86" s="94"/>
      <c r="K86" s="305">
        <v>0.05</v>
      </c>
      <c r="L86" s="864">
        <f>N79*K86</f>
        <v>2550.237523835412</v>
      </c>
      <c r="M86" s="865"/>
      <c r="N86" s="51"/>
    </row>
    <row r="87" spans="1:14" ht="15.75" thickBot="1">
      <c r="B87" s="828" t="s">
        <v>953</v>
      </c>
      <c r="C87" s="829"/>
      <c r="D87" s="829"/>
      <c r="E87" s="829"/>
      <c r="F87" s="829"/>
      <c r="G87" s="829"/>
      <c r="H87" s="829"/>
      <c r="I87" s="829"/>
      <c r="J87" s="829"/>
      <c r="K87" s="829"/>
      <c r="L87" s="829"/>
      <c r="M87" s="830"/>
      <c r="N87" s="52">
        <f>L84+L85+L86</f>
        <v>15301.425143012473</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66306.175619720714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7109375" customWidth="1"/>
    <col min="9" max="9" width="12.7109375" bestFit="1" customWidth="1"/>
    <col min="10" max="10" width="15.5703125" customWidth="1"/>
    <col min="11" max="11" width="19.14062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1096</v>
      </c>
      <c r="C31" s="81" t="s">
        <v>1637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162</v>
      </c>
      <c r="B36" s="841" t="str">
        <f>VLOOKUP(A36,EQUIPOS!A6:D154,3,FALSE)</f>
        <v>Compactador manual (SALTARIN) Peso de operación (Kg.) 52, Fuerza de impacto por golpe (KN) 12.</v>
      </c>
      <c r="C36" s="842"/>
      <c r="D36" s="842"/>
      <c r="E36" s="842"/>
      <c r="F36" s="842"/>
      <c r="G36" s="842"/>
      <c r="H36" s="843"/>
      <c r="I36" s="267"/>
      <c r="J36" s="268"/>
      <c r="K36" s="269">
        <f>VLOOKUP(A36,EQUIPOS!A6:D163,4,FALSE)</f>
        <v>24956.63053012879</v>
      </c>
      <c r="L36" s="270"/>
      <c r="M36" s="336">
        <v>2.5</v>
      </c>
      <c r="N36" s="272">
        <f>K36/M36</f>
        <v>9982.6522120515165</v>
      </c>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0.05</v>
      </c>
      <c r="N41" s="344">
        <f>N77*M41</f>
        <v>405.98250000000002</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10388.634712051517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58" t="s">
        <v>540</v>
      </c>
      <c r="B48" s="43" t="str">
        <f>VLOOKUP(A48,MATERIALES!A5:D373,3,FALSE)</f>
        <v>Material de Recebo Para Relleno</v>
      </c>
      <c r="C48" s="281"/>
      <c r="D48" s="281"/>
      <c r="E48" s="281"/>
      <c r="F48" s="281"/>
      <c r="G48" s="281"/>
      <c r="H48" s="281"/>
      <c r="I48" s="268"/>
      <c r="J48" s="224" t="str">
        <f>VLOOKUP(A48,MATERIALES!A4:D640,2,FALSE)</f>
        <v>m3</v>
      </c>
      <c r="K48" s="282">
        <v>1.3</v>
      </c>
      <c r="L48" s="267"/>
      <c r="M48" s="402">
        <f>VLOOKUP(A48,MATERIALES!A5:D396,4,FALSE)</f>
        <v>23020.652554404449</v>
      </c>
      <c r="N48" s="272">
        <f>K48*M48</f>
        <v>29926.848320725785</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53.625797798776269</v>
      </c>
      <c r="N49" s="272">
        <f>K49*M49</f>
        <v>1608.7739339632881</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8" t="s">
        <v>953</v>
      </c>
      <c r="C55" s="829"/>
      <c r="D55" s="829"/>
      <c r="E55" s="829"/>
      <c r="F55" s="829"/>
      <c r="G55" s="829"/>
      <c r="H55" s="829"/>
      <c r="I55" s="829"/>
      <c r="J55" s="829"/>
      <c r="K55" s="829"/>
      <c r="L55" s="829"/>
      <c r="M55" s="830"/>
      <c r="N55" s="394">
        <f>SUM(N48:N54)</f>
        <v>31535.622254689071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32">
        <f>VLOOKUP(A60,TRANSPORTE!A5:D117,4,FALSE)</f>
        <v>1232.9363069637777</v>
      </c>
      <c r="M60" s="833"/>
      <c r="N60" s="287">
        <f>K60*L60</f>
        <v>1602.8171990529111</v>
      </c>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7"/>
      <c r="M65" s="818"/>
      <c r="N65" s="45"/>
    </row>
    <row r="66" spans="1:15" ht="15.75" thickBot="1">
      <c r="B66" s="834" t="s">
        <v>953</v>
      </c>
      <c r="C66" s="835"/>
      <c r="D66" s="835"/>
      <c r="E66" s="835"/>
      <c r="F66" s="835"/>
      <c r="G66" s="835"/>
      <c r="H66" s="835"/>
      <c r="I66" s="835"/>
      <c r="J66" s="835"/>
      <c r="K66" s="835"/>
      <c r="L66" s="835"/>
      <c r="M66" s="836"/>
      <c r="N66" s="104">
        <f>N60+N61+N62+N63+N64</f>
        <v>1602.8171990529111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857"/>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5"/>
      <c r="C76" s="816"/>
      <c r="D76" s="816"/>
      <c r="E76" s="816"/>
      <c r="F76" s="816"/>
      <c r="G76" s="816"/>
      <c r="H76" s="816"/>
      <c r="I76" s="126"/>
      <c r="J76" s="126"/>
      <c r="K76" s="126"/>
      <c r="L76" s="916"/>
      <c r="M76" s="916"/>
      <c r="N76" s="45"/>
    </row>
    <row r="77" spans="1:15" ht="15.75" thickBot="1">
      <c r="B77" s="834" t="s">
        <v>953</v>
      </c>
      <c r="C77" s="835"/>
      <c r="D77" s="835"/>
      <c r="E77" s="835"/>
      <c r="F77" s="835"/>
      <c r="G77" s="835"/>
      <c r="H77" s="835"/>
      <c r="I77" s="835"/>
      <c r="J77" s="835"/>
      <c r="K77" s="835"/>
      <c r="L77" s="835"/>
      <c r="M77" s="836"/>
      <c r="N77" s="301">
        <f>SUM(N71:N76)</f>
        <v>8119.65</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51646.724165793501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10329.344833158701</v>
      </c>
      <c r="M84" s="863"/>
      <c r="N84" s="51"/>
    </row>
    <row r="85" spans="1:14">
      <c r="B85" s="89" t="s">
        <v>973</v>
      </c>
      <c r="C85" s="90"/>
      <c r="D85" s="90"/>
      <c r="E85" s="90"/>
      <c r="F85" s="90"/>
      <c r="G85" s="90"/>
      <c r="H85" s="90"/>
      <c r="I85" s="87"/>
      <c r="J85" s="88"/>
      <c r="K85" s="304">
        <v>0.05</v>
      </c>
      <c r="L85" s="862">
        <f>N79*K85</f>
        <v>2582.3362082896751</v>
      </c>
      <c r="M85" s="863"/>
      <c r="N85" s="51"/>
    </row>
    <row r="86" spans="1:14" ht="15.75" thickBot="1">
      <c r="B86" s="91" t="s">
        <v>974</v>
      </c>
      <c r="C86" s="92"/>
      <c r="D86" s="92"/>
      <c r="E86" s="92"/>
      <c r="F86" s="92"/>
      <c r="G86" s="92"/>
      <c r="H86" s="92"/>
      <c r="I86" s="93"/>
      <c r="J86" s="94"/>
      <c r="K86" s="305">
        <v>0.05</v>
      </c>
      <c r="L86" s="864">
        <f>N79*K86</f>
        <v>2582.3362082896751</v>
      </c>
      <c r="M86" s="865"/>
      <c r="N86" s="51"/>
    </row>
    <row r="87" spans="1:14" ht="15.75" thickBot="1">
      <c r="B87" s="828" t="s">
        <v>953</v>
      </c>
      <c r="C87" s="829"/>
      <c r="D87" s="829"/>
      <c r="E87" s="829"/>
      <c r="F87" s="829"/>
      <c r="G87" s="829"/>
      <c r="H87" s="829"/>
      <c r="I87" s="829"/>
      <c r="J87" s="829"/>
      <c r="K87" s="829"/>
      <c r="L87" s="829"/>
      <c r="M87" s="830"/>
      <c r="N87" s="52">
        <f>L84+L85+L86</f>
        <v>15494.01724973805</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67140.741415531549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5"/>
  <cols>
    <col min="1" max="1" width="10.28515625" bestFit="1" customWidth="1"/>
    <col min="2" max="2" width="16.42578125" customWidth="1"/>
    <col min="6" max="6" width="16" customWidth="1"/>
    <col min="9" max="9" width="12.57031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9.25"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thickBo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1638</v>
      </c>
      <c r="C31" s="81" t="s">
        <v>1639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162</v>
      </c>
      <c r="B36" s="841" t="str">
        <f>VLOOKUP(A36,EQUIPOS!A6:D154,3,FALSE)</f>
        <v>Compactador manual (SALTARIN) Peso de operación (Kg.) 52, Fuerza de impacto por golpe (KN) 12.</v>
      </c>
      <c r="C36" s="842"/>
      <c r="D36" s="842"/>
      <c r="E36" s="842"/>
      <c r="F36" s="842"/>
      <c r="G36" s="842"/>
      <c r="H36" s="843"/>
      <c r="I36" s="267"/>
      <c r="J36" s="268"/>
      <c r="K36" s="269">
        <f>VLOOKUP(A36,EQUIPOS!A6:D163,4,FALSE)</f>
        <v>24956.63053012879</v>
      </c>
      <c r="L36" s="270"/>
      <c r="M36" s="336">
        <v>2.5</v>
      </c>
      <c r="N36" s="272">
        <f>K36/M36</f>
        <v>9982.6522120515165</v>
      </c>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0.05</v>
      </c>
      <c r="N41" s="344">
        <f>N77*M41</f>
        <v>405.98250000000002</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10388.634712051517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58" t="s">
        <v>515</v>
      </c>
      <c r="B48" s="43" t="str">
        <f>VLOOKUP(A48,MATERIALES!A5:D373,3,FALSE)</f>
        <v>Material  Granular Tipo SBG</v>
      </c>
      <c r="C48" s="281"/>
      <c r="D48" s="281"/>
      <c r="E48" s="281"/>
      <c r="F48" s="281"/>
      <c r="G48" s="281"/>
      <c r="H48" s="281"/>
      <c r="I48" s="268"/>
      <c r="J48" s="224" t="str">
        <f>VLOOKUP(A48,MATERIALES!A4:D640,2,FALSE)</f>
        <v>m3</v>
      </c>
      <c r="K48" s="282">
        <v>1.3</v>
      </c>
      <c r="L48" s="267"/>
      <c r="M48" s="402">
        <f>VLOOKUP(A48,MATERIALES!A5:D396,4,FALSE)</f>
        <v>47949.96699939447</v>
      </c>
      <c r="N48" s="272">
        <f>K48*M48</f>
        <v>62334.957099212814</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53.625797798776269</v>
      </c>
      <c r="N49" s="272">
        <f>K49*M49</f>
        <v>1608.7739339632881</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8" t="s">
        <v>953</v>
      </c>
      <c r="C55" s="829"/>
      <c r="D55" s="829"/>
      <c r="E55" s="829"/>
      <c r="F55" s="829"/>
      <c r="G55" s="829"/>
      <c r="H55" s="829"/>
      <c r="I55" s="829"/>
      <c r="J55" s="829"/>
      <c r="K55" s="829"/>
      <c r="L55" s="829"/>
      <c r="M55" s="830"/>
      <c r="N55" s="394">
        <f>SUM(N48:N54)</f>
        <v>63943.731033176104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32">
        <f>VLOOKUP(A60,TRANSPORTE!A5:D117,4,FALSE)</f>
        <v>1232.9363069637777</v>
      </c>
      <c r="M60" s="833"/>
      <c r="N60" s="287">
        <f>K60*L60</f>
        <v>1602.8171990529111</v>
      </c>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7"/>
      <c r="M65" s="818"/>
      <c r="N65" s="127"/>
    </row>
    <row r="66" spans="1:15" ht="15.75" thickBot="1">
      <c r="B66" s="834" t="s">
        <v>953</v>
      </c>
      <c r="C66" s="835"/>
      <c r="D66" s="835"/>
      <c r="E66" s="835"/>
      <c r="F66" s="835"/>
      <c r="G66" s="835"/>
      <c r="H66" s="835"/>
      <c r="I66" s="835"/>
      <c r="J66" s="835"/>
      <c r="K66" s="835"/>
      <c r="L66" s="835"/>
      <c r="M66" s="836"/>
      <c r="N66" s="104">
        <f>N60+N61+N62+N63+N64</f>
        <v>1602.8171990529111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857"/>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5"/>
      <c r="C76" s="816"/>
      <c r="D76" s="816"/>
      <c r="E76" s="816"/>
      <c r="F76" s="816"/>
      <c r="G76" s="816"/>
      <c r="H76" s="816"/>
      <c r="I76" s="126"/>
      <c r="J76" s="126"/>
      <c r="K76" s="126"/>
      <c r="L76" s="916"/>
      <c r="M76" s="916"/>
      <c r="N76" s="127"/>
    </row>
    <row r="77" spans="1:15" ht="15.75" thickBot="1">
      <c r="B77" s="834" t="s">
        <v>953</v>
      </c>
      <c r="C77" s="835"/>
      <c r="D77" s="835"/>
      <c r="E77" s="835"/>
      <c r="F77" s="835"/>
      <c r="G77" s="835"/>
      <c r="H77" s="835"/>
      <c r="I77" s="835"/>
      <c r="J77" s="835"/>
      <c r="K77" s="835"/>
      <c r="L77" s="835"/>
      <c r="M77" s="836"/>
      <c r="N77" s="460">
        <f>SUM(N71:N76)</f>
        <v>8119.65</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84054.832944280526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16810.966588856107</v>
      </c>
      <c r="M84" s="863"/>
      <c r="N84" s="51"/>
    </row>
    <row r="85" spans="1:14">
      <c r="B85" s="89" t="s">
        <v>973</v>
      </c>
      <c r="C85" s="90"/>
      <c r="D85" s="90"/>
      <c r="E85" s="90"/>
      <c r="F85" s="90"/>
      <c r="G85" s="90"/>
      <c r="H85" s="90"/>
      <c r="I85" s="87"/>
      <c r="J85" s="88"/>
      <c r="K85" s="304">
        <v>0.05</v>
      </c>
      <c r="L85" s="862">
        <f>N79*K85</f>
        <v>4202.7416472140267</v>
      </c>
      <c r="M85" s="863"/>
      <c r="N85" s="51"/>
    </row>
    <row r="86" spans="1:14" ht="15.75" thickBot="1">
      <c r="B86" s="91" t="s">
        <v>974</v>
      </c>
      <c r="C86" s="92"/>
      <c r="D86" s="92"/>
      <c r="E86" s="92"/>
      <c r="F86" s="92"/>
      <c r="G86" s="92"/>
      <c r="H86" s="92"/>
      <c r="I86" s="93"/>
      <c r="J86" s="94"/>
      <c r="K86" s="305">
        <v>0.05</v>
      </c>
      <c r="L86" s="864">
        <f>N79*K86</f>
        <v>4202.7416472140267</v>
      </c>
      <c r="M86" s="865"/>
      <c r="N86" s="51"/>
    </row>
    <row r="87" spans="1:14" ht="15.75" thickBot="1">
      <c r="B87" s="828" t="s">
        <v>953</v>
      </c>
      <c r="C87" s="829"/>
      <c r="D87" s="829"/>
      <c r="E87" s="829"/>
      <c r="F87" s="829"/>
      <c r="G87" s="829"/>
      <c r="H87" s="829"/>
      <c r="I87" s="829"/>
      <c r="J87" s="829"/>
      <c r="K87" s="829"/>
      <c r="L87" s="829"/>
      <c r="M87" s="830"/>
      <c r="N87" s="52">
        <f>L84+L85+L86</f>
        <v>25216.449883284156</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109271.28282756469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4.5703125" customWidth="1"/>
    <col min="9" max="9" width="11.7109375" bestFit="1" customWidth="1"/>
    <col min="10" max="10" width="15.5703125" customWidth="1"/>
    <col min="11" max="11" width="19.8554687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9.25"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thickBot="1">
      <c r="B30" s="71" t="s">
        <v>943</v>
      </c>
      <c r="C30" s="837" t="s">
        <v>944</v>
      </c>
      <c r="D30" s="838"/>
      <c r="E30" s="838"/>
      <c r="F30" s="838"/>
      <c r="G30" s="838"/>
      <c r="H30" s="838"/>
      <c r="I30" s="838"/>
      <c r="J30" s="72"/>
      <c r="K30" s="307"/>
      <c r="L30" s="839" t="s">
        <v>945</v>
      </c>
      <c r="M30" s="840"/>
      <c r="N30" s="71" t="s">
        <v>946</v>
      </c>
    </row>
    <row r="31" spans="1:14" ht="18.75" customHeight="1" thickBot="1">
      <c r="A31" t="s">
        <v>1845</v>
      </c>
      <c r="B31" s="80" t="s">
        <v>1640</v>
      </c>
      <c r="C31" s="81" t="s">
        <v>1641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162</v>
      </c>
      <c r="B36" s="841" t="str">
        <f>VLOOKUP(A36,EQUIPOS!A6:D154,3,FALSE)</f>
        <v>Compactador manual (SALTARIN) Peso de operación (Kg.) 52, Fuerza de impacto por golpe (KN) 12.</v>
      </c>
      <c r="C36" s="842"/>
      <c r="D36" s="842"/>
      <c r="E36" s="842"/>
      <c r="F36" s="842"/>
      <c r="G36" s="842"/>
      <c r="H36" s="843"/>
      <c r="I36" s="267"/>
      <c r="J36" s="268"/>
      <c r="K36" s="269">
        <f>VLOOKUP(A36,EQUIPOS!A6:D163,4,FALSE)</f>
        <v>24956.63053012879</v>
      </c>
      <c r="L36" s="270"/>
      <c r="M36" s="336">
        <v>2.5</v>
      </c>
      <c r="N36" s="272">
        <f>K36/M36</f>
        <v>9982.6522120515165</v>
      </c>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0.05</v>
      </c>
      <c r="N41" s="344">
        <f>N77*M41</f>
        <v>405.98250000000002</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10388.634712051517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58" t="s">
        <v>517</v>
      </c>
      <c r="B48" s="43" t="str">
        <f>VLOOKUP(A48,MATERIALES!A5:D373,3,FALSE)</f>
        <v>Material Granular Tipo  BG</v>
      </c>
      <c r="C48" s="281"/>
      <c r="D48" s="281"/>
      <c r="E48" s="281"/>
      <c r="F48" s="281"/>
      <c r="G48" s="281"/>
      <c r="H48" s="281"/>
      <c r="I48" s="268"/>
      <c r="J48" s="224" t="str">
        <f>VLOOKUP(A48,MATERIALES!A4:D640,2,FALSE)</f>
        <v>m3</v>
      </c>
      <c r="K48" s="282">
        <v>1.3</v>
      </c>
      <c r="L48" s="267"/>
      <c r="M48" s="402">
        <f>VLOOKUP(A48,MATERIALES!A5:D396,4,FALSE)</f>
        <v>53891.67068624463</v>
      </c>
      <c r="N48" s="272">
        <f>K48*M48</f>
        <v>70059.171892118015</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53.625797798776269</v>
      </c>
      <c r="N49" s="272">
        <f>K49*M49</f>
        <v>1608.7739339632881</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8" t="s">
        <v>953</v>
      </c>
      <c r="C55" s="829"/>
      <c r="D55" s="829"/>
      <c r="E55" s="829"/>
      <c r="F55" s="829"/>
      <c r="G55" s="829"/>
      <c r="H55" s="829"/>
      <c r="I55" s="829"/>
      <c r="J55" s="829"/>
      <c r="K55" s="829"/>
      <c r="L55" s="829"/>
      <c r="M55" s="830"/>
      <c r="N55" s="394">
        <f>SUM(N48:N54)</f>
        <v>71667.945826081297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32">
        <f>VLOOKUP(A60,TRANSPORTE!A5:D117,4,FALSE)</f>
        <v>1232.9363069637777</v>
      </c>
      <c r="M60" s="833"/>
      <c r="N60" s="287">
        <f>K60*L60</f>
        <v>1602.8171990529111</v>
      </c>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7"/>
      <c r="M65" s="818"/>
      <c r="N65" s="127"/>
    </row>
    <row r="66" spans="1:15" ht="15.75" thickBot="1">
      <c r="B66" s="834" t="s">
        <v>953</v>
      </c>
      <c r="C66" s="835"/>
      <c r="D66" s="835"/>
      <c r="E66" s="835"/>
      <c r="F66" s="835"/>
      <c r="G66" s="835"/>
      <c r="H66" s="835"/>
      <c r="I66" s="835"/>
      <c r="J66" s="835"/>
      <c r="K66" s="835"/>
      <c r="L66" s="835"/>
      <c r="M66" s="836"/>
      <c r="N66" s="104">
        <f>N60+N61+N62+N63+N64</f>
        <v>1602.8171990529111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980"/>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5"/>
      <c r="C76" s="816"/>
      <c r="D76" s="816"/>
      <c r="E76" s="816"/>
      <c r="F76" s="816"/>
      <c r="G76" s="816"/>
      <c r="H76" s="816"/>
      <c r="I76" s="126"/>
      <c r="J76" s="126"/>
      <c r="K76" s="126"/>
      <c r="L76" s="916"/>
      <c r="M76" s="916"/>
      <c r="N76" s="127"/>
    </row>
    <row r="77" spans="1:15" ht="15.75" thickBot="1">
      <c r="B77" s="834" t="s">
        <v>953</v>
      </c>
      <c r="C77" s="835"/>
      <c r="D77" s="835"/>
      <c r="E77" s="835"/>
      <c r="F77" s="835"/>
      <c r="G77" s="835"/>
      <c r="H77" s="835"/>
      <c r="I77" s="835"/>
      <c r="J77" s="835"/>
      <c r="K77" s="835"/>
      <c r="L77" s="835"/>
      <c r="M77" s="836"/>
      <c r="N77" s="460">
        <f>SUM(N71:N76)</f>
        <v>8119.65</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91779.047737185712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18355.809547437144</v>
      </c>
      <c r="M84" s="863"/>
      <c r="N84" s="51"/>
    </row>
    <row r="85" spans="1:14">
      <c r="B85" s="89" t="s">
        <v>973</v>
      </c>
      <c r="C85" s="90"/>
      <c r="D85" s="90"/>
      <c r="E85" s="90"/>
      <c r="F85" s="90"/>
      <c r="G85" s="90"/>
      <c r="H85" s="90"/>
      <c r="I85" s="87"/>
      <c r="J85" s="88"/>
      <c r="K85" s="304">
        <v>0.05</v>
      </c>
      <c r="L85" s="862">
        <f>N79*K85</f>
        <v>4588.952386859286</v>
      </c>
      <c r="M85" s="863"/>
      <c r="N85" s="51"/>
    </row>
    <row r="86" spans="1:14" ht="15.75" thickBot="1">
      <c r="B86" s="91" t="s">
        <v>974</v>
      </c>
      <c r="C86" s="92"/>
      <c r="D86" s="92"/>
      <c r="E86" s="92"/>
      <c r="F86" s="92"/>
      <c r="G86" s="92"/>
      <c r="H86" s="92"/>
      <c r="I86" s="93"/>
      <c r="J86" s="94"/>
      <c r="K86" s="305">
        <v>0.05</v>
      </c>
      <c r="L86" s="864">
        <f>N79*K86</f>
        <v>4588.952386859286</v>
      </c>
      <c r="M86" s="865"/>
      <c r="N86" s="51"/>
    </row>
    <row r="87" spans="1:14" ht="15.75" thickBot="1">
      <c r="B87" s="828" t="s">
        <v>953</v>
      </c>
      <c r="C87" s="829"/>
      <c r="D87" s="829"/>
      <c r="E87" s="829"/>
      <c r="F87" s="829"/>
      <c r="G87" s="829"/>
      <c r="H87" s="829"/>
      <c r="I87" s="829"/>
      <c r="J87" s="829"/>
      <c r="K87" s="829"/>
      <c r="L87" s="829"/>
      <c r="M87" s="830"/>
      <c r="N87" s="52">
        <f>L84+L85+L86</f>
        <v>27533.71432115572</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119312.76205834144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5"/>
  <cols>
    <col min="1" max="1" width="10" bestFit="1" customWidth="1"/>
    <col min="2" max="2" width="16.28515625" customWidth="1"/>
    <col min="6" max="6" width="15" customWidth="1"/>
    <col min="9" max="9" width="11.7109375" bestFit="1" customWidth="1"/>
    <col min="10" max="10" width="15.5703125" customWidth="1"/>
    <col min="11" max="11" width="20.7109375" customWidth="1"/>
    <col min="13" max="13" width="13.42578125" customWidth="1"/>
    <col min="14" max="14" width="17.42578125" customWidth="1"/>
    <col min="15" max="15" width="12" bestFit="1" customWidth="1"/>
    <col min="16" max="16" width="12.5703125"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9.25"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thickBot="1">
      <c r="B30" s="71" t="s">
        <v>943</v>
      </c>
      <c r="C30" s="837" t="s">
        <v>944</v>
      </c>
      <c r="D30" s="838"/>
      <c r="E30" s="838"/>
      <c r="F30" s="838"/>
      <c r="G30" s="838"/>
      <c r="H30" s="838"/>
      <c r="I30" s="838"/>
      <c r="J30" s="72"/>
      <c r="K30" s="307"/>
      <c r="L30" s="839" t="s">
        <v>945</v>
      </c>
      <c r="M30" s="840"/>
      <c r="N30" s="71" t="s">
        <v>946</v>
      </c>
    </row>
    <row r="31" spans="1:14" ht="18.75" customHeight="1" thickBot="1">
      <c r="A31" t="s">
        <v>1845</v>
      </c>
      <c r="B31" s="80" t="s">
        <v>1642</v>
      </c>
      <c r="C31" s="81" t="s">
        <v>1643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9" t="s">
        <v>944</v>
      </c>
      <c r="C35" s="810"/>
      <c r="D35" s="810"/>
      <c r="E35" s="810"/>
      <c r="F35" s="810"/>
      <c r="G35" s="810"/>
      <c r="H35" s="811"/>
      <c r="I35" s="812" t="s">
        <v>948</v>
      </c>
      <c r="J35" s="813"/>
      <c r="K35" s="69" t="s">
        <v>949</v>
      </c>
      <c r="L35" s="814" t="s">
        <v>950</v>
      </c>
      <c r="M35" s="811"/>
      <c r="N35" s="70" t="s">
        <v>951</v>
      </c>
    </row>
    <row r="36" spans="1:16">
      <c r="A36" s="113"/>
      <c r="B36" s="841"/>
      <c r="C36" s="842"/>
      <c r="D36" s="842"/>
      <c r="E36" s="842"/>
      <c r="F36" s="842"/>
      <c r="G36" s="842"/>
      <c r="H36" s="843"/>
      <c r="I36" s="267"/>
      <c r="J36" s="268"/>
      <c r="K36" s="269"/>
      <c r="L36" s="270"/>
      <c r="M36" s="336"/>
      <c r="N36" s="272"/>
      <c r="P36" s="106"/>
    </row>
    <row r="37" spans="1:16">
      <c r="A37" s="113"/>
      <c r="B37" s="841"/>
      <c r="C37" s="842"/>
      <c r="D37" s="842"/>
      <c r="E37" s="842"/>
      <c r="F37" s="842"/>
      <c r="G37" s="842"/>
      <c r="H37" s="843"/>
      <c r="I37" s="421"/>
      <c r="J37" s="422"/>
      <c r="K37" s="269"/>
      <c r="L37" s="335"/>
      <c r="M37" s="336"/>
      <c r="N37" s="272"/>
      <c r="P37" s="103"/>
    </row>
    <row r="38" spans="1:16">
      <c r="A38" s="113"/>
      <c r="B38" s="841"/>
      <c r="C38" s="842"/>
      <c r="D38" s="842"/>
      <c r="E38" s="842"/>
      <c r="F38" s="842"/>
      <c r="G38" s="842"/>
      <c r="H38" s="843"/>
      <c r="I38" s="328"/>
      <c r="J38" s="330"/>
      <c r="K38" s="269"/>
      <c r="L38" s="423"/>
      <c r="M38" s="424"/>
      <c r="N38" s="272"/>
      <c r="P38" s="106"/>
    </row>
    <row r="39" spans="1:16">
      <c r="B39" s="841"/>
      <c r="C39" s="842"/>
      <c r="D39" s="842"/>
      <c r="E39" s="842"/>
      <c r="F39" s="842"/>
      <c r="G39" s="842"/>
      <c r="H39" s="843"/>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48" t="s">
        <v>952</v>
      </c>
      <c r="C41" s="849"/>
      <c r="D41" s="849"/>
      <c r="E41" s="38"/>
      <c r="F41" s="39"/>
      <c r="G41" s="39"/>
      <c r="H41" s="40"/>
      <c r="I41" s="36"/>
      <c r="J41" s="37"/>
      <c r="K41" s="279"/>
      <c r="L41" s="276"/>
      <c r="M41" s="401">
        <v>0.05</v>
      </c>
      <c r="N41" s="344">
        <f>N77*M41</f>
        <v>405.98250000000002</v>
      </c>
      <c r="P41" s="106"/>
    </row>
    <row r="42" spans="1:16" ht="15.75" thickBot="1">
      <c r="B42" s="841"/>
      <c r="C42" s="842"/>
      <c r="D42" s="842"/>
      <c r="E42" s="842"/>
      <c r="F42" s="842"/>
      <c r="G42" s="842"/>
      <c r="H42" s="843"/>
      <c r="I42" s="850"/>
      <c r="J42" s="851"/>
      <c r="K42" s="41"/>
      <c r="L42" s="852"/>
      <c r="M42" s="853"/>
      <c r="N42" s="105"/>
    </row>
    <row r="43" spans="1:16" ht="15.75" thickBot="1">
      <c r="B43" s="828" t="s">
        <v>953</v>
      </c>
      <c r="C43" s="829"/>
      <c r="D43" s="829"/>
      <c r="E43" s="829"/>
      <c r="F43" s="829"/>
      <c r="G43" s="829"/>
      <c r="H43" s="829"/>
      <c r="I43" s="829"/>
      <c r="J43" s="829"/>
      <c r="K43" s="829"/>
      <c r="L43" s="829"/>
      <c r="M43" s="830"/>
      <c r="N43" s="394">
        <f>SUM(N36:N42)</f>
        <v>405.98250000000002</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19" t="s">
        <v>944</v>
      </c>
      <c r="C47" s="820"/>
      <c r="D47" s="820"/>
      <c r="E47" s="820"/>
      <c r="F47" s="820"/>
      <c r="G47" s="820"/>
      <c r="H47" s="820"/>
      <c r="I47" s="821"/>
      <c r="J47" s="315" t="s">
        <v>945</v>
      </c>
      <c r="K47" s="85" t="s">
        <v>946</v>
      </c>
      <c r="L47" s="822" t="s">
        <v>955</v>
      </c>
      <c r="M47" s="821"/>
      <c r="N47" s="86" t="s">
        <v>951</v>
      </c>
    </row>
    <row r="48" spans="1:16">
      <c r="A48" s="158" t="s">
        <v>544</v>
      </c>
      <c r="B48" s="43" t="str">
        <f>VLOOKUP(A48,MATERIALES!A5:D373,3,FALSE)</f>
        <v>Material filtrante (6´´)</v>
      </c>
      <c r="C48" s="281"/>
      <c r="D48" s="281"/>
      <c r="E48" s="281"/>
      <c r="F48" s="281"/>
      <c r="G48" s="281"/>
      <c r="H48" s="281"/>
      <c r="I48" s="268"/>
      <c r="J48" s="224" t="str">
        <f>VLOOKUP(A48,MATERIALES!A4:D640,2,FALSE)</f>
        <v>m3</v>
      </c>
      <c r="K48" s="282">
        <v>1.3</v>
      </c>
      <c r="L48" s="267"/>
      <c r="M48" s="402">
        <f>VLOOKUP(A48,MATERIALES!A5:D396,4,FALSE)</f>
        <v>57500.044756898867</v>
      </c>
      <c r="N48" s="272">
        <f>K48*M48</f>
        <v>74750.058183968533</v>
      </c>
    </row>
    <row r="49" spans="1:14">
      <c r="A49" s="158"/>
      <c r="B49" s="43"/>
      <c r="C49" s="425"/>
      <c r="D49" s="425"/>
      <c r="E49" s="425"/>
      <c r="F49" s="425"/>
      <c r="G49" s="425"/>
      <c r="H49" s="425"/>
      <c r="I49" s="425"/>
      <c r="J49" s="311"/>
      <c r="K49" s="397"/>
      <c r="L49" s="421"/>
      <c r="M49" s="402"/>
      <c r="N49" s="272"/>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8" t="s">
        <v>953</v>
      </c>
      <c r="C55" s="829"/>
      <c r="D55" s="829"/>
      <c r="E55" s="829"/>
      <c r="F55" s="829"/>
      <c r="G55" s="829"/>
      <c r="H55" s="829"/>
      <c r="I55" s="829"/>
      <c r="J55" s="829"/>
      <c r="K55" s="829"/>
      <c r="L55" s="829"/>
      <c r="M55" s="830"/>
      <c r="N55" s="394">
        <f>SUM(N48:N54)</f>
        <v>74750.058183968533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32">
        <f>VLOOKUP(A60,TRANSPORTE!A5:D117,4,FALSE)</f>
        <v>1232.9363069637777</v>
      </c>
      <c r="M60" s="833"/>
      <c r="N60" s="287">
        <f>K60*L60</f>
        <v>1602.8171990529111</v>
      </c>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7"/>
      <c r="M65" s="818"/>
      <c r="N65" s="127"/>
    </row>
    <row r="66" spans="1:15" ht="15.75" thickBot="1">
      <c r="B66" s="834" t="s">
        <v>953</v>
      </c>
      <c r="C66" s="835"/>
      <c r="D66" s="835"/>
      <c r="E66" s="835"/>
      <c r="F66" s="835"/>
      <c r="G66" s="835"/>
      <c r="H66" s="835"/>
      <c r="I66" s="835"/>
      <c r="J66" s="835"/>
      <c r="K66" s="835"/>
      <c r="L66" s="835"/>
      <c r="M66" s="836"/>
      <c r="N66" s="104">
        <f>N60+N61+N62+N63+N64</f>
        <v>1602.8171990529111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857"/>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5"/>
      <c r="C76" s="816"/>
      <c r="D76" s="816"/>
      <c r="E76" s="816"/>
      <c r="F76" s="816"/>
      <c r="G76" s="816"/>
      <c r="H76" s="816"/>
      <c r="I76" s="126"/>
      <c r="J76" s="126"/>
      <c r="K76" s="126"/>
      <c r="L76" s="916"/>
      <c r="M76" s="916"/>
      <c r="N76" s="45"/>
    </row>
    <row r="77" spans="1:15" ht="15.75" thickBot="1">
      <c r="B77" s="834" t="s">
        <v>953</v>
      </c>
      <c r="C77" s="835"/>
      <c r="D77" s="835"/>
      <c r="E77" s="835"/>
      <c r="F77" s="835"/>
      <c r="G77" s="835"/>
      <c r="H77" s="835"/>
      <c r="I77" s="835"/>
      <c r="J77" s="835"/>
      <c r="K77" s="835"/>
      <c r="L77" s="835"/>
      <c r="M77" s="836"/>
      <c r="N77" s="301">
        <f>SUM(N71:N76)</f>
        <v>8119.65</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84878.507883021433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16975.701576604286</v>
      </c>
      <c r="M84" s="863"/>
      <c r="N84" s="51"/>
    </row>
    <row r="85" spans="1:14">
      <c r="B85" s="89" t="s">
        <v>973</v>
      </c>
      <c r="C85" s="90"/>
      <c r="D85" s="90"/>
      <c r="E85" s="90"/>
      <c r="F85" s="90"/>
      <c r="G85" s="90"/>
      <c r="H85" s="90"/>
      <c r="I85" s="87"/>
      <c r="J85" s="88"/>
      <c r="K85" s="304">
        <v>0.05</v>
      </c>
      <c r="L85" s="862">
        <f>N79*K85</f>
        <v>4243.9253941510715</v>
      </c>
      <c r="M85" s="863"/>
      <c r="N85" s="51"/>
    </row>
    <row r="86" spans="1:14" ht="15.75" thickBot="1">
      <c r="B86" s="91" t="s">
        <v>974</v>
      </c>
      <c r="C86" s="92"/>
      <c r="D86" s="92"/>
      <c r="E86" s="92"/>
      <c r="F86" s="92"/>
      <c r="G86" s="92"/>
      <c r="H86" s="92"/>
      <c r="I86" s="93"/>
      <c r="J86" s="94"/>
      <c r="K86" s="305">
        <v>0.05</v>
      </c>
      <c r="L86" s="864">
        <f>N79*K86</f>
        <v>4243.9253941510715</v>
      </c>
      <c r="M86" s="865"/>
      <c r="N86" s="51"/>
    </row>
    <row r="87" spans="1:14" ht="15.75" thickBot="1">
      <c r="B87" s="828" t="s">
        <v>953</v>
      </c>
      <c r="C87" s="829"/>
      <c r="D87" s="829"/>
      <c r="E87" s="829"/>
      <c r="F87" s="829"/>
      <c r="G87" s="829"/>
      <c r="H87" s="829"/>
      <c r="I87" s="829"/>
      <c r="J87" s="829"/>
      <c r="K87" s="829"/>
      <c r="L87" s="829"/>
      <c r="M87" s="830"/>
      <c r="N87" s="52">
        <f>L84+L85+L86</f>
        <v>25463.552364906431</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110342.06024792786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5"/>
  <cols>
    <col min="1" max="1" width="10" bestFit="1" customWidth="1"/>
    <col min="2" max="2" width="16" customWidth="1"/>
    <col min="6" max="6" width="15.28515625" customWidth="1"/>
    <col min="9" max="9" width="11.71093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9.25"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1644</v>
      </c>
      <c r="C31" s="81" t="s">
        <v>1645</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9" t="s">
        <v>944</v>
      </c>
      <c r="C35" s="810"/>
      <c r="D35" s="810"/>
      <c r="E35" s="810"/>
      <c r="F35" s="810"/>
      <c r="G35" s="810"/>
      <c r="H35" s="811"/>
      <c r="I35" s="812" t="s">
        <v>948</v>
      </c>
      <c r="J35" s="813"/>
      <c r="K35" s="69" t="s">
        <v>949</v>
      </c>
      <c r="L35" s="814" t="s">
        <v>950</v>
      </c>
      <c r="M35" s="811"/>
      <c r="N35" s="70" t="s">
        <v>951</v>
      </c>
    </row>
    <row r="36" spans="1:16">
      <c r="A36" s="113"/>
      <c r="B36" s="841"/>
      <c r="C36" s="842"/>
      <c r="D36" s="842"/>
      <c r="E36" s="842"/>
      <c r="F36" s="842"/>
      <c r="G36" s="842"/>
      <c r="H36" s="843"/>
      <c r="I36" s="267"/>
      <c r="J36" s="268"/>
      <c r="K36" s="269"/>
      <c r="L36" s="270"/>
      <c r="M36" s="336"/>
      <c r="N36" s="272"/>
      <c r="P36" s="106"/>
    </row>
    <row r="37" spans="1:16">
      <c r="A37" s="113"/>
      <c r="B37" s="841"/>
      <c r="C37" s="842"/>
      <c r="D37" s="842"/>
      <c r="E37" s="842"/>
      <c r="F37" s="842"/>
      <c r="G37" s="842"/>
      <c r="H37" s="843"/>
      <c r="I37" s="421"/>
      <c r="J37" s="422"/>
      <c r="K37" s="269"/>
      <c r="L37" s="335"/>
      <c r="M37" s="336"/>
      <c r="N37" s="272"/>
      <c r="P37" s="103"/>
    </row>
    <row r="38" spans="1:16">
      <c r="A38" s="113"/>
      <c r="B38" s="841"/>
      <c r="C38" s="842"/>
      <c r="D38" s="842"/>
      <c r="E38" s="842"/>
      <c r="F38" s="842"/>
      <c r="G38" s="842"/>
      <c r="H38" s="843"/>
      <c r="I38" s="328"/>
      <c r="J38" s="330"/>
      <c r="K38" s="269"/>
      <c r="L38" s="423"/>
      <c r="M38" s="424"/>
      <c r="N38" s="272"/>
      <c r="P38" s="106"/>
    </row>
    <row r="39" spans="1:16">
      <c r="B39" s="841"/>
      <c r="C39" s="842"/>
      <c r="D39" s="842"/>
      <c r="E39" s="842"/>
      <c r="F39" s="842"/>
      <c r="G39" s="842"/>
      <c r="H39" s="843"/>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48" t="s">
        <v>952</v>
      </c>
      <c r="C41" s="849"/>
      <c r="D41" s="849"/>
      <c r="E41" s="38"/>
      <c r="F41" s="39"/>
      <c r="G41" s="39"/>
      <c r="H41" s="40"/>
      <c r="I41" s="36"/>
      <c r="J41" s="37"/>
      <c r="K41" s="279"/>
      <c r="L41" s="276"/>
      <c r="M41" s="401">
        <v>0.05</v>
      </c>
      <c r="N41" s="344">
        <f>N77*M41</f>
        <v>405.98250000000002</v>
      </c>
      <c r="P41" s="106"/>
    </row>
    <row r="42" spans="1:16" ht="15.75" thickBot="1">
      <c r="B42" s="841"/>
      <c r="C42" s="842"/>
      <c r="D42" s="842"/>
      <c r="E42" s="842"/>
      <c r="F42" s="842"/>
      <c r="G42" s="842"/>
      <c r="H42" s="843"/>
      <c r="I42" s="850"/>
      <c r="J42" s="851"/>
      <c r="K42" s="41"/>
      <c r="L42" s="852"/>
      <c r="M42" s="853"/>
      <c r="N42" s="105"/>
    </row>
    <row r="43" spans="1:16" ht="15.75" thickBot="1">
      <c r="B43" s="828" t="s">
        <v>953</v>
      </c>
      <c r="C43" s="829"/>
      <c r="D43" s="829"/>
      <c r="E43" s="829"/>
      <c r="F43" s="829"/>
      <c r="G43" s="829"/>
      <c r="H43" s="829"/>
      <c r="I43" s="829"/>
      <c r="J43" s="829"/>
      <c r="K43" s="829"/>
      <c r="L43" s="829"/>
      <c r="M43" s="830"/>
      <c r="N43" s="394">
        <f>SUM(N36:N42)</f>
        <v>405.98250000000002</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19" t="s">
        <v>944</v>
      </c>
      <c r="C47" s="820"/>
      <c r="D47" s="820"/>
      <c r="E47" s="820"/>
      <c r="F47" s="820"/>
      <c r="G47" s="820"/>
      <c r="H47" s="820"/>
      <c r="I47" s="821"/>
      <c r="J47" s="315" t="s">
        <v>945</v>
      </c>
      <c r="K47" s="85" t="s">
        <v>946</v>
      </c>
      <c r="L47" s="822" t="s">
        <v>955</v>
      </c>
      <c r="M47" s="821"/>
      <c r="N47" s="86" t="s">
        <v>951</v>
      </c>
    </row>
    <row r="48" spans="1:16">
      <c r="A48" s="158" t="s">
        <v>474</v>
      </c>
      <c r="B48" s="43" t="str">
        <f>VLOOKUP(A48,MATERIALES!A5:D373,3,FALSE)</f>
        <v>Gravilla</v>
      </c>
      <c r="C48" s="281"/>
      <c r="D48" s="281"/>
      <c r="E48" s="281"/>
      <c r="F48" s="281"/>
      <c r="G48" s="281"/>
      <c r="H48" s="281"/>
      <c r="I48" s="268"/>
      <c r="J48" s="224" t="str">
        <f>VLOOKUP(A48,MATERIALES!A4:D640,2,FALSE)</f>
        <v>m3</v>
      </c>
      <c r="K48" s="282">
        <v>1.3</v>
      </c>
      <c r="L48" s="267"/>
      <c r="M48" s="402">
        <f>VLOOKUP(A48,MATERIALES!A5:D396,4,FALSE)</f>
        <v>80239.639125105532</v>
      </c>
      <c r="N48" s="272">
        <f>K48*M48</f>
        <v>104311.5308626372</v>
      </c>
    </row>
    <row r="49" spans="1:14">
      <c r="A49" s="158"/>
      <c r="B49" s="43"/>
      <c r="C49" s="425"/>
      <c r="D49" s="425"/>
      <c r="E49" s="425"/>
      <c r="F49" s="425"/>
      <c r="G49" s="425"/>
      <c r="H49" s="425"/>
      <c r="I49" s="425"/>
      <c r="J49" s="311"/>
      <c r="K49" s="397"/>
      <c r="L49" s="421"/>
      <c r="M49" s="402"/>
      <c r="N49" s="272"/>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8" t="s">
        <v>953</v>
      </c>
      <c r="C55" s="829"/>
      <c r="D55" s="829"/>
      <c r="E55" s="829"/>
      <c r="F55" s="829"/>
      <c r="G55" s="829"/>
      <c r="H55" s="829"/>
      <c r="I55" s="829"/>
      <c r="J55" s="829"/>
      <c r="K55" s="829"/>
      <c r="L55" s="829"/>
      <c r="M55" s="830"/>
      <c r="N55" s="394">
        <f>SUM(N48:N54)</f>
        <v>104311.5308626372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32">
        <f>VLOOKUP(A60,TRANSPORTE!A5:D117,4,FALSE)</f>
        <v>1232.9363069637777</v>
      </c>
      <c r="M60" s="833"/>
      <c r="N60" s="287">
        <f>K60*L60</f>
        <v>1602.8171990529111</v>
      </c>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7"/>
      <c r="M65" s="818"/>
      <c r="N65" s="127"/>
    </row>
    <row r="66" spans="1:15" ht="15.75" thickBot="1">
      <c r="B66" s="834" t="s">
        <v>953</v>
      </c>
      <c r="C66" s="835"/>
      <c r="D66" s="835"/>
      <c r="E66" s="835"/>
      <c r="F66" s="835"/>
      <c r="G66" s="835"/>
      <c r="H66" s="835"/>
      <c r="I66" s="835"/>
      <c r="J66" s="835"/>
      <c r="K66" s="835"/>
      <c r="L66" s="835"/>
      <c r="M66" s="836"/>
      <c r="N66" s="104">
        <f>N60+N61+N62+N63+N64</f>
        <v>1602.8171990529111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857"/>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5"/>
      <c r="C76" s="816"/>
      <c r="D76" s="816"/>
      <c r="E76" s="816"/>
      <c r="F76" s="816"/>
      <c r="G76" s="816"/>
      <c r="H76" s="816"/>
      <c r="I76" s="126"/>
      <c r="J76" s="126"/>
      <c r="K76" s="126"/>
      <c r="L76" s="916"/>
      <c r="M76" s="916"/>
      <c r="N76" s="127"/>
    </row>
    <row r="77" spans="1:15" ht="15.75" thickBot="1">
      <c r="B77" s="834" t="s">
        <v>953</v>
      </c>
      <c r="C77" s="835"/>
      <c r="D77" s="835"/>
      <c r="E77" s="835"/>
      <c r="F77" s="835"/>
      <c r="G77" s="835"/>
      <c r="H77" s="835"/>
      <c r="I77" s="835"/>
      <c r="J77" s="835"/>
      <c r="K77" s="835"/>
      <c r="L77" s="835"/>
      <c r="M77" s="836"/>
      <c r="N77" s="460">
        <f>SUM(N71:N76)</f>
        <v>8119.65</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114439.9805616901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22887.99611233802</v>
      </c>
      <c r="M84" s="863"/>
      <c r="N84" s="51"/>
    </row>
    <row r="85" spans="1:14">
      <c r="B85" s="89" t="s">
        <v>973</v>
      </c>
      <c r="C85" s="90"/>
      <c r="D85" s="90"/>
      <c r="E85" s="90"/>
      <c r="F85" s="90"/>
      <c r="G85" s="90"/>
      <c r="H85" s="90"/>
      <c r="I85" s="87"/>
      <c r="J85" s="88"/>
      <c r="K85" s="304">
        <v>0.05</v>
      </c>
      <c r="L85" s="862">
        <f>N79*K85</f>
        <v>5721.999028084505</v>
      </c>
      <c r="M85" s="863"/>
      <c r="N85" s="51"/>
    </row>
    <row r="86" spans="1:14" ht="15.75" thickBot="1">
      <c r="B86" s="91" t="s">
        <v>974</v>
      </c>
      <c r="C86" s="92"/>
      <c r="D86" s="92"/>
      <c r="E86" s="92"/>
      <c r="F86" s="92"/>
      <c r="G86" s="92"/>
      <c r="H86" s="92"/>
      <c r="I86" s="93"/>
      <c r="J86" s="94"/>
      <c r="K86" s="305">
        <v>0.05</v>
      </c>
      <c r="L86" s="864">
        <f>N79*K86</f>
        <v>5721.999028084505</v>
      </c>
      <c r="M86" s="865"/>
      <c r="N86" s="51"/>
    </row>
    <row r="87" spans="1:14" ht="15.75" thickBot="1">
      <c r="B87" s="828" t="s">
        <v>953</v>
      </c>
      <c r="C87" s="829"/>
      <c r="D87" s="829"/>
      <c r="E87" s="829"/>
      <c r="F87" s="829"/>
      <c r="G87" s="829"/>
      <c r="H87" s="829"/>
      <c r="I87" s="829"/>
      <c r="J87" s="829"/>
      <c r="K87" s="829"/>
      <c r="L87" s="829"/>
      <c r="M87" s="830"/>
      <c r="N87" s="52">
        <f>L84+L85+L86</f>
        <v>34331.99416850703</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148771.97473019714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5"/>
  <cols>
    <col min="1" max="1" width="10.140625" bestFit="1" customWidth="1"/>
    <col min="2" max="2" width="17" customWidth="1"/>
    <col min="6" max="6" width="15.710937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9.25"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1646</v>
      </c>
      <c r="C31" s="81" t="s">
        <v>1647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9" t="s">
        <v>944</v>
      </c>
      <c r="C35" s="810"/>
      <c r="D35" s="810"/>
      <c r="E35" s="810"/>
      <c r="F35" s="810"/>
      <c r="G35" s="810"/>
      <c r="H35" s="811"/>
      <c r="I35" s="812" t="s">
        <v>948</v>
      </c>
      <c r="J35" s="813"/>
      <c r="K35" s="69" t="s">
        <v>949</v>
      </c>
      <c r="L35" s="814" t="s">
        <v>950</v>
      </c>
      <c r="M35" s="811"/>
      <c r="N35" s="70" t="s">
        <v>951</v>
      </c>
    </row>
    <row r="36" spans="1:16">
      <c r="A36" s="113"/>
      <c r="B36" s="841"/>
      <c r="C36" s="842"/>
      <c r="D36" s="842"/>
      <c r="E36" s="842"/>
      <c r="F36" s="842"/>
      <c r="G36" s="842"/>
      <c r="H36" s="843"/>
      <c r="I36" s="267"/>
      <c r="J36" s="268"/>
      <c r="K36" s="269"/>
      <c r="L36" s="270"/>
      <c r="M36" s="336"/>
      <c r="N36" s="272"/>
      <c r="P36" s="106"/>
    </row>
    <row r="37" spans="1:16">
      <c r="A37" s="113"/>
      <c r="B37" s="841"/>
      <c r="C37" s="842"/>
      <c r="D37" s="842"/>
      <c r="E37" s="842"/>
      <c r="F37" s="842"/>
      <c r="G37" s="842"/>
      <c r="H37" s="843"/>
      <c r="I37" s="421"/>
      <c r="J37" s="422"/>
      <c r="K37" s="269"/>
      <c r="L37" s="335"/>
      <c r="M37" s="336"/>
      <c r="N37" s="272"/>
      <c r="P37" s="103"/>
    </row>
    <row r="38" spans="1:16">
      <c r="A38" s="113"/>
      <c r="B38" s="841"/>
      <c r="C38" s="842"/>
      <c r="D38" s="842"/>
      <c r="E38" s="842"/>
      <c r="F38" s="842"/>
      <c r="G38" s="842"/>
      <c r="H38" s="843"/>
      <c r="I38" s="328"/>
      <c r="J38" s="330"/>
      <c r="K38" s="269"/>
      <c r="L38" s="423"/>
      <c r="M38" s="424"/>
      <c r="N38" s="272"/>
      <c r="P38" s="106"/>
    </row>
    <row r="39" spans="1:16">
      <c r="B39" s="841"/>
      <c r="C39" s="842"/>
      <c r="D39" s="842"/>
      <c r="E39" s="842"/>
      <c r="F39" s="842"/>
      <c r="G39" s="842"/>
      <c r="H39" s="843"/>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48" t="s">
        <v>952</v>
      </c>
      <c r="C41" s="849"/>
      <c r="D41" s="849"/>
      <c r="E41" s="38"/>
      <c r="F41" s="39"/>
      <c r="G41" s="39"/>
      <c r="H41" s="40"/>
      <c r="I41" s="36"/>
      <c r="J41" s="37"/>
      <c r="K41" s="279"/>
      <c r="L41" s="276"/>
      <c r="M41" s="401">
        <v>0.05</v>
      </c>
      <c r="N41" s="344">
        <f>N77*M41</f>
        <v>270.65500000000003</v>
      </c>
      <c r="P41" s="106"/>
    </row>
    <row r="42" spans="1:16" ht="15.75" thickBot="1">
      <c r="B42" s="841"/>
      <c r="C42" s="842"/>
      <c r="D42" s="842"/>
      <c r="E42" s="842"/>
      <c r="F42" s="842"/>
      <c r="G42" s="842"/>
      <c r="H42" s="843"/>
      <c r="I42" s="850"/>
      <c r="J42" s="851"/>
      <c r="K42" s="41"/>
      <c r="L42" s="852"/>
      <c r="M42" s="853"/>
      <c r="N42" s="105"/>
    </row>
    <row r="43" spans="1:16" ht="15.75" thickBot="1">
      <c r="B43" s="828" t="s">
        <v>953</v>
      </c>
      <c r="C43" s="829"/>
      <c r="D43" s="829"/>
      <c r="E43" s="829"/>
      <c r="F43" s="829"/>
      <c r="G43" s="829"/>
      <c r="H43" s="829"/>
      <c r="I43" s="829"/>
      <c r="J43" s="829"/>
      <c r="K43" s="829"/>
      <c r="L43" s="829"/>
      <c r="M43" s="830"/>
      <c r="N43" s="394">
        <f>SUM(N36:N42)</f>
        <v>270.65500000000003</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19" t="s">
        <v>944</v>
      </c>
      <c r="C47" s="820"/>
      <c r="D47" s="820"/>
      <c r="E47" s="820"/>
      <c r="F47" s="820"/>
      <c r="G47" s="820"/>
      <c r="H47" s="820"/>
      <c r="I47" s="821"/>
      <c r="J47" s="315" t="s">
        <v>945</v>
      </c>
      <c r="K47" s="85" t="s">
        <v>946</v>
      </c>
      <c r="L47" s="822" t="s">
        <v>955</v>
      </c>
      <c r="M47" s="821"/>
      <c r="N47" s="86" t="s">
        <v>951</v>
      </c>
    </row>
    <row r="48" spans="1:16">
      <c r="A48" s="161" t="s">
        <v>802</v>
      </c>
      <c r="B48" s="43" t="str">
        <f>VLOOKUP(A48,MATERIALES!A5:D373,3,FALSE)</f>
        <v>Arena lavada</v>
      </c>
      <c r="C48" s="281"/>
      <c r="D48" s="281"/>
      <c r="E48" s="281"/>
      <c r="F48" s="281"/>
      <c r="G48" s="281"/>
      <c r="H48" s="281"/>
      <c r="I48" s="268"/>
      <c r="J48" s="224" t="str">
        <f>VLOOKUP(A48,MATERIALES!A4:D640,2,FALSE)</f>
        <v>m3</v>
      </c>
      <c r="K48" s="282">
        <v>1.3</v>
      </c>
      <c r="L48" s="267"/>
      <c r="M48" s="402">
        <f>VLOOKUP(A48,MATERIALES!A5:D396,4,FALSE)</f>
        <v>55294.098103758915</v>
      </c>
      <c r="N48" s="272">
        <f>K48*M48</f>
        <v>71882.327534886586</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8" t="s">
        <v>953</v>
      </c>
      <c r="C55" s="829"/>
      <c r="D55" s="829"/>
      <c r="E55" s="829"/>
      <c r="F55" s="829"/>
      <c r="G55" s="829"/>
      <c r="H55" s="829"/>
      <c r="I55" s="829"/>
      <c r="J55" s="829"/>
      <c r="K55" s="829"/>
      <c r="L55" s="829"/>
      <c r="M55" s="830"/>
      <c r="N55" s="394">
        <f>SUM(N48:N54)</f>
        <v>71882.327534886586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32">
        <f>VLOOKUP(A60,TRANSPORTE!A5:D117,4,FALSE)</f>
        <v>1232.9363069637777</v>
      </c>
      <c r="M60" s="833"/>
      <c r="N60" s="287">
        <f>K60*L60</f>
        <v>1602.8171990529111</v>
      </c>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7"/>
      <c r="M65" s="818"/>
      <c r="N65" s="127"/>
    </row>
    <row r="66" spans="1:15" ht="15.75" thickBot="1">
      <c r="B66" s="834" t="s">
        <v>953</v>
      </c>
      <c r="C66" s="835"/>
      <c r="D66" s="835"/>
      <c r="E66" s="835"/>
      <c r="F66" s="835"/>
      <c r="G66" s="835"/>
      <c r="H66" s="835"/>
      <c r="I66" s="835"/>
      <c r="J66" s="835"/>
      <c r="K66" s="835"/>
      <c r="L66" s="835"/>
      <c r="M66" s="836"/>
      <c r="N66" s="104">
        <f>N60+N61+N62+N63+N64</f>
        <v>1602.8171990529111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857"/>
      <c r="N70" s="98" t="s">
        <v>951</v>
      </c>
    </row>
    <row r="71" spans="1:15">
      <c r="A71" s="162"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20</v>
      </c>
      <c r="N71" s="395">
        <f>K71/M71</f>
        <v>5413.1</v>
      </c>
      <c r="O71" s="106"/>
    </row>
    <row r="72" spans="1:15">
      <c r="A72" s="162"/>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5"/>
      <c r="C76" s="816"/>
      <c r="D76" s="816"/>
      <c r="E76" s="816"/>
      <c r="F76" s="816"/>
      <c r="G76" s="816"/>
      <c r="H76" s="816"/>
      <c r="I76" s="126"/>
      <c r="J76" s="126"/>
      <c r="K76" s="126"/>
      <c r="L76" s="916"/>
      <c r="M76" s="916"/>
      <c r="N76" s="45"/>
    </row>
    <row r="77" spans="1:15" ht="15.75" thickBot="1">
      <c r="B77" s="834" t="s">
        <v>953</v>
      </c>
      <c r="C77" s="835"/>
      <c r="D77" s="835"/>
      <c r="E77" s="835"/>
      <c r="F77" s="835"/>
      <c r="G77" s="835"/>
      <c r="H77" s="835"/>
      <c r="I77" s="835"/>
      <c r="J77" s="835"/>
      <c r="K77" s="835"/>
      <c r="L77" s="835"/>
      <c r="M77" s="836"/>
      <c r="N77" s="301">
        <f>SUM(N71:N76)</f>
        <v>5413.1</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79168.899733939499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15833.779946787901</v>
      </c>
      <c r="M84" s="863"/>
      <c r="N84" s="51"/>
    </row>
    <row r="85" spans="1:14">
      <c r="B85" s="89" t="s">
        <v>973</v>
      </c>
      <c r="C85" s="90"/>
      <c r="D85" s="90"/>
      <c r="E85" s="90"/>
      <c r="F85" s="90"/>
      <c r="G85" s="90"/>
      <c r="H85" s="90"/>
      <c r="I85" s="87"/>
      <c r="J85" s="88"/>
      <c r="K85" s="304">
        <v>0.05</v>
      </c>
      <c r="L85" s="862">
        <f>N79*K85</f>
        <v>3958.4449866969753</v>
      </c>
      <c r="M85" s="863"/>
      <c r="N85" s="51"/>
    </row>
    <row r="86" spans="1:14" ht="15.75" thickBot="1">
      <c r="B86" s="91" t="s">
        <v>974</v>
      </c>
      <c r="C86" s="92"/>
      <c r="D86" s="92"/>
      <c r="E86" s="92"/>
      <c r="F86" s="92"/>
      <c r="G86" s="92"/>
      <c r="H86" s="92"/>
      <c r="I86" s="93"/>
      <c r="J86" s="94"/>
      <c r="K86" s="305">
        <v>0.05</v>
      </c>
      <c r="L86" s="864">
        <f>N79*K86</f>
        <v>3958.4449866969753</v>
      </c>
      <c r="M86" s="865"/>
      <c r="N86" s="51"/>
    </row>
    <row r="87" spans="1:14" ht="15.75" thickBot="1">
      <c r="B87" s="828" t="s">
        <v>953</v>
      </c>
      <c r="C87" s="829"/>
      <c r="D87" s="829"/>
      <c r="E87" s="829"/>
      <c r="F87" s="829"/>
      <c r="G87" s="829"/>
      <c r="H87" s="829"/>
      <c r="I87" s="829"/>
      <c r="J87" s="829"/>
      <c r="K87" s="829"/>
      <c r="L87" s="829"/>
      <c r="M87" s="830"/>
      <c r="N87" s="52">
        <f>L84+L85+L86</f>
        <v>23750.669920181848</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102919.56965412135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1097</v>
      </c>
      <c r="C31" s="81" t="s">
        <v>2095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228</v>
      </c>
      <c r="B36" s="841" t="str">
        <f>VLOOKUP(A36,EQUIPOS!A6:D154,3,FALSE)</f>
        <v xml:space="preserve">Formaleta metálica (concreto hidráulico)
</v>
      </c>
      <c r="C36" s="842"/>
      <c r="D36" s="842"/>
      <c r="E36" s="842"/>
      <c r="F36" s="842"/>
      <c r="G36" s="842"/>
      <c r="H36" s="843"/>
      <c r="I36" s="267"/>
      <c r="J36" s="268"/>
      <c r="K36" s="269">
        <f>VLOOKUP(A36,EQUIPOS!A6:D163,4,FALSE)</f>
        <v>3810.7323257270073</v>
      </c>
      <c r="L36" s="270"/>
      <c r="M36" s="271">
        <v>2</v>
      </c>
      <c r="N36" s="272">
        <f>K36/M36</f>
        <v>1905.3661628635036</v>
      </c>
    </row>
    <row r="37" spans="1:14">
      <c r="A37" s="113" t="s">
        <v>282</v>
      </c>
      <c r="B37" s="841" t="str">
        <f>VLOOKUP(A37,EQUIPOS!A7:D154,3,FALSE)</f>
        <v>Piloteadora potencia 250KW, RPM 1800, fuerza elevadora 200KN</v>
      </c>
      <c r="C37" s="842"/>
      <c r="D37" s="842"/>
      <c r="E37" s="842"/>
      <c r="F37" s="842"/>
      <c r="G37" s="842"/>
      <c r="H37" s="843"/>
      <c r="I37" s="421"/>
      <c r="J37" s="422"/>
      <c r="K37" s="269">
        <f>VLOOKUP(A37,EQUIPOS!A7:D164,4,FALSE)</f>
        <v>457628.89957765129</v>
      </c>
      <c r="L37" s="335"/>
      <c r="M37" s="336">
        <v>4</v>
      </c>
      <c r="N37" s="272">
        <f>K37/M37</f>
        <v>114407.22489441282</v>
      </c>
    </row>
    <row r="38" spans="1:14">
      <c r="A38" s="113" t="s">
        <v>363</v>
      </c>
      <c r="B38" s="841" t="str">
        <f>VLOOKUP(A38,EQUIPOS!A8:D154,3,FALSE)</f>
        <v>Vibrador de concreto, Motor de 3 hp a 18.000 rpm Mangueras de 4 mt</v>
      </c>
      <c r="C38" s="842"/>
      <c r="D38" s="842"/>
      <c r="E38" s="842"/>
      <c r="F38" s="842"/>
      <c r="G38" s="842"/>
      <c r="H38" s="843"/>
      <c r="I38" s="328"/>
      <c r="J38" s="330"/>
      <c r="K38" s="269">
        <f>VLOOKUP(A38,EQUIPOS!A8:D165,4,FALSE)</f>
        <v>10584.774197505951</v>
      </c>
      <c r="L38" s="423"/>
      <c r="M38" s="424">
        <v>2</v>
      </c>
      <c r="N38" s="272">
        <f>K38/M38</f>
        <v>5292.3870987529754</v>
      </c>
    </row>
    <row r="39" spans="1:14">
      <c r="B39" s="841"/>
      <c r="C39" s="842"/>
      <c r="D39" s="842"/>
      <c r="E39" s="847"/>
      <c r="F39" s="842"/>
      <c r="G39" s="842"/>
      <c r="H39" s="843"/>
      <c r="I39" s="36"/>
      <c r="J39" s="37"/>
      <c r="K39" s="274"/>
      <c r="L39" s="276"/>
      <c r="M39" s="277"/>
      <c r="N39" s="278"/>
    </row>
    <row r="40" spans="1:14">
      <c r="B40" s="848" t="s">
        <v>952</v>
      </c>
      <c r="C40" s="849"/>
      <c r="D40" s="849"/>
      <c r="E40" s="38"/>
      <c r="F40" s="39"/>
      <c r="G40" s="39"/>
      <c r="H40" s="40"/>
      <c r="I40" s="36"/>
      <c r="J40" s="37"/>
      <c r="K40" s="279"/>
      <c r="L40" s="276"/>
      <c r="M40" s="401">
        <v>0.1</v>
      </c>
      <c r="N40" s="344">
        <f>N76*M40</f>
        <v>1240.0887785492826</v>
      </c>
    </row>
    <row r="41" spans="1:14" ht="15.75" thickBot="1">
      <c r="B41" s="841"/>
      <c r="C41" s="842"/>
      <c r="D41" s="842"/>
      <c r="E41" s="842"/>
      <c r="F41" s="842"/>
      <c r="G41" s="842"/>
      <c r="H41" s="843"/>
      <c r="I41" s="850"/>
      <c r="J41" s="851"/>
      <c r="K41" s="41"/>
      <c r="L41" s="852"/>
      <c r="M41" s="853"/>
      <c r="N41" s="105"/>
    </row>
    <row r="42" spans="1:14" ht="15.75" thickBot="1">
      <c r="B42" s="828" t="s">
        <v>953</v>
      </c>
      <c r="C42" s="829"/>
      <c r="D42" s="829"/>
      <c r="E42" s="829"/>
      <c r="F42" s="829"/>
      <c r="G42" s="829"/>
      <c r="H42" s="829"/>
      <c r="I42" s="829"/>
      <c r="J42" s="829"/>
      <c r="K42" s="829"/>
      <c r="L42" s="829"/>
      <c r="M42" s="830"/>
      <c r="N42" s="394">
        <f>SUM(N36:N41)</f>
        <v>122845.06693457859</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9" t="s">
        <v>944</v>
      </c>
      <c r="C46" s="820"/>
      <c r="D46" s="820"/>
      <c r="E46" s="820"/>
      <c r="F46" s="820"/>
      <c r="G46" s="820"/>
      <c r="H46" s="820"/>
      <c r="I46" s="821"/>
      <c r="J46" s="315" t="s">
        <v>945</v>
      </c>
      <c r="K46" s="85" t="s">
        <v>946</v>
      </c>
      <c r="L46" s="822" t="s">
        <v>955</v>
      </c>
      <c r="M46" s="821"/>
      <c r="N46" s="86" t="s">
        <v>951</v>
      </c>
    </row>
    <row r="47" spans="1:14">
      <c r="A47" s="161" t="s">
        <v>745</v>
      </c>
      <c r="B47" s="43" t="str">
        <f>VLOOKUP(A47,MATERIALES!A5:D373,3,FALSE)</f>
        <v>Acero PDR-60</v>
      </c>
      <c r="C47" s="281"/>
      <c r="D47" s="281"/>
      <c r="E47" s="281"/>
      <c r="F47" s="281"/>
      <c r="G47" s="281"/>
      <c r="H47" s="281"/>
      <c r="I47" s="268"/>
      <c r="J47" s="224" t="str">
        <f>VLOOKUP(A47,MATERIALES!A3:D639,2,FALSE)</f>
        <v>kg</v>
      </c>
      <c r="K47" s="407">
        <v>11.875220230569418</v>
      </c>
      <c r="L47" s="267"/>
      <c r="M47" s="402">
        <f>VLOOKUP(A47,MATERIALES!A5:D396,4,FALSE)</f>
        <v>4029.2237782983452</v>
      </c>
      <c r="N47" s="272">
        <f>K47*M47</f>
        <v>47847.919725539861</v>
      </c>
    </row>
    <row r="48" spans="1:14">
      <c r="A48" s="161" t="s">
        <v>749</v>
      </c>
      <c r="B48" s="43" t="str">
        <f>VLOOKUP(A48,MATERIALES!A6:D373,3,FALSE)</f>
        <v>Aditivo curador</v>
      </c>
      <c r="C48" s="425"/>
      <c r="D48" s="425"/>
      <c r="E48" s="425"/>
      <c r="F48" s="425"/>
      <c r="G48" s="425"/>
      <c r="H48" s="425"/>
      <c r="I48" s="425"/>
      <c r="J48" s="311" t="str">
        <f>VLOOKUP(A48,MATERIALES!A4:D640,2,FALSE)</f>
        <v>kg</v>
      </c>
      <c r="K48" s="397">
        <v>0.5</v>
      </c>
      <c r="L48" s="421"/>
      <c r="M48" s="402">
        <f>VLOOKUP(A48,MATERIALES!A6:D397,4,FALSE)</f>
        <v>5639.2125361599865</v>
      </c>
      <c r="N48" s="272">
        <f>K48*M48</f>
        <v>2819.6062680799932</v>
      </c>
    </row>
    <row r="49" spans="1:14">
      <c r="A49" s="161" t="s">
        <v>788</v>
      </c>
      <c r="B49" s="43" t="str">
        <f>VLOOKUP(A49,MATERIALES!A6:D373,3,FALSE)</f>
        <v>Alambre negro para amarre calibre 18</v>
      </c>
      <c r="C49" s="425"/>
      <c r="D49" s="425"/>
      <c r="E49" s="425"/>
      <c r="F49" s="425"/>
      <c r="G49" s="425"/>
      <c r="H49" s="425"/>
      <c r="I49" s="425"/>
      <c r="J49" s="312" t="str">
        <f>VLOOKUP(A49,MATERIALES!A5:D641,2,FALSE)</f>
        <v>kg</v>
      </c>
      <c r="K49" s="397">
        <v>0.5</v>
      </c>
      <c r="L49" s="421"/>
      <c r="M49" s="402">
        <f>VLOOKUP(A49,MATERIALES!A6:D398,4,FALSE)</f>
        <v>4258.8254950872806</v>
      </c>
      <c r="N49" s="272">
        <f>K49*M49</f>
        <v>2129.4127475436403</v>
      </c>
    </row>
    <row r="50" spans="1:14">
      <c r="A50" s="161" t="s">
        <v>829</v>
      </c>
      <c r="B50" s="43" t="str">
        <f>VLOOKUP(A50,MATERIALES!A6:D373,3,FALSE)</f>
        <v>Concreto Resistencia  28 (Mpa)</v>
      </c>
      <c r="C50" s="425"/>
      <c r="D50" s="425"/>
      <c r="E50" s="425"/>
      <c r="F50" s="425"/>
      <c r="G50" s="425"/>
      <c r="H50" s="425"/>
      <c r="I50" s="425"/>
      <c r="J50" s="312" t="str">
        <f>VLOOKUP(A50,MATERIALES!A6:D642,2,FALSE)</f>
        <v>m3</v>
      </c>
      <c r="K50" s="436">
        <v>0.13194689145077132</v>
      </c>
      <c r="L50" s="421"/>
      <c r="M50" s="402">
        <f>VLOOKUP(A50,MATERIALES!A6:D399,4,FALSE)</f>
        <v>490558.0383943913</v>
      </c>
      <c r="N50" s="272">
        <f>K50*M50</f>
        <v>64727.60824232806</v>
      </c>
    </row>
    <row r="51" spans="1:14">
      <c r="A51" s="161"/>
      <c r="B51" s="43"/>
      <c r="C51" s="425"/>
      <c r="D51" s="425"/>
      <c r="E51" s="425"/>
      <c r="F51" s="425"/>
      <c r="G51" s="425"/>
      <c r="H51" s="425"/>
      <c r="I51" s="425"/>
      <c r="J51" s="312"/>
      <c r="K51" s="397"/>
      <c r="L51" s="421"/>
      <c r="M51" s="402"/>
      <c r="N51" s="272"/>
    </row>
    <row r="52" spans="1:14">
      <c r="A52" s="161"/>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8" t="s">
        <v>953</v>
      </c>
      <c r="C54" s="829"/>
      <c r="D54" s="829"/>
      <c r="E54" s="829"/>
      <c r="F54" s="829"/>
      <c r="G54" s="829"/>
      <c r="H54" s="829"/>
      <c r="I54" s="829"/>
      <c r="J54" s="829"/>
      <c r="K54" s="829"/>
      <c r="L54" s="829"/>
      <c r="M54" s="830"/>
      <c r="N54" s="394">
        <f>SUM(N47:N53)</f>
        <v>117524.54698349156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1408</v>
      </c>
      <c r="B59" s="46" t="str">
        <f>VLOOKUP(A59,TRANSPORTE!A5:D117,3,FALSE)</f>
        <v>Equipo de Transporte (Camiones Grúas</v>
      </c>
      <c r="C59" s="317"/>
      <c r="D59" s="317"/>
      <c r="E59" s="317"/>
      <c r="F59" s="317"/>
      <c r="G59" s="317"/>
      <c r="H59" s="311" t="s">
        <v>1468</v>
      </c>
      <c r="I59" s="279">
        <v>0.05</v>
      </c>
      <c r="J59" s="286">
        <v>1</v>
      </c>
      <c r="K59" s="279">
        <f>I59*J59</f>
        <v>0.05</v>
      </c>
      <c r="L59" s="832">
        <f>VLOOKUP(A59,TRANSPORTE!A5:D117,4,FALSE)</f>
        <v>98.725591885102361</v>
      </c>
      <c r="M59" s="833"/>
      <c r="N59" s="287">
        <f>K59*L59</f>
        <v>4.9362795942551188</v>
      </c>
    </row>
    <row r="60" spans="1:14">
      <c r="B60" s="46"/>
      <c r="C60" s="47"/>
      <c r="D60" s="47"/>
      <c r="E60" s="47"/>
      <c r="F60" s="47"/>
      <c r="G60" s="4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f>N59+N60+N61+N62+N63</f>
        <v>4.9362795942551188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s="162"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434">
        <v>47.058819999999997</v>
      </c>
      <c r="N70" s="395">
        <f>K70/M70</f>
        <v>2300.5676725425756</v>
      </c>
      <c r="O70" s="106"/>
    </row>
    <row r="71" spans="1:15">
      <c r="A71" s="162"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432">
        <v>32</v>
      </c>
      <c r="N71" s="395">
        <f>K71/M71</f>
        <v>6766.375</v>
      </c>
    </row>
    <row r="72" spans="1:15">
      <c r="A72" t="s">
        <v>30</v>
      </c>
      <c r="B72" s="49" t="str">
        <f>VLOOKUP(A72,'MANO DE OBRA'!A9:D70,3,FALSE)</f>
        <v>Oficial</v>
      </c>
      <c r="C72" s="47"/>
      <c r="D72" s="47"/>
      <c r="E72" s="47"/>
      <c r="F72" s="47"/>
      <c r="G72" s="47"/>
      <c r="H72" s="47"/>
      <c r="I72" s="292">
        <f>K72/J72*100</f>
        <v>57668.23979157189</v>
      </c>
      <c r="J72" s="293">
        <v>185</v>
      </c>
      <c r="K72" s="294">
        <f>VLOOKUP(A72,'MANO DE OBRA'!A9:D101,4,FALSE)</f>
        <v>106686.24361440798</v>
      </c>
      <c r="L72" s="50"/>
      <c r="M72" s="300">
        <v>32</v>
      </c>
      <c r="N72" s="395">
        <f>K72/M72</f>
        <v>3333.9451129502495</v>
      </c>
    </row>
    <row r="73" spans="1:15">
      <c r="B73" s="49"/>
      <c r="C73" s="47"/>
      <c r="D73" s="47"/>
      <c r="E73" s="47"/>
      <c r="F73" s="47"/>
      <c r="G73" s="47"/>
      <c r="H73" s="47"/>
      <c r="I73" s="279"/>
      <c r="J73" s="297"/>
      <c r="K73" s="294"/>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34" t="s">
        <v>953</v>
      </c>
      <c r="C76" s="835"/>
      <c r="D76" s="835"/>
      <c r="E76" s="835"/>
      <c r="F76" s="835"/>
      <c r="G76" s="835"/>
      <c r="H76" s="835"/>
      <c r="I76" s="835"/>
      <c r="J76" s="835"/>
      <c r="K76" s="835"/>
      <c r="L76" s="835"/>
      <c r="M76" s="836"/>
      <c r="N76" s="301">
        <f>SUM(N70:N75)</f>
        <v>12400.887785492825</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N42+N54+N65+N76</f>
        <v>252775.43798315723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50555.087596631449</v>
      </c>
      <c r="M83" s="863"/>
      <c r="N83" s="51"/>
    </row>
    <row r="84" spans="1:14">
      <c r="B84" s="89" t="s">
        <v>973</v>
      </c>
      <c r="C84" s="90"/>
      <c r="D84" s="90"/>
      <c r="E84" s="90"/>
      <c r="F84" s="90"/>
      <c r="G84" s="90"/>
      <c r="H84" s="90"/>
      <c r="I84" s="87"/>
      <c r="J84" s="88"/>
      <c r="K84" s="304">
        <v>0.05</v>
      </c>
      <c r="L84" s="862">
        <f>N78*K84</f>
        <v>12638.771899157862</v>
      </c>
      <c r="M84" s="863"/>
      <c r="N84" s="51"/>
    </row>
    <row r="85" spans="1:14" ht="15.75" thickBot="1">
      <c r="B85" s="91" t="s">
        <v>974</v>
      </c>
      <c r="C85" s="92"/>
      <c r="D85" s="92"/>
      <c r="E85" s="92"/>
      <c r="F85" s="92"/>
      <c r="G85" s="92"/>
      <c r="H85" s="92"/>
      <c r="I85" s="93"/>
      <c r="J85" s="94"/>
      <c r="K85" s="305">
        <v>0.05</v>
      </c>
      <c r="L85" s="864">
        <f>N78*K85</f>
        <v>12638.771899157862</v>
      </c>
      <c r="M85" s="865"/>
      <c r="N85" s="51"/>
    </row>
    <row r="86" spans="1:14" ht="15.75" thickBot="1">
      <c r="B86" s="828" t="s">
        <v>953</v>
      </c>
      <c r="C86" s="829"/>
      <c r="D86" s="829"/>
      <c r="E86" s="829"/>
      <c r="F86" s="829"/>
      <c r="G86" s="829"/>
      <c r="H86" s="829"/>
      <c r="I86" s="829"/>
      <c r="J86" s="829"/>
      <c r="K86" s="829"/>
      <c r="L86" s="829"/>
      <c r="M86" s="830"/>
      <c r="N86" s="52">
        <f>L83+L84+L85</f>
        <v>75832.631394947166</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328608.06937810441</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70" t="s">
        <v>2218</v>
      </c>
      <c r="C105" s="971"/>
      <c r="D105" s="971"/>
      <c r="E105" s="971"/>
      <c r="F105" s="971"/>
      <c r="G105" s="971"/>
      <c r="H105" s="971"/>
      <c r="I105" s="971"/>
      <c r="J105" s="971"/>
      <c r="K105" s="971"/>
      <c r="L105" s="971"/>
      <c r="M105" s="971"/>
      <c r="N105" s="972"/>
    </row>
    <row r="106" spans="2:14" ht="15" customHeight="1">
      <c r="B106" s="970"/>
      <c r="C106" s="971"/>
      <c r="D106" s="971"/>
      <c r="E106" s="971"/>
      <c r="F106" s="971"/>
      <c r="G106" s="971"/>
      <c r="H106" s="971"/>
      <c r="I106" s="971"/>
      <c r="J106" s="971"/>
      <c r="K106" s="971"/>
      <c r="L106" s="971"/>
      <c r="M106" s="971"/>
      <c r="N106" s="972"/>
    </row>
    <row r="107" spans="2:14" ht="15" customHeight="1">
      <c r="B107" s="973" t="s">
        <v>2219</v>
      </c>
      <c r="C107" s="974"/>
      <c r="D107" s="974"/>
      <c r="E107" s="974"/>
      <c r="F107" s="974"/>
      <c r="G107" s="974"/>
      <c r="H107" s="974"/>
      <c r="I107" s="974"/>
      <c r="J107" s="974"/>
      <c r="K107" s="974"/>
      <c r="L107" s="974"/>
      <c r="M107" s="974"/>
      <c r="N107" s="975"/>
    </row>
    <row r="108" spans="2:14" ht="30.75" customHeight="1">
      <c r="B108" s="973"/>
      <c r="C108" s="974"/>
      <c r="D108" s="974"/>
      <c r="E108" s="974"/>
      <c r="F108" s="974"/>
      <c r="G108" s="974"/>
      <c r="H108" s="974"/>
      <c r="I108" s="974"/>
      <c r="J108" s="974"/>
      <c r="K108" s="974"/>
      <c r="L108" s="974"/>
      <c r="M108" s="974"/>
      <c r="N108" s="975"/>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6"/>
      <c r="K118" s="976"/>
      <c r="L118" s="976"/>
      <c r="M118" s="976"/>
      <c r="N118" s="977"/>
    </row>
    <row r="119" spans="2:14" ht="15.75" thickBot="1">
      <c r="B119" s="419" t="s">
        <v>2221</v>
      </c>
      <c r="C119" s="420"/>
      <c r="D119" s="420"/>
      <c r="E119" s="259"/>
      <c r="F119" s="259"/>
      <c r="G119" s="259"/>
      <c r="H119" s="259"/>
      <c r="I119" s="259"/>
      <c r="J119" s="978"/>
      <c r="K119" s="978"/>
      <c r="L119" s="978"/>
      <c r="M119" s="978"/>
      <c r="N119" s="97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7.25" hidden="1" customHeight="1" thickBo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1098</v>
      </c>
      <c r="C31" s="81" t="s">
        <v>1879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228</v>
      </c>
      <c r="B36" s="841" t="str">
        <f>VLOOKUP(A36,EQUIPOS!A6:D154,3,FALSE)</f>
        <v xml:space="preserve">Formaleta metálica (concreto hidráulico)
</v>
      </c>
      <c r="C36" s="842"/>
      <c r="D36" s="842"/>
      <c r="E36" s="842"/>
      <c r="F36" s="842"/>
      <c r="G36" s="842"/>
      <c r="H36" s="843"/>
      <c r="I36" s="267"/>
      <c r="J36" s="268"/>
      <c r="K36" s="269">
        <f>VLOOKUP(A36,EQUIPOS!A6:D163,4,FALSE)</f>
        <v>3810.7323257270073</v>
      </c>
      <c r="L36" s="270"/>
      <c r="M36" s="271">
        <v>2</v>
      </c>
      <c r="N36" s="272">
        <f>K36/M36</f>
        <v>1905.3661628635036</v>
      </c>
    </row>
    <row r="37" spans="1:14">
      <c r="A37" s="113" t="s">
        <v>282</v>
      </c>
      <c r="B37" s="841" t="str">
        <f>VLOOKUP(A37,EQUIPOS!A7:D154,3,FALSE)</f>
        <v>Piloteadora potencia 250KW, RPM 1800, fuerza elevadora 200KN</v>
      </c>
      <c r="C37" s="842"/>
      <c r="D37" s="842"/>
      <c r="E37" s="842"/>
      <c r="F37" s="842"/>
      <c r="G37" s="842"/>
      <c r="H37" s="843"/>
      <c r="I37" s="421"/>
      <c r="J37" s="422"/>
      <c r="K37" s="269">
        <f>VLOOKUP(A37,EQUIPOS!A7:D164,4,FALSE)</f>
        <v>457628.89957765129</v>
      </c>
      <c r="L37" s="335"/>
      <c r="M37" s="336">
        <v>4</v>
      </c>
      <c r="N37" s="272">
        <f>K37/M37</f>
        <v>114407.22489441282</v>
      </c>
    </row>
    <row r="38" spans="1:14">
      <c r="A38" s="113" t="s">
        <v>363</v>
      </c>
      <c r="B38" s="841" t="str">
        <f>VLOOKUP(A38,EQUIPOS!A8:D154,3,FALSE)</f>
        <v>Vibrador de concreto, Motor de 3 hp a 18.000 rpm Mangueras de 4 mt</v>
      </c>
      <c r="C38" s="842"/>
      <c r="D38" s="842"/>
      <c r="E38" s="842"/>
      <c r="F38" s="842"/>
      <c r="G38" s="842"/>
      <c r="H38" s="843"/>
      <c r="I38" s="328"/>
      <c r="J38" s="330"/>
      <c r="K38" s="269">
        <f>VLOOKUP(A38,EQUIPOS!A8:D165,4,FALSE)</f>
        <v>10584.774197505951</v>
      </c>
      <c r="L38" s="423"/>
      <c r="M38" s="424">
        <v>2</v>
      </c>
      <c r="N38" s="272">
        <f>K38/M38</f>
        <v>5292.3870987529754</v>
      </c>
    </row>
    <row r="39" spans="1:14">
      <c r="B39" s="841"/>
      <c r="C39" s="842"/>
      <c r="D39" s="842"/>
      <c r="E39" s="847"/>
      <c r="F39" s="842"/>
      <c r="G39" s="842"/>
      <c r="H39" s="843"/>
      <c r="I39" s="36"/>
      <c r="J39" s="37"/>
      <c r="K39" s="274"/>
      <c r="L39" s="276"/>
      <c r="M39" s="277"/>
      <c r="N39" s="278"/>
    </row>
    <row r="40" spans="1:14">
      <c r="B40" s="848" t="s">
        <v>952</v>
      </c>
      <c r="C40" s="849"/>
      <c r="D40" s="849"/>
      <c r="E40" s="38"/>
      <c r="F40" s="39"/>
      <c r="G40" s="39"/>
      <c r="H40" s="40"/>
      <c r="I40" s="36"/>
      <c r="J40" s="37"/>
      <c r="K40" s="279"/>
      <c r="L40" s="276"/>
      <c r="M40" s="401">
        <v>0.1</v>
      </c>
      <c r="N40" s="344">
        <f>N76*M40</f>
        <v>1240.0887785492826</v>
      </c>
    </row>
    <row r="41" spans="1:14" ht="15.75" thickBot="1">
      <c r="B41" s="841"/>
      <c r="C41" s="842"/>
      <c r="D41" s="842"/>
      <c r="E41" s="842"/>
      <c r="F41" s="842"/>
      <c r="G41" s="842"/>
      <c r="H41" s="843"/>
      <c r="I41" s="850"/>
      <c r="J41" s="851"/>
      <c r="K41" s="41"/>
      <c r="L41" s="852"/>
      <c r="M41" s="853"/>
      <c r="N41" s="105"/>
    </row>
    <row r="42" spans="1:14" ht="15.75" thickBot="1">
      <c r="B42" s="828" t="s">
        <v>953</v>
      </c>
      <c r="C42" s="829"/>
      <c r="D42" s="829"/>
      <c r="E42" s="829"/>
      <c r="F42" s="829"/>
      <c r="G42" s="829"/>
      <c r="H42" s="829"/>
      <c r="I42" s="829"/>
      <c r="J42" s="829"/>
      <c r="K42" s="829"/>
      <c r="L42" s="829"/>
      <c r="M42" s="830"/>
      <c r="N42" s="394">
        <f>SUM(N36:N41)</f>
        <v>122845.06693457859</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9" t="s">
        <v>944</v>
      </c>
      <c r="C46" s="820"/>
      <c r="D46" s="820"/>
      <c r="E46" s="820"/>
      <c r="F46" s="820"/>
      <c r="G46" s="820"/>
      <c r="H46" s="820"/>
      <c r="I46" s="821"/>
      <c r="J46" s="315" t="s">
        <v>945</v>
      </c>
      <c r="K46" s="85" t="s">
        <v>946</v>
      </c>
      <c r="L46" s="822" t="s">
        <v>955</v>
      </c>
      <c r="M46" s="821"/>
      <c r="N46" s="86" t="s">
        <v>951</v>
      </c>
    </row>
    <row r="47" spans="1:14">
      <c r="A47" s="161" t="s">
        <v>745</v>
      </c>
      <c r="B47" s="43" t="str">
        <f>VLOOKUP(A47,MATERIALES!A5:D373,3,FALSE)</f>
        <v>Acero PDR-60</v>
      </c>
      <c r="C47" s="281"/>
      <c r="D47" s="281"/>
      <c r="E47" s="281"/>
      <c r="F47" s="281"/>
      <c r="G47" s="281"/>
      <c r="H47" s="281"/>
      <c r="I47" s="268"/>
      <c r="J47" s="224" t="str">
        <f>VLOOKUP(A47,MATERIALES!A3:D639,2,FALSE)</f>
        <v>kg</v>
      </c>
      <c r="K47" s="407">
        <v>11.875220230569418</v>
      </c>
      <c r="L47" s="267"/>
      <c r="M47" s="402">
        <f>VLOOKUP(A47,MATERIALES!A5:D396,4,FALSE)</f>
        <v>4029.2237782983452</v>
      </c>
      <c r="N47" s="272">
        <f>K47*M47</f>
        <v>47847.919725539861</v>
      </c>
    </row>
    <row r="48" spans="1:14">
      <c r="A48" s="161" t="s">
        <v>749</v>
      </c>
      <c r="B48" s="43" t="str">
        <f>VLOOKUP(A48,MATERIALES!A6:D373,3,FALSE)</f>
        <v>Aditivo curador</v>
      </c>
      <c r="C48" s="425"/>
      <c r="D48" s="425"/>
      <c r="E48" s="425"/>
      <c r="F48" s="425"/>
      <c r="G48" s="425"/>
      <c r="H48" s="425"/>
      <c r="I48" s="425"/>
      <c r="J48" s="311" t="str">
        <f>VLOOKUP(A48,MATERIALES!A4:D640,2,FALSE)</f>
        <v>kg</v>
      </c>
      <c r="K48" s="397">
        <v>0.5</v>
      </c>
      <c r="L48" s="421"/>
      <c r="M48" s="402">
        <f>VLOOKUP(A48,MATERIALES!A6:D397,4,FALSE)</f>
        <v>5639.2125361599865</v>
      </c>
      <c r="N48" s="272">
        <f>K48*M48</f>
        <v>2819.6062680799932</v>
      </c>
    </row>
    <row r="49" spans="1:14">
      <c r="A49" s="161" t="s">
        <v>788</v>
      </c>
      <c r="B49" s="43" t="str">
        <f>VLOOKUP(A49,MATERIALES!A6:D373,3,FALSE)</f>
        <v>Alambre negro para amarre calibre 18</v>
      </c>
      <c r="C49" s="425"/>
      <c r="D49" s="425"/>
      <c r="E49" s="425"/>
      <c r="F49" s="425"/>
      <c r="G49" s="425"/>
      <c r="H49" s="425"/>
      <c r="I49" s="425"/>
      <c r="J49" s="312" t="str">
        <f>VLOOKUP(A49,MATERIALES!A5:D641,2,FALSE)</f>
        <v>kg</v>
      </c>
      <c r="K49" s="397">
        <v>0.5</v>
      </c>
      <c r="L49" s="421"/>
      <c r="M49" s="402">
        <f>VLOOKUP(A49,MATERIALES!A6:D398,4,FALSE)</f>
        <v>4258.8254950872806</v>
      </c>
      <c r="N49" s="272">
        <f>K49*M49</f>
        <v>2129.4127475436403</v>
      </c>
    </row>
    <row r="50" spans="1:14">
      <c r="A50" s="161" t="s">
        <v>829</v>
      </c>
      <c r="B50" s="43" t="str">
        <f>VLOOKUP(A50,MATERIALES!A6:D373,3,FALSE)</f>
        <v>Concreto Resistencia  28 (Mpa)</v>
      </c>
      <c r="C50" s="425"/>
      <c r="D50" s="425"/>
      <c r="E50" s="425"/>
      <c r="F50" s="425"/>
      <c r="G50" s="425"/>
      <c r="H50" s="425"/>
      <c r="I50" s="425"/>
      <c r="J50" s="312" t="str">
        <f>VLOOKUP(A50,MATERIALES!A6:D642,2,FALSE)</f>
        <v>m3</v>
      </c>
      <c r="K50" s="436">
        <v>0.13194689145077132</v>
      </c>
      <c r="L50" s="421"/>
      <c r="M50" s="402">
        <f>VLOOKUP(A50,MATERIALES!A6:D399,4,FALSE)</f>
        <v>490558.0383943913</v>
      </c>
      <c r="N50" s="272">
        <f>K50*M50</f>
        <v>64727.60824232806</v>
      </c>
    </row>
    <row r="51" spans="1:14">
      <c r="A51" s="161"/>
      <c r="B51" s="43"/>
      <c r="C51" s="425"/>
      <c r="D51" s="425"/>
      <c r="E51" s="425"/>
      <c r="F51" s="425"/>
      <c r="G51" s="425"/>
      <c r="H51" s="425"/>
      <c r="I51" s="425"/>
      <c r="J51" s="312"/>
      <c r="K51" s="397"/>
      <c r="L51" s="421"/>
      <c r="M51" s="402"/>
      <c r="N51" s="272"/>
    </row>
    <row r="52" spans="1:14">
      <c r="A52" s="161"/>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8" t="s">
        <v>953</v>
      </c>
      <c r="C54" s="829"/>
      <c r="D54" s="829"/>
      <c r="E54" s="829"/>
      <c r="F54" s="829"/>
      <c r="G54" s="829"/>
      <c r="H54" s="829"/>
      <c r="I54" s="829"/>
      <c r="J54" s="829"/>
      <c r="K54" s="829"/>
      <c r="L54" s="829"/>
      <c r="M54" s="830"/>
      <c r="N54" s="394">
        <f>SUM(N47:N53)</f>
        <v>117524.54698349156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A59" t="s">
        <v>1408</v>
      </c>
      <c r="B59" s="46" t="str">
        <f>VLOOKUP(A59,TRANSPORTE!A5:D117,3,FALSE)</f>
        <v>Equipo de Transporte (Camiones Grúas</v>
      </c>
      <c r="C59" s="317"/>
      <c r="D59" s="317"/>
      <c r="E59" s="317"/>
      <c r="F59" s="317"/>
      <c r="G59" s="317"/>
      <c r="H59" s="311" t="s">
        <v>1468</v>
      </c>
      <c r="I59" s="279">
        <v>0.05</v>
      </c>
      <c r="J59" s="286">
        <v>1</v>
      </c>
      <c r="K59" s="279">
        <f>I59*J59</f>
        <v>0.05</v>
      </c>
      <c r="L59" s="832">
        <f>VLOOKUP(A59,TRANSPORTE!A5:D117,4,FALSE)</f>
        <v>98.725591885102361</v>
      </c>
      <c r="M59" s="833"/>
      <c r="N59" s="287">
        <f>K59*L59</f>
        <v>4.9362795942551188</v>
      </c>
    </row>
    <row r="60" spans="1:14">
      <c r="B60" s="46"/>
      <c r="C60" s="47"/>
      <c r="D60" s="47"/>
      <c r="E60" s="47"/>
      <c r="F60" s="47"/>
      <c r="G60" s="4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7"/>
      <c r="M64" s="818"/>
      <c r="N64" s="127"/>
    </row>
    <row r="65" spans="1:15" ht="15.75" thickBot="1">
      <c r="B65" s="834" t="s">
        <v>953</v>
      </c>
      <c r="C65" s="835"/>
      <c r="D65" s="835"/>
      <c r="E65" s="835"/>
      <c r="F65" s="835"/>
      <c r="G65" s="835"/>
      <c r="H65" s="835"/>
      <c r="I65" s="835"/>
      <c r="J65" s="835"/>
      <c r="K65" s="835"/>
      <c r="L65" s="835"/>
      <c r="M65" s="836"/>
      <c r="N65" s="104">
        <f>N59+N60+N61+N62+N63</f>
        <v>4.9362795942551188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857"/>
      <c r="N69" s="98" t="s">
        <v>951</v>
      </c>
    </row>
    <row r="70" spans="1:15">
      <c r="A70" s="162"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437">
        <v>47.058819999999997</v>
      </c>
      <c r="N70" s="395">
        <f>K70/M70</f>
        <v>2300.5676725425756</v>
      </c>
      <c r="O70" s="106"/>
    </row>
    <row r="71" spans="1:15">
      <c r="A71" s="162"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432">
        <v>32</v>
      </c>
      <c r="N71" s="395">
        <f>K71/M71</f>
        <v>6766.375</v>
      </c>
    </row>
    <row r="72" spans="1:15">
      <c r="A72" t="s">
        <v>30</v>
      </c>
      <c r="B72" s="49" t="str">
        <f>VLOOKUP(A72,'MANO DE OBRA'!A9:D70,3,FALSE)</f>
        <v>Oficial</v>
      </c>
      <c r="C72" s="47"/>
      <c r="D72" s="47"/>
      <c r="E72" s="47"/>
      <c r="F72" s="47"/>
      <c r="G72" s="47"/>
      <c r="H72" s="47"/>
      <c r="I72" s="292">
        <f>K72/J72*100</f>
        <v>57668.23979157189</v>
      </c>
      <c r="J72" s="293">
        <v>185</v>
      </c>
      <c r="K72" s="294">
        <f>VLOOKUP(A72,'MANO DE OBRA'!A9:D101,4,FALSE)</f>
        <v>106686.24361440798</v>
      </c>
      <c r="L72" s="50"/>
      <c r="M72" s="300">
        <v>32</v>
      </c>
      <c r="N72" s="395">
        <f>K72/M72</f>
        <v>3333.9451129502495</v>
      </c>
    </row>
    <row r="73" spans="1:15">
      <c r="B73" s="49"/>
      <c r="C73" s="47"/>
      <c r="D73" s="47"/>
      <c r="E73" s="47"/>
      <c r="F73" s="47"/>
      <c r="G73" s="47"/>
      <c r="H73" s="47"/>
      <c r="I73" s="279"/>
      <c r="J73" s="297"/>
      <c r="K73" s="294"/>
      <c r="L73" s="318"/>
      <c r="M73" s="300"/>
      <c r="N73" s="296"/>
    </row>
    <row r="74" spans="1:15">
      <c r="B74" s="49"/>
      <c r="C74" s="47"/>
      <c r="D74" s="47"/>
      <c r="E74" s="47"/>
      <c r="F74" s="47"/>
      <c r="G74" s="47"/>
      <c r="H74" s="47"/>
      <c r="I74" s="279"/>
      <c r="J74" s="297"/>
      <c r="K74" s="298"/>
      <c r="L74" s="318"/>
      <c r="M74" s="300"/>
      <c r="N74" s="296"/>
    </row>
    <row r="75" spans="1:15" ht="15.75" thickBot="1">
      <c r="B75" s="815"/>
      <c r="C75" s="816"/>
      <c r="D75" s="816"/>
      <c r="E75" s="816"/>
      <c r="F75" s="816"/>
      <c r="G75" s="816"/>
      <c r="H75" s="816"/>
      <c r="I75" s="126"/>
      <c r="J75" s="126"/>
      <c r="K75" s="126"/>
      <c r="L75" s="916"/>
      <c r="M75" s="916"/>
      <c r="N75" s="45"/>
    </row>
    <row r="76" spans="1:15" ht="15.75" thickBot="1">
      <c r="B76" s="834" t="s">
        <v>953</v>
      </c>
      <c r="C76" s="835"/>
      <c r="D76" s="835"/>
      <c r="E76" s="835"/>
      <c r="F76" s="835"/>
      <c r="G76" s="835"/>
      <c r="H76" s="835"/>
      <c r="I76" s="835"/>
      <c r="J76" s="835"/>
      <c r="K76" s="835"/>
      <c r="L76" s="835"/>
      <c r="M76" s="836"/>
      <c r="N76" s="301">
        <f>SUM(N70:N75)</f>
        <v>12400.887785492825</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N42+N54+N65+N76</f>
        <v>252775.43798315723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50555.087596631449</v>
      </c>
      <c r="M83" s="863"/>
      <c r="N83" s="51"/>
    </row>
    <row r="84" spans="1:14">
      <c r="B84" s="89" t="s">
        <v>973</v>
      </c>
      <c r="C84" s="90"/>
      <c r="D84" s="90"/>
      <c r="E84" s="90"/>
      <c r="F84" s="90"/>
      <c r="G84" s="90"/>
      <c r="H84" s="90"/>
      <c r="I84" s="87"/>
      <c r="J84" s="88"/>
      <c r="K84" s="304">
        <v>0.05</v>
      </c>
      <c r="L84" s="862">
        <f>N78*K84</f>
        <v>12638.771899157862</v>
      </c>
      <c r="M84" s="863"/>
      <c r="N84" s="51"/>
    </row>
    <row r="85" spans="1:14" ht="15.75" thickBot="1">
      <c r="B85" s="91" t="s">
        <v>974</v>
      </c>
      <c r="C85" s="92"/>
      <c r="D85" s="92"/>
      <c r="E85" s="92"/>
      <c r="F85" s="92"/>
      <c r="G85" s="92"/>
      <c r="H85" s="92"/>
      <c r="I85" s="93"/>
      <c r="J85" s="94"/>
      <c r="K85" s="305">
        <v>0.05</v>
      </c>
      <c r="L85" s="864">
        <f>N78*K85</f>
        <v>12638.771899157862</v>
      </c>
      <c r="M85" s="865"/>
      <c r="N85" s="51"/>
    </row>
    <row r="86" spans="1:14" ht="15.75" thickBot="1">
      <c r="B86" s="828" t="s">
        <v>953</v>
      </c>
      <c r="C86" s="829"/>
      <c r="D86" s="829"/>
      <c r="E86" s="829"/>
      <c r="F86" s="829"/>
      <c r="G86" s="829"/>
      <c r="H86" s="829"/>
      <c r="I86" s="829"/>
      <c r="J86" s="829"/>
      <c r="K86" s="829"/>
      <c r="L86" s="829"/>
      <c r="M86" s="830"/>
      <c r="N86" s="52">
        <f>L83+L84+L85</f>
        <v>75832.631394947166</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328608.06937810441</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70" t="s">
        <v>2218</v>
      </c>
      <c r="C105" s="971"/>
      <c r="D105" s="971"/>
      <c r="E105" s="971"/>
      <c r="F105" s="971"/>
      <c r="G105" s="971"/>
      <c r="H105" s="971"/>
      <c r="I105" s="971"/>
      <c r="J105" s="971"/>
      <c r="K105" s="971"/>
      <c r="L105" s="971"/>
      <c r="M105" s="971"/>
      <c r="N105" s="972"/>
    </row>
    <row r="106" spans="2:14" ht="15" customHeight="1">
      <c r="B106" s="970"/>
      <c r="C106" s="971"/>
      <c r="D106" s="971"/>
      <c r="E106" s="971"/>
      <c r="F106" s="971"/>
      <c r="G106" s="971"/>
      <c r="H106" s="971"/>
      <c r="I106" s="971"/>
      <c r="J106" s="971"/>
      <c r="K106" s="971"/>
      <c r="L106" s="971"/>
      <c r="M106" s="971"/>
      <c r="N106" s="972"/>
    </row>
    <row r="107" spans="2:14" ht="30" customHeight="1">
      <c r="B107" s="973" t="s">
        <v>2219</v>
      </c>
      <c r="C107" s="974"/>
      <c r="D107" s="974"/>
      <c r="E107" s="974"/>
      <c r="F107" s="974"/>
      <c r="G107" s="974"/>
      <c r="H107" s="974"/>
      <c r="I107" s="974"/>
      <c r="J107" s="974"/>
      <c r="K107" s="974"/>
      <c r="L107" s="974"/>
      <c r="M107" s="974"/>
      <c r="N107" s="975"/>
    </row>
    <row r="108" spans="2:14">
      <c r="B108" s="973"/>
      <c r="C108" s="974"/>
      <c r="D108" s="974"/>
      <c r="E108" s="974"/>
      <c r="F108" s="974"/>
      <c r="G108" s="974"/>
      <c r="H108" s="974"/>
      <c r="I108" s="974"/>
      <c r="J108" s="974"/>
      <c r="K108" s="974"/>
      <c r="L108" s="974"/>
      <c r="M108" s="974"/>
      <c r="N108" s="975"/>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6"/>
      <c r="K118" s="976"/>
      <c r="L118" s="976"/>
      <c r="M118" s="976"/>
      <c r="N118" s="977"/>
    </row>
    <row r="119" spans="2:14" ht="15.75" thickBot="1">
      <c r="B119" s="419" t="s">
        <v>2221</v>
      </c>
      <c r="C119" s="420"/>
      <c r="D119" s="420"/>
      <c r="E119" s="259"/>
      <c r="F119" s="259"/>
      <c r="G119" s="259"/>
      <c r="H119" s="259"/>
      <c r="I119" s="259"/>
      <c r="J119" s="978"/>
      <c r="K119" s="978"/>
      <c r="L119" s="978"/>
      <c r="M119" s="978"/>
      <c r="N119" s="97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2"/>
  <sheetViews>
    <sheetView topLeftCell="A61" zoomScale="77" zoomScaleNormal="77" workbookViewId="0">
      <selection activeCell="A79" sqref="A79"/>
    </sheetView>
  </sheetViews>
  <sheetFormatPr baseColWidth="10" defaultRowHeight="15"/>
  <cols>
    <col min="1" max="1" width="10.425781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1099</v>
      </c>
      <c r="C31" s="81" t="s">
        <v>2231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243</v>
      </c>
      <c r="B36" s="841" t="str">
        <f>VLOOKUP(A36,EQUIPOS!A6:D154,3,FALSE)</f>
        <v>Grúa 10 ton</v>
      </c>
      <c r="C36" s="842"/>
      <c r="D36" s="842"/>
      <c r="E36" s="842"/>
      <c r="F36" s="842"/>
      <c r="G36" s="842"/>
      <c r="H36" s="843"/>
      <c r="I36" s="267"/>
      <c r="J36" s="268"/>
      <c r="K36" s="269">
        <f>VLOOKUP(A36,EQUIPOS!A6:D163,4,FALSE)</f>
        <v>168113.52302129395</v>
      </c>
      <c r="L36" s="270"/>
      <c r="M36" s="271">
        <v>0.158</v>
      </c>
      <c r="N36" s="272">
        <f t="shared" ref="N36:N44" si="0">K36/M36</f>
        <v>1064009.6393752783</v>
      </c>
    </row>
    <row r="37" spans="1:14">
      <c r="A37" s="113" t="s">
        <v>121</v>
      </c>
      <c r="B37" s="841" t="str">
        <f>VLOOKUP(A37,EQUIPOS!A7:D154,3,FALSE)</f>
        <v>Bomba eléctrica para accionar la celda</v>
      </c>
      <c r="C37" s="842"/>
      <c r="D37" s="842"/>
      <c r="E37" s="842"/>
      <c r="F37" s="842"/>
      <c r="G37" s="842"/>
      <c r="H37" s="843"/>
      <c r="I37" s="421"/>
      <c r="J37" s="422"/>
      <c r="K37" s="269">
        <f>VLOOKUP(A37,EQUIPOS!A7:D164,4,FALSE)</f>
        <v>79667.574343617307</v>
      </c>
      <c r="L37" s="335"/>
      <c r="M37" s="336">
        <v>0.158</v>
      </c>
      <c r="N37" s="272">
        <f t="shared" si="0"/>
        <v>504225.15407352726</v>
      </c>
    </row>
    <row r="38" spans="1:14">
      <c r="A38" s="113" t="s">
        <v>217</v>
      </c>
      <c r="B38" s="841" t="str">
        <f>VLOOKUP(A38,EQUIPOS!A8:D154,3,FALSE)</f>
        <v>Equipo de soldadura y de acetileno (incluye soldadura)</v>
      </c>
      <c r="C38" s="842"/>
      <c r="D38" s="842"/>
      <c r="E38" s="842"/>
      <c r="F38" s="842"/>
      <c r="G38" s="842"/>
      <c r="H38" s="843"/>
      <c r="I38" s="421"/>
      <c r="J38" s="422"/>
      <c r="K38" s="438">
        <f>VLOOKUP(A38,EQUIPOS!A8:D165,4,FALSE)</f>
        <v>31249.107051169103</v>
      </c>
      <c r="L38" s="335"/>
      <c r="M38" s="336">
        <v>0.158</v>
      </c>
      <c r="N38" s="272">
        <f t="shared" si="0"/>
        <v>197779.15855170318</v>
      </c>
    </row>
    <row r="39" spans="1:14">
      <c r="A39" s="113" t="s">
        <v>255</v>
      </c>
      <c r="B39" s="841" t="str">
        <f>VLOOKUP(A39,EQUIPOS!A9:D154,3,FALSE)</f>
        <v>Manómetro cable de acero para bajar la celda</v>
      </c>
      <c r="C39" s="842"/>
      <c r="D39" s="842"/>
      <c r="E39" s="842"/>
      <c r="F39" s="842"/>
      <c r="G39" s="842"/>
      <c r="H39" s="843"/>
      <c r="I39" s="421"/>
      <c r="J39" s="422"/>
      <c r="K39" s="438">
        <f>VLOOKUP(A39,EQUIPOS!A9:D166,4,FALSE)</f>
        <v>1533357.1413371826</v>
      </c>
      <c r="L39" s="335"/>
      <c r="M39" s="336">
        <v>0.158</v>
      </c>
      <c r="N39" s="272">
        <f t="shared" si="0"/>
        <v>9704792.033779636</v>
      </c>
    </row>
    <row r="40" spans="1:14">
      <c r="A40" s="113" t="s">
        <v>1648</v>
      </c>
      <c r="B40" s="841" t="str">
        <f>VLOOKUP(A40,EQUIPOS!A10:D154,3,FALSE)</f>
        <v xml:space="preserve">Retroexcavadora sobre llantas 
</v>
      </c>
      <c r="C40" s="842"/>
      <c r="D40" s="842"/>
      <c r="E40" s="842"/>
      <c r="F40" s="842"/>
      <c r="G40" s="842"/>
      <c r="H40" s="843"/>
      <c r="I40" s="421"/>
      <c r="J40" s="422"/>
      <c r="K40" s="438">
        <f>VLOOKUP(A40,EQUIPOS!A10:D167,4,FALSE)</f>
        <v>109678.90331848199</v>
      </c>
      <c r="L40" s="335"/>
      <c r="M40" s="336">
        <v>0.158</v>
      </c>
      <c r="N40" s="272">
        <f t="shared" si="0"/>
        <v>694170.27416760754</v>
      </c>
    </row>
    <row r="41" spans="1:14">
      <c r="A41" s="113" t="s">
        <v>115</v>
      </c>
      <c r="B41" s="841" t="str">
        <f>VLOOKUP(A41,EQUIPOS!A6:D154,3,FALSE)</f>
        <v>Andamiaje para Aplicar la Carga (Equipos Sustituto de la Tara)</v>
      </c>
      <c r="C41" s="842"/>
      <c r="D41" s="842"/>
      <c r="E41" s="842"/>
      <c r="F41" s="842"/>
      <c r="G41" s="842"/>
      <c r="H41" s="843"/>
      <c r="I41" s="421"/>
      <c r="J41" s="422"/>
      <c r="K41" s="438">
        <f>VLOOKUP(A41,EQUIPOS!A6:D154,4,FALSE)</f>
        <v>79856.26726224857</v>
      </c>
      <c r="L41" s="335"/>
      <c r="M41" s="336">
        <v>0.158</v>
      </c>
      <c r="N41" s="272">
        <f t="shared" si="0"/>
        <v>505419.41305220616</v>
      </c>
    </row>
    <row r="42" spans="1:14">
      <c r="A42" s="113" t="s">
        <v>224</v>
      </c>
      <c r="B42" s="841" t="str">
        <f>VLOOKUP(A42,EQUIPOS!A12:D156,3,FALSE)</f>
        <v>Equipo de Medición (Deformimetros Eléctricos, Mecánicos, Celdas de Carga,  Etc.)</v>
      </c>
      <c r="C42" s="842"/>
      <c r="D42" s="842"/>
      <c r="E42" s="842"/>
      <c r="F42" s="842"/>
      <c r="G42" s="842"/>
      <c r="H42" s="843"/>
      <c r="I42" s="328"/>
      <c r="J42" s="330"/>
      <c r="K42" s="438">
        <f>VLOOKUP(A42,EQUIPOS!A12:D169,4,FALSE)</f>
        <v>157901.89627563654</v>
      </c>
      <c r="L42" s="423"/>
      <c r="M42" s="424">
        <v>0.158</v>
      </c>
      <c r="N42" s="272">
        <f t="shared" si="0"/>
        <v>999379.09035213001</v>
      </c>
    </row>
    <row r="43" spans="1:14">
      <c r="A43" t="s">
        <v>335</v>
      </c>
      <c r="B43" s="841" t="str">
        <f>VLOOKUP(A43,EQUIPOS!A13:D157,3,FALSE)</f>
        <v>Tara (Recebo, Agua, Etc.)</v>
      </c>
      <c r="C43" s="842"/>
      <c r="D43" s="842"/>
      <c r="E43" s="842"/>
      <c r="F43" s="842"/>
      <c r="G43" s="842"/>
      <c r="H43" s="843"/>
      <c r="I43" s="36"/>
      <c r="J43" s="37"/>
      <c r="K43" s="438">
        <f>VLOOKUP(A43,EQUIPOS!A13:D170,4,FALSE)</f>
        <v>293105.2042343067</v>
      </c>
      <c r="L43" s="276"/>
      <c r="M43" s="277">
        <v>2.8000000000000001E-2</v>
      </c>
      <c r="N43" s="272">
        <f t="shared" si="0"/>
        <v>10468043.008368095</v>
      </c>
    </row>
    <row r="44" spans="1:14">
      <c r="A44" t="s">
        <v>216</v>
      </c>
      <c r="B44" s="841" t="str">
        <f>VLOOKUP(A44,EQUIPOS!A14:D158,3,FALSE)</f>
        <v xml:space="preserve">Equipo de topografía Teodolito electrónico con abertura de anteojo de 42 mm. Aumento del anteojo: 30x.Distancia mínima de enfoque: 1.0 m. Precisión: 5´´. Compensador con rango de trabajo ±3´. </v>
      </c>
      <c r="C44" s="842"/>
      <c r="D44" s="842"/>
      <c r="E44" s="842"/>
      <c r="F44" s="842"/>
      <c r="G44" s="842"/>
      <c r="H44" s="843"/>
      <c r="I44" s="36"/>
      <c r="J44" s="37"/>
      <c r="K44" s="438">
        <f>VLOOKUP(A44,EQUIPOS!A14:D171,4,FALSE)</f>
        <v>24845.923903115119</v>
      </c>
      <c r="L44" s="276"/>
      <c r="M44" s="277">
        <v>0.158</v>
      </c>
      <c r="N44" s="273">
        <f t="shared" si="0"/>
        <v>157252.68293110834</v>
      </c>
    </row>
    <row r="45" spans="1:14">
      <c r="B45" s="848" t="s">
        <v>952</v>
      </c>
      <c r="C45" s="849"/>
      <c r="D45" s="849"/>
      <c r="E45" s="38"/>
      <c r="F45" s="39"/>
      <c r="G45" s="39"/>
      <c r="H45" s="40"/>
      <c r="I45" s="36"/>
      <c r="J45" s="37"/>
      <c r="K45" s="279"/>
      <c r="L45" s="276"/>
      <c r="M45" s="401">
        <v>0.02</v>
      </c>
      <c r="N45" s="344">
        <f>N79*M45</f>
        <v>7707.987993879492</v>
      </c>
    </row>
    <row r="46" spans="1:14" ht="15.75" thickBot="1">
      <c r="B46" s="841"/>
      <c r="C46" s="842"/>
      <c r="D46" s="842"/>
      <c r="E46" s="842"/>
      <c r="F46" s="842"/>
      <c r="G46" s="842"/>
      <c r="H46" s="843"/>
      <c r="I46" s="850"/>
      <c r="J46" s="851"/>
      <c r="K46" s="41"/>
      <c r="L46" s="852"/>
      <c r="M46" s="853"/>
      <c r="N46" s="105"/>
    </row>
    <row r="47" spans="1:14" ht="15.75" thickBot="1">
      <c r="B47" s="828" t="s">
        <v>953</v>
      </c>
      <c r="C47" s="829"/>
      <c r="D47" s="829"/>
      <c r="E47" s="829"/>
      <c r="F47" s="829"/>
      <c r="G47" s="829"/>
      <c r="H47" s="829"/>
      <c r="I47" s="829"/>
      <c r="J47" s="829"/>
      <c r="K47" s="829"/>
      <c r="L47" s="829"/>
      <c r="M47" s="830"/>
      <c r="N47" s="394">
        <f>SUM(N36:N46)</f>
        <v>24302778.44264517</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19" t="s">
        <v>944</v>
      </c>
      <c r="C51" s="820"/>
      <c r="D51" s="820"/>
      <c r="E51" s="820"/>
      <c r="F51" s="820"/>
      <c r="G51" s="820"/>
      <c r="H51" s="820"/>
      <c r="I51" s="821"/>
      <c r="J51" s="315" t="s">
        <v>945</v>
      </c>
      <c r="K51" s="85" t="s">
        <v>946</v>
      </c>
      <c r="L51" s="822" t="s">
        <v>955</v>
      </c>
      <c r="M51" s="821"/>
      <c r="N51" s="86" t="s">
        <v>951</v>
      </c>
    </row>
    <row r="52" spans="1:14">
      <c r="A52" s="161" t="s">
        <v>410</v>
      </c>
      <c r="B52" s="43" t="str">
        <f>VLOOKUP(A52,MATERIALES!A5:D373,3,FALSE)</f>
        <v>Celda especial de carga</v>
      </c>
      <c r="C52" s="281"/>
      <c r="D52" s="281"/>
      <c r="E52" s="281"/>
      <c r="F52" s="281"/>
      <c r="G52" s="281"/>
      <c r="H52" s="281"/>
      <c r="I52" s="268"/>
      <c r="J52" s="224" t="str">
        <f>VLOOKUP(A52,MATERIALES!A6:D644,2,FALSE)</f>
        <v>u</v>
      </c>
      <c r="K52" s="282">
        <v>1</v>
      </c>
      <c r="L52" s="267"/>
      <c r="M52" s="402">
        <f>VLOOKUP(A52,MATERIALES!A5:D396,4,FALSE)</f>
        <v>21028595.085752118</v>
      </c>
      <c r="N52" s="272">
        <f t="shared" ref="N52:N58" si="1">K52*M52</f>
        <v>21028595.085752118</v>
      </c>
    </row>
    <row r="53" spans="1:14">
      <c r="A53" s="161" t="s">
        <v>505</v>
      </c>
      <c r="B53" s="43" t="str">
        <f>VLOOKUP(A53,MATERIALES!A6:D373,3,FALSE)</f>
        <v>Manguera de alta presión</v>
      </c>
      <c r="C53" s="425"/>
      <c r="D53" s="425"/>
      <c r="E53" s="425"/>
      <c r="F53" s="425"/>
      <c r="G53" s="425"/>
      <c r="H53" s="425"/>
      <c r="I53" s="425"/>
      <c r="J53" s="311" t="str">
        <f>VLOOKUP(A53,MATERIALES!A7:D645,2,FALSE)</f>
        <v>m</v>
      </c>
      <c r="K53" s="397">
        <v>30</v>
      </c>
      <c r="L53" s="421"/>
      <c r="M53" s="402">
        <f>VLOOKUP(A53,MATERIALES!A6:D397,4,FALSE)</f>
        <v>101929.62564513418</v>
      </c>
      <c r="N53" s="272">
        <f t="shared" si="1"/>
        <v>3057888.7693540254</v>
      </c>
    </row>
    <row r="54" spans="1:14">
      <c r="A54" s="161" t="s">
        <v>729</v>
      </c>
      <c r="B54" s="43" t="str">
        <f>VLOOKUP(A54,MATERIALES!A6:D373,3,FALSE)</f>
        <v>Tubo Metálico De Alta Resistencia</v>
      </c>
      <c r="C54" s="425"/>
      <c r="D54" s="425"/>
      <c r="E54" s="425"/>
      <c r="F54" s="425"/>
      <c r="G54" s="425"/>
      <c r="H54" s="425"/>
      <c r="I54" s="425"/>
      <c r="J54" s="312" t="str">
        <f>VLOOKUP(A54,MATERIALES!A8:D646,2,FALSE)</f>
        <v>m</v>
      </c>
      <c r="K54" s="397">
        <v>60</v>
      </c>
      <c r="L54" s="421"/>
      <c r="M54" s="402">
        <f>VLOOKUP(A54,MATERIALES!A6:D398,4,FALSE)</f>
        <v>62110.127904881687</v>
      </c>
      <c r="N54" s="272">
        <f t="shared" si="1"/>
        <v>3726607.6742929011</v>
      </c>
    </row>
    <row r="55" spans="1:14">
      <c r="A55" s="161" t="s">
        <v>734</v>
      </c>
      <c r="B55" s="43" t="str">
        <f>VLOOKUP(A55,MATERIALES!A6:D373,3,FALSE)</f>
        <v>Uniones especiales de alta resistencia para tubería</v>
      </c>
      <c r="C55" s="425"/>
      <c r="D55" s="425"/>
      <c r="E55" s="425"/>
      <c r="F55" s="425"/>
      <c r="G55" s="425"/>
      <c r="H55" s="425"/>
      <c r="I55" s="425"/>
      <c r="J55" s="312" t="str">
        <f>VLOOKUP(A55,MATERIALES!A9:D647,2,FALSE)</f>
        <v>u</v>
      </c>
      <c r="K55" s="397">
        <v>12</v>
      </c>
      <c r="L55" s="421"/>
      <c r="M55" s="402">
        <f>VLOOKUP(A55,MATERIALES!A6:D399,4,FALSE)</f>
        <v>40694.518039609866</v>
      </c>
      <c r="N55" s="272">
        <f t="shared" si="1"/>
        <v>488334.21647531842</v>
      </c>
    </row>
    <row r="56" spans="1:14">
      <c r="A56" s="161" t="s">
        <v>698</v>
      </c>
      <c r="B56" s="43" t="str">
        <f>VLOOKUP(A56,MATERIALES!A7:D373,3,FALSE)</f>
        <v>Transductores electrónicos (incluye cables, protección contra el concreto y panel de lectura)</v>
      </c>
      <c r="C56" s="425"/>
      <c r="D56" s="425"/>
      <c r="E56" s="425"/>
      <c r="F56" s="425"/>
      <c r="G56" s="425"/>
      <c r="H56" s="425"/>
      <c r="I56" s="425"/>
      <c r="J56" s="312" t="str">
        <f>VLOOKUP(A56,MATERIALES!A10:D648,2,FALSE)</f>
        <v>u</v>
      </c>
      <c r="K56" s="397">
        <v>2</v>
      </c>
      <c r="L56" s="421"/>
      <c r="M56" s="402">
        <f>VLOOKUP(A56,MATERIALES!A7:D400,4,FALSE)</f>
        <v>1527359.9072210167</v>
      </c>
      <c r="N56" s="272">
        <f t="shared" si="1"/>
        <v>3054719.8144420334</v>
      </c>
    </row>
    <row r="57" spans="1:14">
      <c r="A57" s="161" t="s">
        <v>700</v>
      </c>
      <c r="B57" s="43" t="str">
        <f>VLOOKUP(A57,MATERIALES!A8:D373,3,FALSE)</f>
        <v>Transductores mecánicos (incluye cables, protección contra el concreto y panel de lectura)</v>
      </c>
      <c r="C57" s="425"/>
      <c r="D57" s="425"/>
      <c r="E57" s="425"/>
      <c r="F57" s="425"/>
      <c r="G57" s="425"/>
      <c r="H57" s="425"/>
      <c r="I57" s="425"/>
      <c r="J57" s="312" t="str">
        <f>VLOOKUP(A57,MATERIALES!A11:D649,2,FALSE)</f>
        <v>u</v>
      </c>
      <c r="K57" s="397">
        <v>5</v>
      </c>
      <c r="L57" s="421"/>
      <c r="M57" s="402">
        <f>VLOOKUP(A57,MATERIALES!A8:D401,4,FALSE)</f>
        <v>937677.96574787563</v>
      </c>
      <c r="N57" s="272">
        <f t="shared" si="1"/>
        <v>4688389.8287393786</v>
      </c>
    </row>
    <row r="58" spans="1:14" ht="15.75" thickBot="1">
      <c r="A58" s="205" t="s">
        <v>550</v>
      </c>
      <c r="B58" s="43" t="str">
        <f>VLOOKUP(A58,MATERIALES!A9:D374,3,FALSE)</f>
        <v>Material seleccionado para Relleno</v>
      </c>
      <c r="C58" s="310"/>
      <c r="D58" s="310"/>
      <c r="E58" s="310"/>
      <c r="F58" s="310"/>
      <c r="G58" s="310"/>
      <c r="H58" s="310"/>
      <c r="I58" s="310"/>
      <c r="J58" s="435" t="str">
        <f>VLOOKUP(A58,MATERIALES!A12:D650,2,FALSE)</f>
        <v>m3</v>
      </c>
      <c r="K58" s="126">
        <v>70</v>
      </c>
      <c r="L58" s="325"/>
      <c r="M58" s="402">
        <f>VLOOKUP(A58,MATERIALES!A9:D402,4,FALSE)</f>
        <v>22526.82663972348</v>
      </c>
      <c r="N58" s="272">
        <f t="shared" si="1"/>
        <v>1576877.8647806437</v>
      </c>
    </row>
    <row r="59" spans="1:14" ht="15.75" thickBot="1">
      <c r="B59" s="828" t="s">
        <v>953</v>
      </c>
      <c r="C59" s="829"/>
      <c r="D59" s="829"/>
      <c r="E59" s="829"/>
      <c r="F59" s="829"/>
      <c r="G59" s="829"/>
      <c r="H59" s="829"/>
      <c r="I59" s="829"/>
      <c r="J59" s="829"/>
      <c r="K59" s="829"/>
      <c r="L59" s="829"/>
      <c r="M59" s="830"/>
      <c r="N59" s="394">
        <f>SUM(N52:N58)</f>
        <v>37621413.253836416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1" t="s">
        <v>961</v>
      </c>
      <c r="M63" s="804"/>
      <c r="N63" s="76" t="s">
        <v>951</v>
      </c>
    </row>
    <row r="64" spans="1:14">
      <c r="A64" t="s">
        <v>1395</v>
      </c>
      <c r="B64" s="46" t="str">
        <f>VLOOKUP(A64,TRANSPORTE!A5:D117,3,FALSE)</f>
        <v>Transporte de Equipos para Prueba (1)</v>
      </c>
      <c r="C64" s="317"/>
      <c r="D64" s="317"/>
      <c r="E64" s="317"/>
      <c r="F64" s="317"/>
      <c r="G64" s="317"/>
      <c r="H64" s="311" t="s">
        <v>1468</v>
      </c>
      <c r="I64" s="279">
        <v>0.05</v>
      </c>
      <c r="J64" s="286">
        <v>1</v>
      </c>
      <c r="K64" s="279">
        <f>I64*J64</f>
        <v>0.05</v>
      </c>
      <c r="L64" s="832">
        <f>VLOOKUP(A64,TRANSPORTE!A5:D117,4,FALSE)</f>
        <v>144812.48531145381</v>
      </c>
      <c r="M64" s="833"/>
      <c r="N64" s="287">
        <f>K64*L64</f>
        <v>7240.624265572691</v>
      </c>
    </row>
    <row r="65" spans="1:15">
      <c r="B65" s="46"/>
      <c r="C65" s="47"/>
      <c r="D65" s="47"/>
      <c r="E65" s="47"/>
      <c r="F65" s="47"/>
      <c r="G65" s="47"/>
      <c r="H65" s="311"/>
      <c r="I65" s="279"/>
      <c r="J65" s="286"/>
      <c r="K65" s="279"/>
      <c r="L65" s="832"/>
      <c r="M65" s="833"/>
      <c r="N65" s="287"/>
    </row>
    <row r="66" spans="1:15">
      <c r="B66" s="46"/>
      <c r="C66" s="47"/>
      <c r="D66" s="47"/>
      <c r="E66" s="47"/>
      <c r="F66" s="47"/>
      <c r="G66" s="47"/>
      <c r="H66" s="311"/>
      <c r="I66" s="279"/>
      <c r="J66" s="286"/>
      <c r="K66" s="279"/>
      <c r="L66" s="832"/>
      <c r="M66" s="833"/>
      <c r="N66" s="287"/>
    </row>
    <row r="67" spans="1:15">
      <c r="B67" s="46"/>
      <c r="C67" s="47"/>
      <c r="D67" s="47"/>
      <c r="E67" s="47"/>
      <c r="F67" s="47"/>
      <c r="G67" s="47"/>
      <c r="H67" s="311"/>
      <c r="I67" s="279"/>
      <c r="J67" s="286"/>
      <c r="K67" s="279"/>
      <c r="L67" s="832"/>
      <c r="M67" s="833"/>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7"/>
      <c r="M69" s="818"/>
      <c r="N69" s="127"/>
    </row>
    <row r="70" spans="1:15" ht="15.75" thickBot="1">
      <c r="B70" s="834" t="s">
        <v>953</v>
      </c>
      <c r="C70" s="835"/>
      <c r="D70" s="835"/>
      <c r="E70" s="835"/>
      <c r="F70" s="835"/>
      <c r="G70" s="835"/>
      <c r="H70" s="835"/>
      <c r="I70" s="835"/>
      <c r="J70" s="835"/>
      <c r="K70" s="835"/>
      <c r="L70" s="835"/>
      <c r="M70" s="836"/>
      <c r="N70" s="104">
        <f>N64+N65+N66+N67+N68</f>
        <v>7240.624265572691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4" t="s">
        <v>963</v>
      </c>
      <c r="C74" s="855"/>
      <c r="D74" s="855"/>
      <c r="E74" s="855"/>
      <c r="F74" s="855"/>
      <c r="G74" s="855"/>
      <c r="H74" s="855"/>
      <c r="I74" s="73" t="s">
        <v>964</v>
      </c>
      <c r="J74" s="75" t="s">
        <v>1410</v>
      </c>
      <c r="K74" s="74" t="s">
        <v>966</v>
      </c>
      <c r="L74" s="856" t="s">
        <v>950</v>
      </c>
      <c r="M74" s="857"/>
      <c r="N74" s="98" t="s">
        <v>951</v>
      </c>
    </row>
    <row r="75" spans="1:15">
      <c r="A75" s="162" t="s">
        <v>15</v>
      </c>
      <c r="B75" s="49" t="str">
        <f>VLOOKUP(A75,'MANO DE OBRA'!A8:D68,3,FALSE)</f>
        <v>Obrero (6)</v>
      </c>
      <c r="C75" s="47"/>
      <c r="D75" s="47"/>
      <c r="E75" s="47"/>
      <c r="F75" s="47"/>
      <c r="G75" s="47"/>
      <c r="H75" s="47"/>
      <c r="I75" s="292">
        <f>K75/J75*100</f>
        <v>175560</v>
      </c>
      <c r="J75" s="293">
        <v>185</v>
      </c>
      <c r="K75" s="294">
        <f>VLOOKUP(A75,'MANO DE OBRA'!A8:D99,4,FALSE)</f>
        <v>324786</v>
      </c>
      <c r="L75" s="50"/>
      <c r="M75" s="434">
        <v>1.26</v>
      </c>
      <c r="N75" s="395">
        <f>K75/M75</f>
        <v>257766.66666666666</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2">
        <v>1.26</v>
      </c>
      <c r="N76" s="395">
        <f>K76/M76</f>
        <v>84671.621916196818</v>
      </c>
    </row>
    <row r="77" spans="1:15">
      <c r="A77" s="173" t="s">
        <v>2228</v>
      </c>
      <c r="B77" s="49" t="str">
        <f>VLOOKUP(A77,'MANO DE OBRA'!A11:D72,3,FALSE)</f>
        <v>Celador</v>
      </c>
      <c r="C77" s="47"/>
      <c r="D77" s="47"/>
      <c r="E77" s="47"/>
      <c r="F77" s="47"/>
      <c r="G77" s="47"/>
      <c r="H77" s="47"/>
      <c r="I77" s="292">
        <f>K77/J77*100</f>
        <v>29260.000000000004</v>
      </c>
      <c r="J77" s="293">
        <v>185</v>
      </c>
      <c r="K77" s="298">
        <f>VLOOKUP(A77,'MANO DE OBRA'!A11:D103,4,FALSE)</f>
        <v>54131</v>
      </c>
      <c r="L77" s="318"/>
      <c r="M77" s="300">
        <v>1.26</v>
      </c>
      <c r="N77" s="395">
        <f>K77/M77</f>
        <v>42961.111111111109</v>
      </c>
    </row>
    <row r="78" spans="1:15" ht="15.75" thickBot="1">
      <c r="B78" s="815"/>
      <c r="C78" s="816"/>
      <c r="D78" s="816"/>
      <c r="E78" s="816"/>
      <c r="F78" s="816"/>
      <c r="G78" s="816"/>
      <c r="H78" s="816"/>
      <c r="I78" s="126"/>
      <c r="J78" s="126"/>
      <c r="K78" s="126"/>
      <c r="L78" s="916"/>
      <c r="M78" s="916"/>
      <c r="N78" s="45"/>
    </row>
    <row r="79" spans="1:15" ht="15.75" thickBot="1">
      <c r="B79" s="834" t="s">
        <v>953</v>
      </c>
      <c r="C79" s="835"/>
      <c r="D79" s="835"/>
      <c r="E79" s="835"/>
      <c r="F79" s="835"/>
      <c r="G79" s="835"/>
      <c r="H79" s="835"/>
      <c r="I79" s="835"/>
      <c r="J79" s="835"/>
      <c r="K79" s="835"/>
      <c r="L79" s="835"/>
      <c r="M79" s="836"/>
      <c r="N79" s="301">
        <f>SUM(N75:N78)</f>
        <v>385399.39969397458</v>
      </c>
    </row>
    <row r="80" spans="1:15" ht="15.75" thickBot="1">
      <c r="B80" s="33"/>
      <c r="C80" s="34"/>
      <c r="D80" s="34"/>
      <c r="E80" s="34"/>
      <c r="F80" s="34"/>
      <c r="G80" s="34"/>
      <c r="H80" s="34"/>
      <c r="I80" s="34"/>
      <c r="J80" s="34"/>
      <c r="K80" s="34"/>
      <c r="L80" s="34"/>
      <c r="M80" s="34"/>
      <c r="N80" s="35"/>
    </row>
    <row r="81" spans="1:14" ht="15.75" thickBot="1">
      <c r="B81" s="828" t="s">
        <v>967</v>
      </c>
      <c r="C81" s="829"/>
      <c r="D81" s="829"/>
      <c r="E81" s="829"/>
      <c r="F81" s="829"/>
      <c r="G81" s="829"/>
      <c r="H81" s="829"/>
      <c r="I81" s="829"/>
      <c r="J81" s="829"/>
      <c r="K81" s="829"/>
      <c r="L81" s="829"/>
      <c r="M81" s="830"/>
      <c r="N81" s="99">
        <f>N47+N59+N70+N79</f>
        <v>62316831.720441133</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19" t="s">
        <v>969</v>
      </c>
      <c r="C85" s="820"/>
      <c r="D85" s="820"/>
      <c r="E85" s="820"/>
      <c r="F85" s="820"/>
      <c r="G85" s="820"/>
      <c r="H85" s="820"/>
      <c r="I85" s="314"/>
      <c r="J85" s="334"/>
      <c r="K85" s="302" t="s">
        <v>970</v>
      </c>
      <c r="L85" s="858" t="s">
        <v>971</v>
      </c>
      <c r="M85" s="859"/>
      <c r="N85" s="303"/>
    </row>
    <row r="86" spans="1:14">
      <c r="B86" s="860" t="s">
        <v>972</v>
      </c>
      <c r="C86" s="861"/>
      <c r="D86" s="861"/>
      <c r="E86" s="861"/>
      <c r="F86" s="861"/>
      <c r="G86" s="861"/>
      <c r="H86" s="861"/>
      <c r="I86" s="87"/>
      <c r="J86" s="88"/>
      <c r="K86" s="304">
        <v>0.2</v>
      </c>
      <c r="L86" s="862">
        <f>N81*K86</f>
        <v>12463366.344088227</v>
      </c>
      <c r="M86" s="863"/>
      <c r="N86" s="51"/>
    </row>
    <row r="87" spans="1:14">
      <c r="B87" s="89" t="s">
        <v>973</v>
      </c>
      <c r="C87" s="90"/>
      <c r="D87" s="90"/>
      <c r="E87" s="90"/>
      <c r="F87" s="90"/>
      <c r="G87" s="90"/>
      <c r="H87" s="90"/>
      <c r="I87" s="87"/>
      <c r="J87" s="88"/>
      <c r="K87" s="304">
        <v>0.05</v>
      </c>
      <c r="L87" s="862">
        <f>N81*K87</f>
        <v>3115841.5860220566</v>
      </c>
      <c r="M87" s="863"/>
      <c r="N87" s="51"/>
    </row>
    <row r="88" spans="1:14" ht="15.75" thickBot="1">
      <c r="B88" s="91" t="s">
        <v>974</v>
      </c>
      <c r="C88" s="92"/>
      <c r="D88" s="92"/>
      <c r="E88" s="92"/>
      <c r="F88" s="92"/>
      <c r="G88" s="92"/>
      <c r="H88" s="92"/>
      <c r="I88" s="93"/>
      <c r="J88" s="94"/>
      <c r="K88" s="305">
        <v>0.05</v>
      </c>
      <c r="L88" s="864">
        <f>N81*K88</f>
        <v>3115841.5860220566</v>
      </c>
      <c r="M88" s="865"/>
      <c r="N88" s="51"/>
    </row>
    <row r="89" spans="1:14" ht="15.75" thickBot="1">
      <c r="B89" s="828" t="s">
        <v>953</v>
      </c>
      <c r="C89" s="829"/>
      <c r="D89" s="829"/>
      <c r="E89" s="829"/>
      <c r="F89" s="829"/>
      <c r="G89" s="829"/>
      <c r="H89" s="829"/>
      <c r="I89" s="829"/>
      <c r="J89" s="829"/>
      <c r="K89" s="829"/>
      <c r="L89" s="829"/>
      <c r="M89" s="830"/>
      <c r="N89" s="52">
        <f>L86+L87+L88</f>
        <v>18695049.51613234</v>
      </c>
    </row>
    <row r="90" spans="1:14" ht="15.75" thickBot="1">
      <c r="B90" s="33"/>
      <c r="C90" s="34"/>
      <c r="D90" s="34"/>
      <c r="E90" s="34"/>
      <c r="F90" s="34"/>
      <c r="G90" s="34"/>
      <c r="H90" s="34"/>
      <c r="I90" s="34"/>
      <c r="J90" s="34"/>
      <c r="K90" s="34"/>
      <c r="L90" s="34"/>
      <c r="M90" s="34"/>
      <c r="N90" s="35"/>
    </row>
    <row r="91" spans="1:14" ht="15.75" thickBot="1">
      <c r="A91" t="s">
        <v>2016</v>
      </c>
      <c r="B91" s="828" t="s">
        <v>975</v>
      </c>
      <c r="C91" s="829"/>
      <c r="D91" s="829"/>
      <c r="E91" s="829"/>
      <c r="F91" s="829"/>
      <c r="G91" s="829"/>
      <c r="H91" s="829"/>
      <c r="I91" s="829"/>
      <c r="J91" s="829"/>
      <c r="K91" s="829"/>
      <c r="L91" s="829"/>
      <c r="M91" s="830"/>
      <c r="N91" s="188">
        <f>N81+N89</f>
        <v>81011881.236573473</v>
      </c>
    </row>
    <row r="92" spans="1:14">
      <c r="B92" s="239"/>
      <c r="C92" s="240"/>
      <c r="D92" s="240"/>
      <c r="E92" s="240"/>
      <c r="F92" s="240"/>
      <c r="G92" s="240"/>
      <c r="H92" s="240"/>
      <c r="I92" s="240"/>
      <c r="J92" s="240"/>
      <c r="K92" s="240"/>
      <c r="L92" s="240"/>
      <c r="M92" s="240"/>
      <c r="N92" s="241"/>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243"/>
      <c r="F95" s="243"/>
      <c r="G95" s="243"/>
      <c r="H95" s="243"/>
      <c r="I95" s="243"/>
      <c r="J95" s="243"/>
      <c r="K95" s="243"/>
      <c r="L95" s="243"/>
      <c r="M95" s="243"/>
      <c r="N95" s="244"/>
    </row>
    <row r="96" spans="1:14">
      <c r="B96" s="242"/>
      <c r="C96" s="243"/>
      <c r="D96" s="243"/>
      <c r="E96" s="417" t="s">
        <v>976</v>
      </c>
      <c r="F96" s="417"/>
      <c r="G96" s="417"/>
      <c r="H96" s="417"/>
      <c r="I96" s="417"/>
      <c r="J96" s="417"/>
      <c r="K96" s="243"/>
      <c r="L96" s="243"/>
      <c r="M96" s="243"/>
      <c r="N96" s="244"/>
    </row>
    <row r="97" spans="2:14">
      <c r="B97" s="242"/>
      <c r="C97" s="243"/>
      <c r="D97" s="243"/>
      <c r="E97" s="243" t="s">
        <v>977</v>
      </c>
      <c r="F97" s="243"/>
      <c r="G97" s="243"/>
      <c r="H97" s="243"/>
      <c r="I97" s="243"/>
      <c r="J97" s="243"/>
      <c r="K97" s="243"/>
      <c r="L97" s="243"/>
      <c r="M97" s="243"/>
      <c r="N97" s="244"/>
    </row>
    <row r="98" spans="2:14">
      <c r="B98" s="242"/>
      <c r="C98" s="243"/>
      <c r="D98" s="243"/>
      <c r="E98" s="243" t="s">
        <v>978</v>
      </c>
      <c r="F98" s="243"/>
      <c r="G98" s="243"/>
      <c r="H98" s="243"/>
      <c r="I98" s="243"/>
      <c r="J98" s="243"/>
      <c r="K98" s="243"/>
      <c r="L98" s="243"/>
      <c r="M98" s="243"/>
      <c r="N98" s="244"/>
    </row>
    <row r="99" spans="2:14">
      <c r="B99" s="242"/>
      <c r="C99" s="243"/>
      <c r="D99" s="243"/>
      <c r="E99" s="243" t="s">
        <v>979</v>
      </c>
      <c r="F99" s="243"/>
      <c r="G99" s="243"/>
      <c r="H99" s="243"/>
      <c r="I99" s="243"/>
      <c r="J99" s="243"/>
      <c r="K99" s="243"/>
      <c r="L99" s="243"/>
      <c r="M99" s="243"/>
      <c r="N99" s="244"/>
    </row>
    <row r="100" spans="2:14" ht="15.75" thickBot="1">
      <c r="B100" s="242"/>
      <c r="C100" s="243"/>
      <c r="D100" s="243"/>
      <c r="E100" s="243"/>
      <c r="F100" s="243" t="s">
        <v>980</v>
      </c>
      <c r="G100" s="243"/>
      <c r="H100" s="243"/>
      <c r="I100" s="243"/>
      <c r="J100" s="243"/>
      <c r="K100" s="243"/>
      <c r="L100" s="243"/>
      <c r="M100" s="243"/>
      <c r="N100" s="244"/>
    </row>
    <row r="101" spans="2:14">
      <c r="B101" s="227" t="s">
        <v>2216</v>
      </c>
      <c r="C101" s="228"/>
      <c r="D101" s="228"/>
      <c r="E101" s="228"/>
      <c r="F101" s="228"/>
      <c r="G101" s="228"/>
      <c r="H101" s="228"/>
      <c r="I101" s="228"/>
      <c r="J101" s="228"/>
      <c r="K101" s="228"/>
      <c r="L101" s="228"/>
      <c r="M101" s="228"/>
      <c r="N101" s="229"/>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c r="B104" s="245"/>
      <c r="C104" s="246"/>
      <c r="D104" s="246"/>
      <c r="E104" s="246"/>
      <c r="F104" s="246"/>
      <c r="G104" s="246"/>
      <c r="H104" s="246"/>
      <c r="I104" s="246"/>
      <c r="J104" s="246"/>
      <c r="K104" s="246"/>
      <c r="L104" s="246"/>
      <c r="M104" s="246"/>
      <c r="N104" s="247"/>
    </row>
    <row r="105" spans="2:14" ht="15.75" thickBot="1">
      <c r="B105" s="248"/>
      <c r="C105" s="249"/>
      <c r="D105" s="249"/>
      <c r="E105" s="249"/>
      <c r="F105" s="249"/>
      <c r="G105" s="249"/>
      <c r="H105" s="249"/>
      <c r="I105" s="249"/>
      <c r="J105" s="249"/>
      <c r="K105" s="249"/>
      <c r="L105" s="249"/>
      <c r="M105" s="249"/>
      <c r="N105" s="250"/>
    </row>
    <row r="106" spans="2:14">
      <c r="B106" s="251"/>
      <c r="C106" s="252"/>
      <c r="D106" s="252"/>
      <c r="E106" s="252"/>
      <c r="F106" s="252"/>
      <c r="G106" s="252"/>
      <c r="H106" s="252"/>
      <c r="I106" s="252"/>
      <c r="J106" s="252"/>
      <c r="K106" s="252"/>
      <c r="L106" s="252"/>
      <c r="M106" s="252"/>
      <c r="N106" s="253"/>
    </row>
    <row r="107" spans="2:14">
      <c r="B107" s="254" t="s">
        <v>2217</v>
      </c>
      <c r="C107" s="255"/>
      <c r="D107" s="255"/>
      <c r="E107" s="255"/>
      <c r="F107" s="255"/>
      <c r="G107" s="255"/>
      <c r="H107" s="255"/>
      <c r="I107" s="255"/>
      <c r="J107" s="255"/>
      <c r="K107" s="255"/>
      <c r="L107" s="255"/>
      <c r="M107" s="255"/>
      <c r="N107" s="256"/>
    </row>
    <row r="108" spans="2:14" ht="15" customHeight="1">
      <c r="B108" s="970" t="s">
        <v>2218</v>
      </c>
      <c r="C108" s="971"/>
      <c r="D108" s="971"/>
      <c r="E108" s="971"/>
      <c r="F108" s="971"/>
      <c r="G108" s="971"/>
      <c r="H108" s="971"/>
      <c r="I108" s="971"/>
      <c r="J108" s="971"/>
      <c r="K108" s="971"/>
      <c r="L108" s="971"/>
      <c r="M108" s="971"/>
      <c r="N108" s="972"/>
    </row>
    <row r="109" spans="2:14" ht="15" customHeight="1">
      <c r="B109" s="970"/>
      <c r="C109" s="971"/>
      <c r="D109" s="971"/>
      <c r="E109" s="971"/>
      <c r="F109" s="971"/>
      <c r="G109" s="971"/>
      <c r="H109" s="971"/>
      <c r="I109" s="971"/>
      <c r="J109" s="971"/>
      <c r="K109" s="971"/>
      <c r="L109" s="971"/>
      <c r="M109" s="971"/>
      <c r="N109" s="972"/>
    </row>
    <row r="110" spans="2:14" ht="30" customHeight="1">
      <c r="B110" s="973" t="s">
        <v>2219</v>
      </c>
      <c r="C110" s="974"/>
      <c r="D110" s="974"/>
      <c r="E110" s="974"/>
      <c r="F110" s="974"/>
      <c r="G110" s="974"/>
      <c r="H110" s="974"/>
      <c r="I110" s="974"/>
      <c r="J110" s="974"/>
      <c r="K110" s="974"/>
      <c r="L110" s="974"/>
      <c r="M110" s="974"/>
      <c r="N110" s="975"/>
    </row>
    <row r="111" spans="2:14">
      <c r="B111" s="973"/>
      <c r="C111" s="974"/>
      <c r="D111" s="974"/>
      <c r="E111" s="974"/>
      <c r="F111" s="974"/>
      <c r="G111" s="974"/>
      <c r="H111" s="974"/>
      <c r="I111" s="974"/>
      <c r="J111" s="974"/>
      <c r="K111" s="974"/>
      <c r="L111" s="974"/>
      <c r="M111" s="974"/>
      <c r="N111" s="975"/>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254"/>
      <c r="C115" s="255"/>
      <c r="D115" s="255"/>
      <c r="E115" s="255"/>
      <c r="F115" s="255"/>
      <c r="G115" s="255"/>
      <c r="H115" s="255"/>
      <c r="I115" s="255"/>
      <c r="J115" s="255"/>
      <c r="K115" s="255"/>
      <c r="L115" s="255"/>
      <c r="M115" s="255"/>
      <c r="N115" s="256"/>
    </row>
    <row r="116" spans="2:14">
      <c r="B116" s="242"/>
      <c r="C116" s="243"/>
      <c r="D116" s="243"/>
      <c r="E116" s="243" t="s">
        <v>976</v>
      </c>
      <c r="F116" s="417"/>
      <c r="G116" s="417"/>
      <c r="H116" s="243"/>
      <c r="I116" s="243"/>
      <c r="J116" s="243"/>
      <c r="K116" s="243"/>
      <c r="L116" s="243"/>
      <c r="M116" s="243"/>
      <c r="N116" s="244"/>
    </row>
    <row r="117" spans="2:14">
      <c r="B117" s="242"/>
      <c r="C117" s="243"/>
      <c r="D117" s="243"/>
      <c r="E117" s="418" t="s">
        <v>977</v>
      </c>
      <c r="F117" s="243"/>
      <c r="G117" s="243"/>
      <c r="H117" s="418"/>
      <c r="I117" s="418"/>
      <c r="J117" s="418"/>
      <c r="K117" s="243"/>
      <c r="L117" s="243"/>
      <c r="M117" s="243"/>
      <c r="N117" s="244"/>
    </row>
    <row r="118" spans="2:14">
      <c r="B118" s="242"/>
      <c r="C118" s="243"/>
      <c r="D118" s="243"/>
      <c r="E118" s="257" t="s">
        <v>981</v>
      </c>
      <c r="F118" s="243"/>
      <c r="G118" s="243"/>
      <c r="H118" s="257"/>
      <c r="I118" s="257"/>
      <c r="J118" s="257"/>
      <c r="K118" s="243"/>
      <c r="L118" s="243"/>
      <c r="M118" s="243"/>
      <c r="N118" s="244"/>
    </row>
    <row r="119" spans="2:14">
      <c r="B119" s="258"/>
      <c r="C119" s="255"/>
      <c r="D119" s="255"/>
      <c r="E119" s="243" t="s">
        <v>979</v>
      </c>
      <c r="F119" s="243"/>
      <c r="G119" s="243"/>
      <c r="H119" s="243"/>
      <c r="I119" s="243"/>
      <c r="J119" s="243"/>
      <c r="K119" s="255"/>
      <c r="L119" s="255"/>
      <c r="M119" s="255"/>
      <c r="N119" s="256"/>
    </row>
    <row r="120" spans="2:14">
      <c r="B120" s="258"/>
      <c r="C120" s="255"/>
      <c r="D120" s="255"/>
      <c r="E120" s="255"/>
      <c r="F120" s="243"/>
      <c r="G120" s="243"/>
      <c r="H120" s="243"/>
      <c r="I120" s="243"/>
      <c r="J120" s="243"/>
      <c r="K120" s="255"/>
      <c r="L120" s="255"/>
      <c r="M120" s="255"/>
      <c r="N120" s="256"/>
    </row>
    <row r="121" spans="2:14">
      <c r="B121" s="258" t="s">
        <v>2220</v>
      </c>
      <c r="C121" s="257"/>
      <c r="D121" s="257"/>
      <c r="E121" s="243"/>
      <c r="F121" s="243"/>
      <c r="G121" s="243"/>
      <c r="H121" s="243"/>
      <c r="I121" s="243"/>
      <c r="J121" s="976"/>
      <c r="K121" s="976"/>
      <c r="L121" s="976"/>
      <c r="M121" s="976"/>
      <c r="N121" s="977"/>
    </row>
    <row r="122" spans="2:14" ht="15.75" thickBot="1">
      <c r="B122" s="419" t="s">
        <v>2221</v>
      </c>
      <c r="C122" s="420"/>
      <c r="D122" s="420"/>
      <c r="E122" s="259"/>
      <c r="F122" s="259"/>
      <c r="G122" s="259"/>
      <c r="H122" s="259"/>
      <c r="I122" s="259"/>
      <c r="J122" s="978"/>
      <c r="K122" s="978"/>
      <c r="L122" s="978"/>
      <c r="M122" s="978"/>
      <c r="N122" s="979"/>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81:M81"/>
    <mergeCell ref="B85:H85"/>
    <mergeCell ref="L85:M85"/>
    <mergeCell ref="L66:M66"/>
    <mergeCell ref="L67:M67"/>
    <mergeCell ref="L69:M69"/>
    <mergeCell ref="B70:M70"/>
    <mergeCell ref="B74:H74"/>
    <mergeCell ref="L74:M74"/>
    <mergeCell ref="B108:N109"/>
    <mergeCell ref="B110:N111"/>
    <mergeCell ref="J121:N122"/>
    <mergeCell ref="B39:H39"/>
    <mergeCell ref="B40:H40"/>
    <mergeCell ref="B41:H41"/>
    <mergeCell ref="B42:H42"/>
    <mergeCell ref="B86:H86"/>
    <mergeCell ref="L86:M86"/>
    <mergeCell ref="L87:M87"/>
    <mergeCell ref="L88:M88"/>
    <mergeCell ref="B89:M89"/>
    <mergeCell ref="B91:M91"/>
    <mergeCell ref="B78:H78"/>
    <mergeCell ref="L78:M78"/>
    <mergeCell ref="B79:M7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6"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7.25" hidden="1" customHeight="1" thickBo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1650</v>
      </c>
      <c r="C31" s="81" t="s">
        <v>2096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140</v>
      </c>
      <c r="B36" s="841" t="str">
        <f>VLOOKUP(A36,EQUIPOS!A6:D154,3,FALSE)</f>
        <v>Camisa para Pilote D=1.20m</v>
      </c>
      <c r="C36" s="842"/>
      <c r="D36" s="842"/>
      <c r="E36" s="842"/>
      <c r="F36" s="842"/>
      <c r="G36" s="842"/>
      <c r="H36" s="843"/>
      <c r="I36" s="267"/>
      <c r="J36" s="268"/>
      <c r="K36" s="269">
        <f>VLOOKUP(A36,EQUIPOS!A6:D163,4,FALSE)</f>
        <v>51634.045538341401</v>
      </c>
      <c r="L36" s="270"/>
      <c r="M36" s="271">
        <v>1</v>
      </c>
      <c r="N36" s="272">
        <f t="shared" ref="N36:N42" si="0">K36/M36</f>
        <v>51634.045538341401</v>
      </c>
    </row>
    <row r="37" spans="1:14">
      <c r="A37" s="113" t="s">
        <v>206</v>
      </c>
      <c r="B37" s="841" t="str">
        <f>VLOOKUP(A37,EQUIPOS!A7:D154,3,FALSE)</f>
        <v>Equipo de Soldadura</v>
      </c>
      <c r="C37" s="842"/>
      <c r="D37" s="842"/>
      <c r="E37" s="842"/>
      <c r="F37" s="842"/>
      <c r="G37" s="842"/>
      <c r="H37" s="843"/>
      <c r="I37" s="421"/>
      <c r="J37" s="422"/>
      <c r="K37" s="269">
        <f>VLOOKUP(A37,EQUIPOS!A7:D164,4,FALSE)</f>
        <v>9902.5636812685807</v>
      </c>
      <c r="L37" s="335"/>
      <c r="M37" s="336">
        <v>1</v>
      </c>
      <c r="N37" s="272">
        <f t="shared" si="0"/>
        <v>9902.5636812685807</v>
      </c>
    </row>
    <row r="38" spans="1:14">
      <c r="A38" s="113" t="s">
        <v>242</v>
      </c>
      <c r="B38" s="841" t="str">
        <f>VLOOKUP(A38,EQUIPOS!A8:D154,3,FALSE)</f>
        <v>Grúa con torre capacidad 1 ton en la punta.</v>
      </c>
      <c r="C38" s="842"/>
      <c r="D38" s="842"/>
      <c r="E38" s="842"/>
      <c r="F38" s="842"/>
      <c r="G38" s="842"/>
      <c r="H38" s="843"/>
      <c r="I38" s="421"/>
      <c r="J38" s="422"/>
      <c r="K38" s="438">
        <f>VLOOKUP(A38,EQUIPOS!A8:D165,4,FALSE)</f>
        <v>154861.70241817465</v>
      </c>
      <c r="L38" s="335"/>
      <c r="M38" s="336">
        <v>2.5</v>
      </c>
      <c r="N38" s="272">
        <f t="shared" si="0"/>
        <v>61944.680967269858</v>
      </c>
    </row>
    <row r="39" spans="1:14">
      <c r="A39" s="113" t="s">
        <v>267</v>
      </c>
      <c r="B39" s="841" t="str">
        <f>VLOOKUP(A39,EQUIPOS!A9:D154,3,FALSE)</f>
        <v>Motobomba de concreto</v>
      </c>
      <c r="C39" s="842"/>
      <c r="D39" s="842"/>
      <c r="E39" s="842"/>
      <c r="F39" s="842"/>
      <c r="G39" s="842"/>
      <c r="H39" s="843"/>
      <c r="I39" s="421"/>
      <c r="J39" s="422"/>
      <c r="K39" s="438">
        <f>VLOOKUP(A39,EQUIPOS!A9:D166,4,FALSE)</f>
        <v>105315.99414101909</v>
      </c>
      <c r="L39" s="335"/>
      <c r="M39" s="336">
        <v>2.5499800000000001</v>
      </c>
      <c r="N39" s="272">
        <f t="shared" si="0"/>
        <v>41300.713786390123</v>
      </c>
    </row>
    <row r="40" spans="1:14">
      <c r="A40" s="113" t="s">
        <v>277</v>
      </c>
      <c r="B40" s="841" t="str">
        <f>VLOOKUP(A40,EQUIPOS!A10:D154,3,FALSE)</f>
        <v>Pala auxiliar de piloteadora</v>
      </c>
      <c r="C40" s="842"/>
      <c r="D40" s="842"/>
      <c r="E40" s="842"/>
      <c r="F40" s="842"/>
      <c r="G40" s="842"/>
      <c r="H40" s="843"/>
      <c r="I40" s="421"/>
      <c r="J40" s="422"/>
      <c r="K40" s="438">
        <f>VLOOKUP(A40,EQUIPOS!A10:D167,4,FALSE)</f>
        <v>283225.27353114885</v>
      </c>
      <c r="L40" s="335"/>
      <c r="M40" s="336">
        <v>2.5</v>
      </c>
      <c r="N40" s="272">
        <f t="shared" si="0"/>
        <v>113290.10941245954</v>
      </c>
    </row>
    <row r="41" spans="1:14">
      <c r="A41" s="113" t="s">
        <v>282</v>
      </c>
      <c r="B41" s="841" t="str">
        <f>VLOOKUP(A41,EQUIPOS!A6:D154,3,FALSE)</f>
        <v>Piloteadora potencia 250KW, RPM 1800, fuerza elevadora 200KN</v>
      </c>
      <c r="C41" s="842"/>
      <c r="D41" s="842"/>
      <c r="E41" s="842"/>
      <c r="F41" s="842"/>
      <c r="G41" s="842"/>
      <c r="H41" s="843"/>
      <c r="I41" s="421"/>
      <c r="J41" s="422"/>
      <c r="K41" s="438">
        <f>VLOOKUP(A41,EQUIPOS!A6:D154,4,FALSE)</f>
        <v>457628.89957765129</v>
      </c>
      <c r="L41" s="335"/>
      <c r="M41" s="336">
        <v>1</v>
      </c>
      <c r="N41" s="272">
        <f t="shared" si="0"/>
        <v>457628.89957765129</v>
      </c>
    </row>
    <row r="42" spans="1:14">
      <c r="A42" s="113" t="s">
        <v>310</v>
      </c>
      <c r="B42" s="841" t="str">
        <f>VLOOKUP(A42,EQUIPOS!A12:D156,3,FALSE)</f>
        <v>Retroexcavadora A25C</v>
      </c>
      <c r="C42" s="842"/>
      <c r="D42" s="842"/>
      <c r="E42" s="842"/>
      <c r="F42" s="842"/>
      <c r="G42" s="842"/>
      <c r="H42" s="843"/>
      <c r="I42" s="328"/>
      <c r="J42" s="330"/>
      <c r="K42" s="438">
        <f>VLOOKUP(A42,EQUIPOS!A12:D169,4,FALSE)</f>
        <v>219052.64288715599</v>
      </c>
      <c r="L42" s="423"/>
      <c r="M42" s="424">
        <v>2.5</v>
      </c>
      <c r="N42" s="272">
        <f t="shared" si="0"/>
        <v>87621.057154862399</v>
      </c>
    </row>
    <row r="43" spans="1:14">
      <c r="B43" s="841"/>
      <c r="C43" s="842"/>
      <c r="D43" s="842"/>
      <c r="E43" s="842"/>
      <c r="F43" s="842"/>
      <c r="G43" s="842"/>
      <c r="H43" s="843"/>
      <c r="I43" s="36"/>
      <c r="J43" s="37"/>
      <c r="K43" s="438"/>
      <c r="L43" s="276"/>
      <c r="M43" s="277"/>
      <c r="N43" s="272"/>
    </row>
    <row r="44" spans="1:14">
      <c r="B44" s="320"/>
      <c r="C44" s="321"/>
      <c r="D44" s="321"/>
      <c r="E44" s="321"/>
      <c r="F44" s="323"/>
      <c r="G44" s="323"/>
      <c r="H44" s="125"/>
      <c r="I44" s="36"/>
      <c r="J44" s="37"/>
      <c r="K44" s="438"/>
      <c r="L44" s="276"/>
      <c r="M44" s="277"/>
      <c r="N44" s="273"/>
    </row>
    <row r="45" spans="1:14">
      <c r="B45" s="848" t="s">
        <v>952</v>
      </c>
      <c r="C45" s="849"/>
      <c r="D45" s="849"/>
      <c r="E45" s="38"/>
      <c r="F45" s="39"/>
      <c r="G45" s="39"/>
      <c r="H45" s="40"/>
      <c r="I45" s="36"/>
      <c r="J45" s="37"/>
      <c r="K45" s="279"/>
      <c r="L45" s="276"/>
      <c r="M45" s="401">
        <v>0.1</v>
      </c>
      <c r="N45" s="344">
        <f>N83*M45</f>
        <v>8989.0050753001669</v>
      </c>
    </row>
    <row r="46" spans="1:14" ht="15.75" thickBot="1">
      <c r="B46" s="841"/>
      <c r="C46" s="842"/>
      <c r="D46" s="842"/>
      <c r="E46" s="842"/>
      <c r="F46" s="842"/>
      <c r="G46" s="842"/>
      <c r="H46" s="843"/>
      <c r="I46" s="850"/>
      <c r="J46" s="851"/>
      <c r="K46" s="41"/>
      <c r="L46" s="852"/>
      <c r="M46" s="853"/>
      <c r="N46" s="105"/>
    </row>
    <row r="47" spans="1:14" ht="15.75" thickBot="1">
      <c r="B47" s="828" t="s">
        <v>953</v>
      </c>
      <c r="C47" s="829"/>
      <c r="D47" s="829"/>
      <c r="E47" s="829"/>
      <c r="F47" s="829"/>
      <c r="G47" s="829"/>
      <c r="H47" s="829"/>
      <c r="I47" s="829"/>
      <c r="J47" s="829"/>
      <c r="K47" s="829"/>
      <c r="L47" s="829"/>
      <c r="M47" s="830"/>
      <c r="N47" s="394">
        <f>SUM(N36:N46)</f>
        <v>832311.07519354334</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19" t="s">
        <v>944</v>
      </c>
      <c r="C51" s="820"/>
      <c r="D51" s="820"/>
      <c r="E51" s="820"/>
      <c r="F51" s="820"/>
      <c r="G51" s="820"/>
      <c r="H51" s="820"/>
      <c r="I51" s="821"/>
      <c r="J51" s="315" t="s">
        <v>945</v>
      </c>
      <c r="K51" s="85" t="s">
        <v>946</v>
      </c>
      <c r="L51" s="822" t="s">
        <v>955</v>
      </c>
      <c r="M51" s="821"/>
      <c r="N51" s="86" t="s">
        <v>951</v>
      </c>
    </row>
    <row r="52" spans="1:14">
      <c r="A52" s="161" t="s">
        <v>388</v>
      </c>
      <c r="B52" s="43" t="str">
        <f>VLOOKUP(A52,MATERIALES!A5:D373,3,FALSE)</f>
        <v>Bentonita</v>
      </c>
      <c r="C52" s="281"/>
      <c r="D52" s="281"/>
      <c r="E52" s="281"/>
      <c r="F52" s="281"/>
      <c r="G52" s="281"/>
      <c r="H52" s="281"/>
      <c r="I52" s="281"/>
      <c r="J52" s="311" t="str">
        <f>VLOOKUP(A52,MATERIALES!A6:D644,2,FALSE)</f>
        <v>kg</v>
      </c>
      <c r="K52" s="282">
        <v>2.355</v>
      </c>
      <c r="L52" s="267"/>
      <c r="M52" s="402">
        <f>VLOOKUP(A52,MATERIALES!A5:D396,4,FALSE)</f>
        <v>6772.6432333244138</v>
      </c>
      <c r="N52" s="272">
        <f>K52*M52</f>
        <v>15949.574814478994</v>
      </c>
    </row>
    <row r="53" spans="1:14">
      <c r="A53" s="161" t="s">
        <v>745</v>
      </c>
      <c r="B53" s="43" t="str">
        <f>VLOOKUP(A53,MATERIALES!A6:D373,3,FALSE)</f>
        <v>Acero PDR-60</v>
      </c>
      <c r="C53" s="425"/>
      <c r="D53" s="425"/>
      <c r="E53" s="425"/>
      <c r="F53" s="425"/>
      <c r="G53" s="425"/>
      <c r="H53" s="425"/>
      <c r="I53" s="425"/>
      <c r="J53" s="312" t="str">
        <f>VLOOKUP(A53,MATERIALES!A7:D645,2,FALSE)</f>
        <v>kg</v>
      </c>
      <c r="K53" s="397">
        <v>123.70021073509811</v>
      </c>
      <c r="L53" s="421"/>
      <c r="M53" s="402">
        <f>VLOOKUP(A53,MATERIALES!A6:D397,4,FALSE)</f>
        <v>4029.2237782983452</v>
      </c>
      <c r="N53" s="272">
        <f>K53*M53</f>
        <v>498415.83047437354</v>
      </c>
    </row>
    <row r="54" spans="1:14">
      <c r="A54" s="161" t="s">
        <v>829</v>
      </c>
      <c r="B54" s="43" t="str">
        <f>VLOOKUP(A54,MATERIALES!A6:D373,3,FALSE)</f>
        <v>Concreto Resistencia  28 (Mpa)</v>
      </c>
      <c r="C54" s="425"/>
      <c r="D54" s="425"/>
      <c r="E54" s="425"/>
      <c r="F54" s="425"/>
      <c r="G54" s="425"/>
      <c r="H54" s="425"/>
      <c r="I54" s="425"/>
      <c r="J54" s="312" t="str">
        <f>VLOOKUP(A54,MATERIALES!A8:D646,2,FALSE)</f>
        <v>m3</v>
      </c>
      <c r="K54" s="397">
        <v>0.82466807156732069</v>
      </c>
      <c r="L54" s="421"/>
      <c r="M54" s="402">
        <f>VLOOKUP(A54,MATERIALES!A6:D398,4,FALSE)</f>
        <v>490558.0383943913</v>
      </c>
      <c r="N54" s="272">
        <f>K54*M54</f>
        <v>404547.55151455035</v>
      </c>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8" t="s">
        <v>953</v>
      </c>
      <c r="C59" s="829"/>
      <c r="D59" s="829"/>
      <c r="E59" s="829"/>
      <c r="F59" s="829"/>
      <c r="G59" s="829"/>
      <c r="H59" s="829"/>
      <c r="I59" s="829"/>
      <c r="J59" s="829"/>
      <c r="K59" s="829"/>
      <c r="L59" s="829"/>
      <c r="M59" s="830"/>
      <c r="N59" s="394">
        <f>SUM(N52:N58)</f>
        <v>918912.95680340286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1" t="s">
        <v>961</v>
      </c>
      <c r="M63" s="804"/>
      <c r="N63" s="76" t="s">
        <v>951</v>
      </c>
    </row>
    <row r="64" spans="1:14">
      <c r="A64" t="s">
        <v>1256</v>
      </c>
      <c r="B64" s="46" t="str">
        <f>VLOOKUP(A64,TRANSPORTE!A5:D117,3,FALSE)</f>
        <v>Transporte de material de excavación</v>
      </c>
      <c r="C64" s="317"/>
      <c r="D64" s="317"/>
      <c r="E64" s="317"/>
      <c r="F64" s="317"/>
      <c r="G64" s="317"/>
      <c r="H64" s="311" t="s">
        <v>1468</v>
      </c>
      <c r="I64" s="279">
        <v>1.3</v>
      </c>
      <c r="J64" s="286">
        <v>1</v>
      </c>
      <c r="K64" s="279">
        <f>I64*J64</f>
        <v>1.3</v>
      </c>
      <c r="L64" s="832">
        <f>VLOOKUP(A64,TRANSPORTE!A5:D117,4,FALSE)</f>
        <v>1232.9363069637777</v>
      </c>
      <c r="M64" s="833"/>
      <c r="N64" s="287">
        <f>K64*L64</f>
        <v>1602.8171990529111</v>
      </c>
    </row>
    <row r="65" spans="1:15">
      <c r="A65" t="s">
        <v>1408</v>
      </c>
      <c r="B65" s="46" t="str">
        <f>VLOOKUP(A65,TRANSPORTE!A6:D117,3,FALSE)</f>
        <v>Equipo de Transporte (Camiones Grúas</v>
      </c>
      <c r="C65" s="47"/>
      <c r="D65" s="47"/>
      <c r="E65" s="47"/>
      <c r="F65" s="47"/>
      <c r="G65" s="47"/>
      <c r="H65" s="311" t="s">
        <v>1468</v>
      </c>
      <c r="I65" s="279">
        <v>0.05</v>
      </c>
      <c r="J65" s="286">
        <v>1</v>
      </c>
      <c r="K65" s="279">
        <f>I65*J65</f>
        <v>0.05</v>
      </c>
      <c r="L65" s="832">
        <f>VLOOKUP(A65,TRANSPORTE!A6:D117,4,FALSE)</f>
        <v>98.725591885102361</v>
      </c>
      <c r="M65" s="833"/>
      <c r="N65" s="287">
        <f>K65*L65</f>
        <v>4.9362795942551188</v>
      </c>
    </row>
    <row r="66" spans="1:15">
      <c r="B66" s="46"/>
      <c r="C66" s="47"/>
      <c r="D66" s="47"/>
      <c r="E66" s="47"/>
      <c r="F66" s="47"/>
      <c r="G66" s="47"/>
      <c r="H66" s="311"/>
      <c r="I66" s="279"/>
      <c r="J66" s="286"/>
      <c r="K66" s="279"/>
      <c r="L66" s="832"/>
      <c r="M66" s="833"/>
      <c r="N66" s="287"/>
    </row>
    <row r="67" spans="1:15">
      <c r="B67" s="46"/>
      <c r="C67" s="47"/>
      <c r="D67" s="47"/>
      <c r="E67" s="47"/>
      <c r="F67" s="47"/>
      <c r="G67" s="47"/>
      <c r="H67" s="311"/>
      <c r="I67" s="279"/>
      <c r="J67" s="286"/>
      <c r="K67" s="279"/>
      <c r="L67" s="832"/>
      <c r="M67" s="833"/>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7"/>
      <c r="M69" s="818"/>
      <c r="N69" s="127"/>
    </row>
    <row r="70" spans="1:15" ht="15.75" thickBot="1">
      <c r="B70" s="834" t="s">
        <v>953</v>
      </c>
      <c r="C70" s="835"/>
      <c r="D70" s="835"/>
      <c r="E70" s="835"/>
      <c r="F70" s="835"/>
      <c r="G70" s="835"/>
      <c r="H70" s="835"/>
      <c r="I70" s="835"/>
      <c r="J70" s="835"/>
      <c r="K70" s="835"/>
      <c r="L70" s="835"/>
      <c r="M70" s="836"/>
      <c r="N70" s="104">
        <f>N64+N65+N66+N67+N68</f>
        <v>1607.7534786471663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4" t="s">
        <v>963</v>
      </c>
      <c r="C74" s="855"/>
      <c r="D74" s="855"/>
      <c r="E74" s="855"/>
      <c r="F74" s="855"/>
      <c r="G74" s="855"/>
      <c r="H74" s="855"/>
      <c r="I74" s="73" t="s">
        <v>964</v>
      </c>
      <c r="J74" s="75" t="s">
        <v>1410</v>
      </c>
      <c r="K74" s="74" t="s">
        <v>966</v>
      </c>
      <c r="L74" s="856" t="s">
        <v>950</v>
      </c>
      <c r="M74" s="980"/>
      <c r="N74" s="98" t="s">
        <v>951</v>
      </c>
    </row>
    <row r="75" spans="1:15">
      <c r="B75" s="207" t="s">
        <v>2043</v>
      </c>
      <c r="C75" s="208"/>
      <c r="D75" s="208"/>
      <c r="E75" s="208"/>
      <c r="F75" s="208"/>
      <c r="G75" s="208"/>
      <c r="H75" s="208"/>
      <c r="I75" s="209"/>
      <c r="J75" s="210"/>
      <c r="K75" s="211"/>
      <c r="L75" s="212"/>
      <c r="M75" s="213"/>
      <c r="N75" s="214"/>
    </row>
    <row r="76" spans="1:15">
      <c r="A76" s="162" t="s">
        <v>15</v>
      </c>
      <c r="B76" s="49" t="str">
        <f>VLOOKUP(A76,'MANO DE OBRA'!A8:D68,3,FALSE)</f>
        <v>Obrero (6)</v>
      </c>
      <c r="C76" s="47"/>
      <c r="D76" s="47"/>
      <c r="E76" s="47"/>
      <c r="F76" s="47"/>
      <c r="G76" s="47"/>
      <c r="H76" s="47"/>
      <c r="I76" s="292">
        <f>K76/J76*100</f>
        <v>175560</v>
      </c>
      <c r="J76" s="293">
        <v>185</v>
      </c>
      <c r="K76" s="294">
        <f>VLOOKUP(A76,'MANO DE OBRA'!A8:D99,4,FALSE)</f>
        <v>324786</v>
      </c>
      <c r="L76" s="50"/>
      <c r="M76" s="434">
        <v>8</v>
      </c>
      <c r="N76" s="395">
        <f>K76/M76</f>
        <v>40598.25</v>
      </c>
      <c r="O76" s="106"/>
    </row>
    <row r="77" spans="1:15">
      <c r="A77" s="162" t="s">
        <v>30</v>
      </c>
      <c r="B77" s="49" t="str">
        <f>VLOOKUP(A77,'MANO DE OBRA'!A8:D69,3,FALSE)</f>
        <v>Oficial</v>
      </c>
      <c r="C77" s="47"/>
      <c r="D77" s="47"/>
      <c r="E77" s="47"/>
      <c r="F77" s="47"/>
      <c r="G77" s="47"/>
      <c r="H77" s="47"/>
      <c r="I77" s="292">
        <f>K77/J77*100</f>
        <v>57668.23979157189</v>
      </c>
      <c r="J77" s="293">
        <v>185</v>
      </c>
      <c r="K77" s="294">
        <f>VLOOKUP(A77,'MANO DE OBRA'!A8:D100,4,FALSE)</f>
        <v>106686.24361440798</v>
      </c>
      <c r="L77" s="50"/>
      <c r="M77" s="431">
        <v>8</v>
      </c>
      <c r="N77" s="395">
        <f>K77/M77</f>
        <v>13335.780451800998</v>
      </c>
    </row>
    <row r="78" spans="1:15">
      <c r="A78" s="162"/>
      <c r="B78" s="165" t="s">
        <v>2042</v>
      </c>
      <c r="C78" s="47"/>
      <c r="D78" s="47"/>
      <c r="E78" s="47"/>
      <c r="F78" s="47"/>
      <c r="G78" s="47"/>
      <c r="H78" s="47"/>
      <c r="I78" s="292"/>
      <c r="J78" s="293"/>
      <c r="K78" s="294"/>
      <c r="L78" s="50"/>
      <c r="M78" s="432"/>
      <c r="N78" s="395"/>
    </row>
    <row r="79" spans="1:15">
      <c r="A79" t="s">
        <v>15</v>
      </c>
      <c r="B79" s="49" t="str">
        <f>VLOOKUP(A79,'MANO DE OBRA'!A9:D70,3,FALSE)</f>
        <v>Obrero (6)</v>
      </c>
      <c r="C79" s="47"/>
      <c r="D79" s="47"/>
      <c r="E79" s="47"/>
      <c r="F79" s="47"/>
      <c r="G79" s="47"/>
      <c r="H79" s="47"/>
      <c r="I79" s="292">
        <f>K79/J79*100</f>
        <v>175560</v>
      </c>
      <c r="J79" s="293">
        <v>185</v>
      </c>
      <c r="K79" s="294">
        <f>VLOOKUP(A79,'MANO DE OBRA'!A9:D101,4,FALSE)</f>
        <v>324786</v>
      </c>
      <c r="L79" s="50"/>
      <c r="M79" s="300">
        <v>12</v>
      </c>
      <c r="N79" s="395">
        <f>K79/M79</f>
        <v>27065.5</v>
      </c>
    </row>
    <row r="80" spans="1:15">
      <c r="A80" t="s">
        <v>30</v>
      </c>
      <c r="B80" s="49" t="str">
        <f>VLOOKUP(A80,'MANO DE OBRA'!A10:D71,3,FALSE)</f>
        <v>Oficial</v>
      </c>
      <c r="C80" s="47"/>
      <c r="D80" s="47"/>
      <c r="E80" s="47"/>
      <c r="F80" s="47"/>
      <c r="G80" s="47"/>
      <c r="H80" s="47"/>
      <c r="I80" s="292">
        <f>K80/J80*100</f>
        <v>57668.23979157189</v>
      </c>
      <c r="J80" s="293">
        <v>185</v>
      </c>
      <c r="K80" s="294">
        <f>VLOOKUP(A80,'MANO DE OBRA'!A10:D102,4,FALSE)</f>
        <v>106686.24361440798</v>
      </c>
      <c r="L80" s="318"/>
      <c r="M80" s="300">
        <v>12</v>
      </c>
      <c r="N80" s="395">
        <f>K80/M80</f>
        <v>8890.5203012006659</v>
      </c>
    </row>
    <row r="81" spans="1:14">
      <c r="B81" s="49"/>
      <c r="C81" s="47"/>
      <c r="D81" s="47"/>
      <c r="E81" s="47"/>
      <c r="F81" s="47"/>
      <c r="G81" s="47"/>
      <c r="H81" s="47"/>
      <c r="I81" s="279"/>
      <c r="J81" s="297"/>
      <c r="K81" s="298"/>
      <c r="L81" s="318"/>
      <c r="M81" s="300"/>
      <c r="N81" s="296"/>
    </row>
    <row r="82" spans="1:14" ht="15.75" thickBot="1">
      <c r="B82" s="815"/>
      <c r="C82" s="816"/>
      <c r="D82" s="816"/>
      <c r="E82" s="816"/>
      <c r="F82" s="816"/>
      <c r="G82" s="816"/>
      <c r="H82" s="816"/>
      <c r="I82" s="126"/>
      <c r="J82" s="126"/>
      <c r="K82" s="126"/>
      <c r="L82" s="916"/>
      <c r="M82" s="916"/>
      <c r="N82" s="127"/>
    </row>
    <row r="83" spans="1:14" ht="15.75" thickBot="1">
      <c r="B83" s="834" t="s">
        <v>953</v>
      </c>
      <c r="C83" s="835"/>
      <c r="D83" s="835"/>
      <c r="E83" s="835"/>
      <c r="F83" s="835"/>
      <c r="G83" s="835"/>
      <c r="H83" s="835"/>
      <c r="I83" s="835"/>
      <c r="J83" s="835"/>
      <c r="K83" s="835"/>
      <c r="L83" s="835"/>
      <c r="M83" s="836"/>
      <c r="N83" s="460">
        <f>SUM(N76:N82)</f>
        <v>89890.050753001662</v>
      </c>
    </row>
    <row r="84" spans="1:14" ht="15.75" thickBot="1">
      <c r="B84" s="33"/>
      <c r="C84" s="34"/>
      <c r="D84" s="34"/>
      <c r="E84" s="34"/>
      <c r="F84" s="34"/>
      <c r="G84" s="34"/>
      <c r="H84" s="34"/>
      <c r="I84" s="34"/>
      <c r="J84" s="34"/>
      <c r="K84" s="34"/>
      <c r="L84" s="34"/>
      <c r="M84" s="34"/>
      <c r="N84" s="35"/>
    </row>
    <row r="85" spans="1:14" ht="15.75" thickBot="1">
      <c r="B85" s="828" t="s">
        <v>967</v>
      </c>
      <c r="C85" s="829"/>
      <c r="D85" s="829"/>
      <c r="E85" s="829"/>
      <c r="F85" s="829"/>
      <c r="G85" s="829"/>
      <c r="H85" s="829"/>
      <c r="I85" s="829"/>
      <c r="J85" s="829"/>
      <c r="K85" s="829"/>
      <c r="L85" s="829"/>
      <c r="M85" s="830"/>
      <c r="N85" s="99">
        <f>N47+N59+N70+N83</f>
        <v>1842721.8362285951</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9" t="s">
        <v>969</v>
      </c>
      <c r="C89" s="820"/>
      <c r="D89" s="820"/>
      <c r="E89" s="820"/>
      <c r="F89" s="820"/>
      <c r="G89" s="820"/>
      <c r="H89" s="820"/>
      <c r="I89" s="314"/>
      <c r="J89" s="334"/>
      <c r="K89" s="302" t="s">
        <v>970</v>
      </c>
      <c r="L89" s="858" t="s">
        <v>971</v>
      </c>
      <c r="M89" s="859"/>
      <c r="N89" s="303"/>
    </row>
    <row r="90" spans="1:14">
      <c r="B90" s="860" t="s">
        <v>972</v>
      </c>
      <c r="C90" s="861"/>
      <c r="D90" s="861"/>
      <c r="E90" s="861"/>
      <c r="F90" s="861"/>
      <c r="G90" s="861"/>
      <c r="H90" s="861"/>
      <c r="I90" s="87"/>
      <c r="J90" s="88"/>
      <c r="K90" s="304">
        <v>0.2</v>
      </c>
      <c r="L90" s="862">
        <f>N85*K90</f>
        <v>368544.36724571907</v>
      </c>
      <c r="M90" s="863"/>
      <c r="N90" s="51"/>
    </row>
    <row r="91" spans="1:14">
      <c r="B91" s="89" t="s">
        <v>973</v>
      </c>
      <c r="C91" s="90"/>
      <c r="D91" s="90"/>
      <c r="E91" s="90"/>
      <c r="F91" s="90"/>
      <c r="G91" s="90"/>
      <c r="H91" s="90"/>
      <c r="I91" s="87"/>
      <c r="J91" s="88"/>
      <c r="K91" s="304">
        <v>0.05</v>
      </c>
      <c r="L91" s="862">
        <f>N85*K91</f>
        <v>92136.091811429767</v>
      </c>
      <c r="M91" s="863"/>
      <c r="N91" s="51"/>
    </row>
    <row r="92" spans="1:14" ht="15.75" thickBot="1">
      <c r="B92" s="91" t="s">
        <v>974</v>
      </c>
      <c r="C92" s="92"/>
      <c r="D92" s="92"/>
      <c r="E92" s="92"/>
      <c r="F92" s="92"/>
      <c r="G92" s="92"/>
      <c r="H92" s="92"/>
      <c r="I92" s="93"/>
      <c r="J92" s="94"/>
      <c r="K92" s="305">
        <v>0.05</v>
      </c>
      <c r="L92" s="864">
        <f>N85*K92</f>
        <v>92136.091811429767</v>
      </c>
      <c r="M92" s="865"/>
      <c r="N92" s="51"/>
    </row>
    <row r="93" spans="1:14" ht="15.75" thickBot="1">
      <c r="B93" s="828" t="s">
        <v>953</v>
      </c>
      <c r="C93" s="829"/>
      <c r="D93" s="829"/>
      <c r="E93" s="829"/>
      <c r="F93" s="829"/>
      <c r="G93" s="829"/>
      <c r="H93" s="829"/>
      <c r="I93" s="829"/>
      <c r="J93" s="829"/>
      <c r="K93" s="829"/>
      <c r="L93" s="829"/>
      <c r="M93" s="830"/>
      <c r="N93" s="52">
        <f>L90+L91+L92</f>
        <v>552816.5508685786</v>
      </c>
    </row>
    <row r="94" spans="1:14" ht="15.75" thickBot="1">
      <c r="B94" s="33"/>
      <c r="C94" s="34"/>
      <c r="D94" s="34"/>
      <c r="E94" s="34"/>
      <c r="F94" s="34"/>
      <c r="G94" s="34"/>
      <c r="H94" s="34"/>
      <c r="I94" s="34"/>
      <c r="J94" s="34"/>
      <c r="K94" s="34"/>
      <c r="L94" s="34"/>
      <c r="M94" s="34"/>
      <c r="N94" s="35"/>
    </row>
    <row r="95" spans="1:14" ht="15.75" thickBot="1">
      <c r="A95" t="s">
        <v>2016</v>
      </c>
      <c r="B95" s="828" t="s">
        <v>975</v>
      </c>
      <c r="C95" s="829"/>
      <c r="D95" s="829"/>
      <c r="E95" s="829"/>
      <c r="F95" s="829"/>
      <c r="G95" s="829"/>
      <c r="H95" s="829"/>
      <c r="I95" s="829"/>
      <c r="J95" s="829"/>
      <c r="K95" s="829"/>
      <c r="L95" s="829"/>
      <c r="M95" s="830"/>
      <c r="N95" s="188">
        <f>N85+N93</f>
        <v>2395538.3870971738</v>
      </c>
    </row>
    <row r="96" spans="1:14">
      <c r="B96" s="239"/>
      <c r="C96" s="240"/>
      <c r="D96" s="240"/>
      <c r="E96" s="240"/>
      <c r="F96" s="240"/>
      <c r="G96" s="240"/>
      <c r="H96" s="240"/>
      <c r="I96" s="240"/>
      <c r="J96" s="240"/>
      <c r="K96" s="240"/>
      <c r="L96" s="240"/>
      <c r="M96" s="240"/>
      <c r="N96" s="241"/>
    </row>
    <row r="97" spans="2:14">
      <c r="B97" s="242"/>
      <c r="C97" s="243"/>
      <c r="D97" s="243"/>
      <c r="E97" s="243"/>
      <c r="F97" s="243"/>
      <c r="G97" s="243"/>
      <c r="H97" s="243"/>
      <c r="I97" s="243"/>
      <c r="J97" s="243"/>
      <c r="K97" s="243"/>
      <c r="L97" s="243"/>
      <c r="M97" s="243"/>
      <c r="N97" s="244"/>
    </row>
    <row r="98" spans="2:14">
      <c r="B98" s="242"/>
      <c r="C98" s="243"/>
      <c r="D98" s="243"/>
      <c r="E98" s="243"/>
      <c r="F98" s="243"/>
      <c r="G98" s="243"/>
      <c r="H98" s="243"/>
      <c r="I98" s="243"/>
      <c r="J98" s="243"/>
      <c r="K98" s="243"/>
      <c r="L98" s="243"/>
      <c r="M98" s="243"/>
      <c r="N98" s="244"/>
    </row>
    <row r="99" spans="2:14">
      <c r="B99" s="242"/>
      <c r="C99" s="243"/>
      <c r="D99" s="243"/>
      <c r="E99" s="243"/>
      <c r="F99" s="243"/>
      <c r="G99" s="243"/>
      <c r="H99" s="243"/>
      <c r="I99" s="243"/>
      <c r="J99" s="243"/>
      <c r="K99" s="243"/>
      <c r="L99" s="243"/>
      <c r="M99" s="243"/>
      <c r="N99" s="244"/>
    </row>
    <row r="100" spans="2:14">
      <c r="B100" s="242"/>
      <c r="C100" s="243"/>
      <c r="D100" s="243"/>
      <c r="E100" s="417" t="s">
        <v>976</v>
      </c>
      <c r="F100" s="417"/>
      <c r="G100" s="417"/>
      <c r="H100" s="417"/>
      <c r="I100" s="417"/>
      <c r="J100" s="417"/>
      <c r="K100" s="243"/>
      <c r="L100" s="243"/>
      <c r="M100" s="243"/>
      <c r="N100" s="244"/>
    </row>
    <row r="101" spans="2:14">
      <c r="B101" s="242"/>
      <c r="C101" s="243"/>
      <c r="D101" s="243"/>
      <c r="E101" s="243" t="s">
        <v>977</v>
      </c>
      <c r="F101" s="243"/>
      <c r="G101" s="243"/>
      <c r="H101" s="243"/>
      <c r="I101" s="243"/>
      <c r="J101" s="243"/>
      <c r="K101" s="243"/>
      <c r="L101" s="243"/>
      <c r="M101" s="243"/>
      <c r="N101" s="244"/>
    </row>
    <row r="102" spans="2:14">
      <c r="B102" s="242"/>
      <c r="C102" s="243"/>
      <c r="D102" s="243"/>
      <c r="E102" s="243" t="s">
        <v>978</v>
      </c>
      <c r="F102" s="243"/>
      <c r="G102" s="243"/>
      <c r="H102" s="243"/>
      <c r="I102" s="243"/>
      <c r="J102" s="243"/>
      <c r="K102" s="243"/>
      <c r="L102" s="243"/>
      <c r="M102" s="243"/>
      <c r="N102" s="244"/>
    </row>
    <row r="103" spans="2:14">
      <c r="B103" s="242"/>
      <c r="C103" s="243"/>
      <c r="D103" s="243"/>
      <c r="E103" s="243" t="s">
        <v>979</v>
      </c>
      <c r="F103" s="243"/>
      <c r="G103" s="243"/>
      <c r="H103" s="243"/>
      <c r="I103" s="243"/>
      <c r="J103" s="243"/>
      <c r="K103" s="243"/>
      <c r="L103" s="243"/>
      <c r="M103" s="243"/>
      <c r="N103" s="244"/>
    </row>
    <row r="104" spans="2:14" ht="15.75" thickBot="1">
      <c r="B104" s="242"/>
      <c r="C104" s="243"/>
      <c r="D104" s="243"/>
      <c r="E104" s="243"/>
      <c r="F104" s="243" t="s">
        <v>980</v>
      </c>
      <c r="G104" s="243"/>
      <c r="H104" s="243"/>
      <c r="I104" s="243"/>
      <c r="J104" s="243"/>
      <c r="K104" s="243"/>
      <c r="L104" s="243"/>
      <c r="M104" s="243"/>
      <c r="N104" s="244"/>
    </row>
    <row r="105" spans="2:14">
      <c r="B105" s="227" t="s">
        <v>2216</v>
      </c>
      <c r="C105" s="228"/>
      <c r="D105" s="228"/>
      <c r="E105" s="228"/>
      <c r="F105" s="228"/>
      <c r="G105" s="228"/>
      <c r="H105" s="228"/>
      <c r="I105" s="228"/>
      <c r="J105" s="228"/>
      <c r="K105" s="228"/>
      <c r="L105" s="228"/>
      <c r="M105" s="228"/>
      <c r="N105" s="229"/>
    </row>
    <row r="106" spans="2:14">
      <c r="B106" s="245"/>
      <c r="C106" s="246"/>
      <c r="D106" s="246"/>
      <c r="E106" s="246"/>
      <c r="F106" s="246"/>
      <c r="G106" s="246"/>
      <c r="H106" s="246"/>
      <c r="I106" s="246"/>
      <c r="J106" s="246"/>
      <c r="K106" s="246"/>
      <c r="L106" s="246"/>
      <c r="M106" s="246"/>
      <c r="N106" s="247"/>
    </row>
    <row r="107" spans="2:14">
      <c r="B107" s="245"/>
      <c r="C107" s="246"/>
      <c r="D107" s="246"/>
      <c r="E107" s="246"/>
      <c r="F107" s="246"/>
      <c r="G107" s="246"/>
      <c r="H107" s="246"/>
      <c r="I107" s="246"/>
      <c r="J107" s="246"/>
      <c r="K107" s="246"/>
      <c r="L107" s="246"/>
      <c r="M107" s="246"/>
      <c r="N107" s="247"/>
    </row>
    <row r="108" spans="2:14">
      <c r="B108" s="245"/>
      <c r="C108" s="246"/>
      <c r="D108" s="246"/>
      <c r="E108" s="246"/>
      <c r="F108" s="246"/>
      <c r="G108" s="246"/>
      <c r="H108" s="246"/>
      <c r="I108" s="246"/>
      <c r="J108" s="246"/>
      <c r="K108" s="246"/>
      <c r="L108" s="246"/>
      <c r="M108" s="246"/>
      <c r="N108" s="247"/>
    </row>
    <row r="109" spans="2:14" ht="15.75" thickBot="1">
      <c r="B109" s="248"/>
      <c r="C109" s="249"/>
      <c r="D109" s="249"/>
      <c r="E109" s="249"/>
      <c r="F109" s="249"/>
      <c r="G109" s="249"/>
      <c r="H109" s="249"/>
      <c r="I109" s="249"/>
      <c r="J109" s="249"/>
      <c r="K109" s="249"/>
      <c r="L109" s="249"/>
      <c r="M109" s="249"/>
      <c r="N109" s="250"/>
    </row>
    <row r="110" spans="2:14">
      <c r="B110" s="251"/>
      <c r="C110" s="252"/>
      <c r="D110" s="252"/>
      <c r="E110" s="252"/>
      <c r="F110" s="252"/>
      <c r="G110" s="252"/>
      <c r="H110" s="252"/>
      <c r="I110" s="252"/>
      <c r="J110" s="252"/>
      <c r="K110" s="252"/>
      <c r="L110" s="252"/>
      <c r="M110" s="252"/>
      <c r="N110" s="253"/>
    </row>
    <row r="111" spans="2:14">
      <c r="B111" s="254" t="s">
        <v>2217</v>
      </c>
      <c r="C111" s="255"/>
      <c r="D111" s="255"/>
      <c r="E111" s="255"/>
      <c r="F111" s="255"/>
      <c r="G111" s="255"/>
      <c r="H111" s="255"/>
      <c r="I111" s="255"/>
      <c r="J111" s="255"/>
      <c r="K111" s="255"/>
      <c r="L111" s="255"/>
      <c r="M111" s="255"/>
      <c r="N111" s="256"/>
    </row>
    <row r="112" spans="2:14" ht="15" customHeight="1">
      <c r="B112" s="970" t="s">
        <v>2218</v>
      </c>
      <c r="C112" s="971"/>
      <c r="D112" s="971"/>
      <c r="E112" s="971"/>
      <c r="F112" s="971"/>
      <c r="G112" s="971"/>
      <c r="H112" s="971"/>
      <c r="I112" s="971"/>
      <c r="J112" s="971"/>
      <c r="K112" s="971"/>
      <c r="L112" s="971"/>
      <c r="M112" s="971"/>
      <c r="N112" s="972"/>
    </row>
    <row r="113" spans="2:14" ht="15" customHeight="1">
      <c r="B113" s="970"/>
      <c r="C113" s="971"/>
      <c r="D113" s="971"/>
      <c r="E113" s="971"/>
      <c r="F113" s="971"/>
      <c r="G113" s="971"/>
      <c r="H113" s="971"/>
      <c r="I113" s="971"/>
      <c r="J113" s="971"/>
      <c r="K113" s="971"/>
      <c r="L113" s="971"/>
      <c r="M113" s="971"/>
      <c r="N113" s="972"/>
    </row>
    <row r="114" spans="2:14" ht="30" customHeight="1">
      <c r="B114" s="973" t="s">
        <v>2219</v>
      </c>
      <c r="C114" s="974"/>
      <c r="D114" s="974"/>
      <c r="E114" s="974"/>
      <c r="F114" s="974"/>
      <c r="G114" s="974"/>
      <c r="H114" s="974"/>
      <c r="I114" s="974"/>
      <c r="J114" s="974"/>
      <c r="K114" s="974"/>
      <c r="L114" s="974"/>
      <c r="M114" s="974"/>
      <c r="N114" s="975"/>
    </row>
    <row r="115" spans="2:14">
      <c r="B115" s="973"/>
      <c r="C115" s="974"/>
      <c r="D115" s="974"/>
      <c r="E115" s="974"/>
      <c r="F115" s="974"/>
      <c r="G115" s="974"/>
      <c r="H115" s="974"/>
      <c r="I115" s="974"/>
      <c r="J115" s="974"/>
      <c r="K115" s="974"/>
      <c r="L115" s="974"/>
      <c r="M115" s="974"/>
      <c r="N115" s="975"/>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54"/>
      <c r="C119" s="255"/>
      <c r="D119" s="255"/>
      <c r="E119" s="255"/>
      <c r="F119" s="255"/>
      <c r="G119" s="255"/>
      <c r="H119" s="255"/>
      <c r="I119" s="255"/>
      <c r="J119" s="255"/>
      <c r="K119" s="255"/>
      <c r="L119" s="255"/>
      <c r="M119" s="255"/>
      <c r="N119" s="256"/>
    </row>
    <row r="120" spans="2:14">
      <c r="B120" s="242"/>
      <c r="C120" s="243"/>
      <c r="D120" s="243"/>
      <c r="E120" s="243" t="s">
        <v>976</v>
      </c>
      <c r="F120" s="417"/>
      <c r="G120" s="417"/>
      <c r="H120" s="243"/>
      <c r="I120" s="243"/>
      <c r="J120" s="243"/>
      <c r="K120" s="243"/>
      <c r="L120" s="243"/>
      <c r="M120" s="243"/>
      <c r="N120" s="244"/>
    </row>
    <row r="121" spans="2:14">
      <c r="B121" s="242"/>
      <c r="C121" s="243"/>
      <c r="D121" s="243"/>
      <c r="E121" s="418" t="s">
        <v>977</v>
      </c>
      <c r="F121" s="243"/>
      <c r="G121" s="243"/>
      <c r="H121" s="418"/>
      <c r="I121" s="418"/>
      <c r="J121" s="418"/>
      <c r="K121" s="243"/>
      <c r="L121" s="243"/>
      <c r="M121" s="243"/>
      <c r="N121" s="244"/>
    </row>
    <row r="122" spans="2:14">
      <c r="B122" s="242"/>
      <c r="C122" s="243"/>
      <c r="D122" s="243"/>
      <c r="E122" s="257" t="s">
        <v>981</v>
      </c>
      <c r="F122" s="243"/>
      <c r="G122" s="243"/>
      <c r="H122" s="257"/>
      <c r="I122" s="257"/>
      <c r="J122" s="257"/>
      <c r="K122" s="243"/>
      <c r="L122" s="243"/>
      <c r="M122" s="243"/>
      <c r="N122" s="244"/>
    </row>
    <row r="123" spans="2:14">
      <c r="B123" s="258"/>
      <c r="C123" s="255"/>
      <c r="D123" s="255"/>
      <c r="E123" s="243" t="s">
        <v>979</v>
      </c>
      <c r="F123" s="243"/>
      <c r="G123" s="243"/>
      <c r="H123" s="243"/>
      <c r="I123" s="243"/>
      <c r="J123" s="243"/>
      <c r="K123" s="255"/>
      <c r="L123" s="255"/>
      <c r="M123" s="255"/>
      <c r="N123" s="256"/>
    </row>
    <row r="124" spans="2:14">
      <c r="B124" s="258"/>
      <c r="C124" s="255"/>
      <c r="D124" s="255"/>
      <c r="E124" s="255"/>
      <c r="F124" s="243"/>
      <c r="G124" s="243"/>
      <c r="H124" s="243"/>
      <c r="I124" s="243"/>
      <c r="J124" s="243"/>
      <c r="K124" s="255"/>
      <c r="L124" s="255"/>
      <c r="M124" s="255"/>
      <c r="N124" s="256"/>
    </row>
    <row r="125" spans="2:14">
      <c r="B125" s="258" t="s">
        <v>2220</v>
      </c>
      <c r="C125" s="257"/>
      <c r="D125" s="257"/>
      <c r="E125" s="243"/>
      <c r="F125" s="243"/>
      <c r="G125" s="243"/>
      <c r="H125" s="243"/>
      <c r="I125" s="243"/>
      <c r="J125" s="976"/>
      <c r="K125" s="976"/>
      <c r="L125" s="976"/>
      <c r="M125" s="976"/>
      <c r="N125" s="977"/>
    </row>
    <row r="126" spans="2:14" ht="15.75" thickBot="1">
      <c r="B126" s="419" t="s">
        <v>2221</v>
      </c>
      <c r="C126" s="420"/>
      <c r="D126" s="420"/>
      <c r="E126" s="259"/>
      <c r="F126" s="259"/>
      <c r="G126" s="259"/>
      <c r="H126" s="259"/>
      <c r="I126" s="259"/>
      <c r="J126" s="978"/>
      <c r="K126" s="978"/>
      <c r="L126" s="978"/>
      <c r="M126" s="978"/>
      <c r="N126" s="979"/>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59:M59"/>
    <mergeCell ref="L63:M63"/>
    <mergeCell ref="L64:M64"/>
    <mergeCell ref="L65:M65"/>
    <mergeCell ref="L66:M66"/>
    <mergeCell ref="B46:H46"/>
    <mergeCell ref="I46:J46"/>
    <mergeCell ref="L46:M46"/>
    <mergeCell ref="B47:M47"/>
    <mergeCell ref="B51:I51"/>
    <mergeCell ref="L51:M51"/>
    <mergeCell ref="B74:H74"/>
    <mergeCell ref="L74:M74"/>
    <mergeCell ref="B82:H82"/>
    <mergeCell ref="L82:M82"/>
    <mergeCell ref="L67:M67"/>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1652</v>
      </c>
      <c r="C31" s="81" t="s">
        <v>2097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182</v>
      </c>
      <c r="B36" s="841" t="str">
        <f>VLOOKUP(A36,EQUIPOS!A6:D154,3,FALSE)</f>
        <v xml:space="preserve">Compresor para penetrar roca
</v>
      </c>
      <c r="C36" s="842"/>
      <c r="D36" s="842"/>
      <c r="E36" s="842"/>
      <c r="F36" s="842"/>
      <c r="G36" s="842"/>
      <c r="H36" s="843"/>
      <c r="I36" s="267"/>
      <c r="J36" s="268"/>
      <c r="K36" s="269">
        <f>VLOOKUP(A36,EQUIPOS!A6:D163,4,FALSE)</f>
        <v>72952.446029092971</v>
      </c>
      <c r="L36" s="270"/>
      <c r="M36" s="271">
        <v>0.125</v>
      </c>
      <c r="N36" s="272">
        <f>K36/M36</f>
        <v>583619.56823274377</v>
      </c>
    </row>
    <row r="37" spans="1:14">
      <c r="A37" s="113" t="s">
        <v>242</v>
      </c>
      <c r="B37" s="841" t="str">
        <f>VLOOKUP(A37,EQUIPOS!A7:D154,3,FALSE)</f>
        <v>Grúa con torre capacidad 1 ton en la punta.</v>
      </c>
      <c r="C37" s="842"/>
      <c r="D37" s="842"/>
      <c r="E37" s="842"/>
      <c r="F37" s="842"/>
      <c r="G37" s="842"/>
      <c r="H37" s="843"/>
      <c r="I37" s="421"/>
      <c r="J37" s="422"/>
      <c r="K37" s="269">
        <f>VLOOKUP(A37,EQUIPOS!A7:D164,4,FALSE)</f>
        <v>154861.70241817465</v>
      </c>
      <c r="L37" s="335"/>
      <c r="M37" s="336">
        <v>2.5</v>
      </c>
      <c r="N37" s="272">
        <f>K37/M37</f>
        <v>61944.680967269858</v>
      </c>
    </row>
    <row r="38" spans="1:14">
      <c r="A38" s="113" t="s">
        <v>267</v>
      </c>
      <c r="B38" s="841" t="str">
        <f>VLOOKUP(A38,EQUIPOS!A8:D154,3,FALSE)</f>
        <v>Motobomba de concreto</v>
      </c>
      <c r="C38" s="842"/>
      <c r="D38" s="842"/>
      <c r="E38" s="842"/>
      <c r="F38" s="842"/>
      <c r="G38" s="842"/>
      <c r="H38" s="843"/>
      <c r="I38" s="421"/>
      <c r="J38" s="422"/>
      <c r="K38" s="438">
        <f>VLOOKUP(A38,EQUIPOS!A8:D165,4,FALSE)</f>
        <v>105315.99414101909</v>
      </c>
      <c r="L38" s="335"/>
      <c r="M38" s="336">
        <v>0.65</v>
      </c>
      <c r="N38" s="272">
        <f>K38/M38</f>
        <v>162024.6063707986</v>
      </c>
    </row>
    <row r="39" spans="1:14">
      <c r="A39" s="113" t="s">
        <v>310</v>
      </c>
      <c r="B39" s="841" t="str">
        <f>VLOOKUP(A39,EQUIPOS!A9:D154,3,FALSE)</f>
        <v>Retroexcavadora A25C</v>
      </c>
      <c r="C39" s="842"/>
      <c r="D39" s="842"/>
      <c r="E39" s="842"/>
      <c r="F39" s="842"/>
      <c r="G39" s="842"/>
      <c r="H39" s="843"/>
      <c r="I39" s="421"/>
      <c r="J39" s="422"/>
      <c r="K39" s="438">
        <f>VLOOKUP(A39,EQUIPOS!A9:D166,4,FALSE)</f>
        <v>219052.64288715599</v>
      </c>
      <c r="L39" s="335"/>
      <c r="M39" s="336">
        <v>0.65</v>
      </c>
      <c r="N39" s="272">
        <f>K39/M39</f>
        <v>337004.06598023995</v>
      </c>
    </row>
    <row r="40" spans="1:14">
      <c r="A40" s="113"/>
      <c r="B40" s="841"/>
      <c r="C40" s="842"/>
      <c r="D40" s="842"/>
      <c r="E40" s="842"/>
      <c r="F40" s="842"/>
      <c r="G40" s="842"/>
      <c r="H40" s="843"/>
      <c r="I40" s="421"/>
      <c r="J40" s="422"/>
      <c r="K40" s="438"/>
      <c r="L40" s="335"/>
      <c r="M40" s="336"/>
      <c r="N40" s="272"/>
    </row>
    <row r="41" spans="1:14">
      <c r="A41" s="113"/>
      <c r="B41" s="841"/>
      <c r="C41" s="842"/>
      <c r="D41" s="842"/>
      <c r="E41" s="842"/>
      <c r="F41" s="842"/>
      <c r="G41" s="842"/>
      <c r="H41" s="843"/>
      <c r="I41" s="421"/>
      <c r="J41" s="422"/>
      <c r="K41" s="438"/>
      <c r="L41" s="335"/>
      <c r="M41" s="336"/>
      <c r="N41" s="272"/>
    </row>
    <row r="42" spans="1:14">
      <c r="A42" s="113"/>
      <c r="B42" s="841"/>
      <c r="C42" s="842"/>
      <c r="D42" s="842"/>
      <c r="E42" s="842"/>
      <c r="F42" s="842"/>
      <c r="G42" s="842"/>
      <c r="H42" s="843"/>
      <c r="I42" s="328"/>
      <c r="J42" s="330"/>
      <c r="K42" s="438"/>
      <c r="L42" s="423"/>
      <c r="M42" s="424"/>
      <c r="N42" s="272"/>
    </row>
    <row r="43" spans="1:14">
      <c r="B43" s="841"/>
      <c r="C43" s="842"/>
      <c r="D43" s="842"/>
      <c r="E43" s="842"/>
      <c r="F43" s="842"/>
      <c r="G43" s="842"/>
      <c r="H43" s="843"/>
      <c r="I43" s="36"/>
      <c r="J43" s="37"/>
      <c r="K43" s="438"/>
      <c r="L43" s="276"/>
      <c r="M43" s="277"/>
      <c r="N43" s="272"/>
    </row>
    <row r="44" spans="1:14">
      <c r="B44" s="320"/>
      <c r="C44" s="321"/>
      <c r="D44" s="321"/>
      <c r="E44" s="321"/>
      <c r="F44" s="323"/>
      <c r="G44" s="323"/>
      <c r="H44" s="125"/>
      <c r="I44" s="36"/>
      <c r="J44" s="37"/>
      <c r="K44" s="438"/>
      <c r="L44" s="276"/>
      <c r="M44" s="277"/>
      <c r="N44" s="273"/>
    </row>
    <row r="45" spans="1:14">
      <c r="B45" s="848" t="s">
        <v>952</v>
      </c>
      <c r="C45" s="849"/>
      <c r="D45" s="849"/>
      <c r="E45" s="38"/>
      <c r="F45" s="39"/>
      <c r="G45" s="39"/>
      <c r="H45" s="40"/>
      <c r="I45" s="36"/>
      <c r="J45" s="37"/>
      <c r="K45" s="279"/>
      <c r="L45" s="276"/>
      <c r="M45" s="401">
        <v>0.1</v>
      </c>
      <c r="N45" s="344">
        <f>N87*M45</f>
        <v>46742.82639156087</v>
      </c>
    </row>
    <row r="46" spans="1:14" ht="15.75" thickBot="1">
      <c r="B46" s="841"/>
      <c r="C46" s="842"/>
      <c r="D46" s="842"/>
      <c r="E46" s="842"/>
      <c r="F46" s="842"/>
      <c r="G46" s="842"/>
      <c r="H46" s="843"/>
      <c r="I46" s="850"/>
      <c r="J46" s="851"/>
      <c r="K46" s="41"/>
      <c r="L46" s="852"/>
      <c r="M46" s="853"/>
      <c r="N46" s="105"/>
    </row>
    <row r="47" spans="1:14" ht="15.75" thickBot="1">
      <c r="B47" s="828" t="s">
        <v>953</v>
      </c>
      <c r="C47" s="829"/>
      <c r="D47" s="829"/>
      <c r="E47" s="829"/>
      <c r="F47" s="829"/>
      <c r="G47" s="829"/>
      <c r="H47" s="829"/>
      <c r="I47" s="829"/>
      <c r="J47" s="829"/>
      <c r="K47" s="829"/>
      <c r="L47" s="829"/>
      <c r="M47" s="830"/>
      <c r="N47" s="394">
        <f>SUM(N36:N46)</f>
        <v>1191335.7479426132</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19" t="s">
        <v>944</v>
      </c>
      <c r="C51" s="820"/>
      <c r="D51" s="820"/>
      <c r="E51" s="820"/>
      <c r="F51" s="820"/>
      <c r="G51" s="820"/>
      <c r="H51" s="820"/>
      <c r="I51" s="821"/>
      <c r="J51" s="315" t="s">
        <v>945</v>
      </c>
      <c r="K51" s="85" t="s">
        <v>946</v>
      </c>
      <c r="L51" s="822" t="s">
        <v>955</v>
      </c>
      <c r="M51" s="821"/>
      <c r="N51" s="86" t="s">
        <v>951</v>
      </c>
    </row>
    <row r="52" spans="1:14">
      <c r="A52" s="161" t="s">
        <v>745</v>
      </c>
      <c r="B52" s="43" t="str">
        <f>VLOOKUP(A52,MATERIALES!A5:D373,3,FALSE)</f>
        <v>Acero PDR-60</v>
      </c>
      <c r="C52" s="281"/>
      <c r="D52" s="281"/>
      <c r="E52" s="281"/>
      <c r="F52" s="281"/>
      <c r="G52" s="281"/>
      <c r="H52" s="281"/>
      <c r="I52" s="281"/>
      <c r="J52" s="311" t="str">
        <f>VLOOKUP(A52,MATERIALES!A6:D644,2,FALSE)</f>
        <v>kg</v>
      </c>
      <c r="K52" s="282">
        <v>178.12830345854127</v>
      </c>
      <c r="L52" s="267"/>
      <c r="M52" s="402">
        <f>VLOOKUP(A52,MATERIALES!A5:D396,4,FALSE)</f>
        <v>4029.2237782983452</v>
      </c>
      <c r="N52" s="272">
        <f>K52*M52</f>
        <v>717718.7958830978</v>
      </c>
    </row>
    <row r="53" spans="1:14">
      <c r="A53" s="161" t="s">
        <v>829</v>
      </c>
      <c r="B53" s="43" t="str">
        <f>VLOOKUP(A53,MATERIALES!A6:D373,3,FALSE)</f>
        <v>Concreto Resistencia  28 (Mpa)</v>
      </c>
      <c r="C53" s="425"/>
      <c r="D53" s="425"/>
      <c r="E53" s="425"/>
      <c r="F53" s="425"/>
      <c r="G53" s="425"/>
      <c r="H53" s="425"/>
      <c r="I53" s="425"/>
      <c r="J53" s="312" t="str">
        <f>VLOOKUP(A53,MATERIALES!A7:D645,2,FALSE)</f>
        <v>m3</v>
      </c>
      <c r="K53" s="397">
        <v>1.1875220230569419</v>
      </c>
      <c r="L53" s="421"/>
      <c r="M53" s="402">
        <f>VLOOKUP(A53,MATERIALES!A6:D397,4,FALSE)</f>
        <v>490558.0383943913</v>
      </c>
      <c r="N53" s="272">
        <f t="shared" ref="N53:N59" si="0">K53*M53</f>
        <v>582548.47418095253</v>
      </c>
    </row>
    <row r="54" spans="1:14">
      <c r="A54" s="161" t="s">
        <v>376</v>
      </c>
      <c r="B54" s="43" t="str">
        <f>VLOOKUP(A54,MATERIALES!A6:D373,3,FALSE)</f>
        <v>Anfo</v>
      </c>
      <c r="C54" s="425"/>
      <c r="D54" s="425"/>
      <c r="E54" s="425"/>
      <c r="F54" s="425"/>
      <c r="G54" s="425"/>
      <c r="H54" s="425"/>
      <c r="I54" s="425"/>
      <c r="J54" s="312" t="s">
        <v>377</v>
      </c>
      <c r="K54" s="397">
        <v>0.3</v>
      </c>
      <c r="L54" s="421"/>
      <c r="M54" s="402">
        <f>VLOOKUP(A54,MATERIALES!A6:D398,4,FALSE)</f>
        <v>6005.3951683781688</v>
      </c>
      <c r="N54" s="272">
        <f t="shared" si="0"/>
        <v>1801.6185505134506</v>
      </c>
    </row>
    <row r="55" spans="1:14">
      <c r="A55" s="161" t="s">
        <v>424</v>
      </c>
      <c r="B55" s="43" t="str">
        <f>VLOOKUP(A55,MATERIALES!A6:D373,3,FALSE)</f>
        <v>Cordón detonante</v>
      </c>
      <c r="C55" s="425"/>
      <c r="D55" s="425"/>
      <c r="E55" s="425"/>
      <c r="F55" s="425"/>
      <c r="G55" s="425"/>
      <c r="H55" s="425"/>
      <c r="I55" s="425"/>
      <c r="J55" s="312" t="str">
        <f>VLOOKUP(A55,MATERIALES!A9:D647,2,FALSE)</f>
        <v>m</v>
      </c>
      <c r="K55" s="397">
        <v>3</v>
      </c>
      <c r="L55" s="421"/>
      <c r="M55" s="402">
        <f>VLOOKUP(A55,MATERIALES!A6:D399,4,FALSE)</f>
        <v>1623.8724595571182</v>
      </c>
      <c r="N55" s="272">
        <f t="shared" si="0"/>
        <v>4871.6173786713543</v>
      </c>
    </row>
    <row r="56" spans="1:14">
      <c r="A56" s="161" t="s">
        <v>453</v>
      </c>
      <c r="B56" s="43" t="str">
        <f>VLOOKUP(A56,MATERIALES!A7:D373,3,FALSE)</f>
        <v>Explosivos  75% (INDUGEL)</v>
      </c>
      <c r="C56" s="425"/>
      <c r="D56" s="425"/>
      <c r="E56" s="425"/>
      <c r="F56" s="425"/>
      <c r="G56" s="425"/>
      <c r="H56" s="425"/>
      <c r="I56" s="425"/>
      <c r="J56" s="312" t="str">
        <f>VLOOKUP(A56,MATERIALES!A10:D648,2,FALSE)</f>
        <v>lb</v>
      </c>
      <c r="K56" s="397">
        <v>0.25</v>
      </c>
      <c r="L56" s="421"/>
      <c r="M56" s="402">
        <f>VLOOKUP(A56,MATERIALES!A7:D400,4,FALSE)</f>
        <v>12471.382140503754</v>
      </c>
      <c r="N56" s="272">
        <f t="shared" si="0"/>
        <v>3117.8455351259386</v>
      </c>
    </row>
    <row r="57" spans="1:14">
      <c r="A57" s="161" t="s">
        <v>458</v>
      </c>
      <c r="B57" s="43" t="str">
        <f>VLOOKUP(A57,MATERIALES!A8:D373,3,FALSE)</f>
        <v>Fulminantes</v>
      </c>
      <c r="C57" s="425"/>
      <c r="D57" s="425"/>
      <c r="E57" s="425"/>
      <c r="F57" s="425"/>
      <c r="G57" s="425"/>
      <c r="H57" s="425"/>
      <c r="I57" s="425"/>
      <c r="J57" s="312" t="str">
        <f>VLOOKUP(A57,MATERIALES!A11:D649,2,FALSE)</f>
        <v>u</v>
      </c>
      <c r="K57" s="397">
        <v>1</v>
      </c>
      <c r="L57" s="421"/>
      <c r="M57" s="402">
        <f>VLOOKUP(A57,MATERIALES!A8:D401,4,FALSE)</f>
        <v>936.10858681747311</v>
      </c>
      <c r="N57" s="272">
        <f t="shared" si="0"/>
        <v>936.10858681747311</v>
      </c>
    </row>
    <row r="58" spans="1:14">
      <c r="A58" s="161" t="s">
        <v>552</v>
      </c>
      <c r="B58" s="43" t="str">
        <f>VLOOKUP(A58,MATERIALES!A9:D373,3,FALSE)</f>
        <v>Mecha Lenta</v>
      </c>
      <c r="C58" s="425"/>
      <c r="D58" s="425"/>
      <c r="E58" s="425"/>
      <c r="F58" s="425"/>
      <c r="G58" s="425"/>
      <c r="H58" s="425"/>
      <c r="I58" s="425"/>
      <c r="J58" s="312" t="str">
        <f>VLOOKUP(A58,MATERIALES!A11:D650,2,FALSE)</f>
        <v>m</v>
      </c>
      <c r="K58" s="397">
        <v>1</v>
      </c>
      <c r="L58" s="421"/>
      <c r="M58" s="402">
        <f>VLOOKUP(A58,MATERIALES!A9:D402,4,FALSE)</f>
        <v>864.43397681457805</v>
      </c>
      <c r="N58" s="272">
        <f t="shared" si="0"/>
        <v>864.43397681457805</v>
      </c>
    </row>
    <row r="59" spans="1:14">
      <c r="A59" s="161" t="s">
        <v>845</v>
      </c>
      <c r="B59" s="43" t="str">
        <f>VLOOKUP(A59,MATERIALES!A10:D373,3,FALSE)</f>
        <v>Escolta y transporte (una tarifa por cada m3 escoltado y transportado)</v>
      </c>
      <c r="C59" s="425"/>
      <c r="D59" s="425"/>
      <c r="E59" s="425"/>
      <c r="F59" s="425"/>
      <c r="G59" s="425"/>
      <c r="H59" s="425"/>
      <c r="I59" s="425"/>
      <c r="J59" s="312" t="str">
        <f>VLOOKUP(A59,MATERIALES!A12:D651,2,FALSE)</f>
        <v>kg</v>
      </c>
      <c r="K59" s="397">
        <v>0.45800000000000002</v>
      </c>
      <c r="L59" s="421"/>
      <c r="M59" s="402">
        <f>VLOOKUP(A59,MATERIALES!A10:D403,4,FALSE)</f>
        <v>7076.0888885061631</v>
      </c>
      <c r="N59" s="272">
        <f t="shared" si="0"/>
        <v>3240.848710935823</v>
      </c>
    </row>
    <row r="60" spans="1:14">
      <c r="A60" s="161"/>
      <c r="B60" s="43"/>
      <c r="C60" s="425"/>
      <c r="D60" s="425"/>
      <c r="E60" s="425"/>
      <c r="F60" s="425"/>
      <c r="G60" s="425"/>
      <c r="H60" s="425"/>
      <c r="I60" s="425"/>
      <c r="J60" s="311"/>
      <c r="K60" s="397"/>
      <c r="L60" s="421"/>
      <c r="M60" s="402"/>
      <c r="N60" s="272"/>
    </row>
    <row r="61" spans="1:14">
      <c r="A61" s="161"/>
      <c r="B61" s="43"/>
      <c r="C61" s="425"/>
      <c r="D61" s="425"/>
      <c r="E61" s="425"/>
      <c r="F61" s="425"/>
      <c r="G61" s="425"/>
      <c r="H61" s="425"/>
      <c r="I61" s="425"/>
      <c r="J61" s="311"/>
      <c r="K61" s="397"/>
      <c r="L61" s="421"/>
      <c r="M61" s="402"/>
      <c r="N61" s="272"/>
    </row>
    <row r="62" spans="1:14" ht="15.75" thickBot="1">
      <c r="B62" s="43"/>
      <c r="C62" s="310"/>
      <c r="D62" s="310"/>
      <c r="E62" s="310"/>
      <c r="F62" s="310"/>
      <c r="G62" s="310"/>
      <c r="H62" s="310"/>
      <c r="I62" s="310"/>
      <c r="J62" s="435"/>
      <c r="K62" s="126"/>
      <c r="L62" s="325"/>
      <c r="M62" s="402"/>
      <c r="N62" s="272"/>
    </row>
    <row r="63" spans="1:14" ht="15.75" thickBot="1">
      <c r="B63" s="828" t="s">
        <v>953</v>
      </c>
      <c r="C63" s="829"/>
      <c r="D63" s="829"/>
      <c r="E63" s="829"/>
      <c r="F63" s="829"/>
      <c r="G63" s="829"/>
      <c r="H63" s="829"/>
      <c r="I63" s="829"/>
      <c r="J63" s="829"/>
      <c r="K63" s="829"/>
      <c r="L63" s="829"/>
      <c r="M63" s="830"/>
      <c r="N63" s="394">
        <f>SUM(N52:N62)</f>
        <v>1315099.7428029291</v>
      </c>
    </row>
    <row r="64" spans="1:14">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3" t="s">
        <v>957</v>
      </c>
      <c r="C67" s="314"/>
      <c r="D67" s="314"/>
      <c r="E67" s="314"/>
      <c r="F67" s="314"/>
      <c r="G67" s="314"/>
      <c r="H67" s="73" t="s">
        <v>945</v>
      </c>
      <c r="I67" s="74" t="s">
        <v>958</v>
      </c>
      <c r="J67" s="75" t="s">
        <v>959</v>
      </c>
      <c r="K67" s="73" t="s">
        <v>960</v>
      </c>
      <c r="L67" s="831" t="s">
        <v>961</v>
      </c>
      <c r="M67" s="804"/>
      <c r="N67" s="76" t="s">
        <v>951</v>
      </c>
    </row>
    <row r="68" spans="1:15">
      <c r="A68" t="s">
        <v>1256</v>
      </c>
      <c r="B68" s="46" t="str">
        <f>VLOOKUP(A68,TRANSPORTE!A5:D117,3,FALSE)</f>
        <v>Transporte de material de excavación</v>
      </c>
      <c r="C68" s="317"/>
      <c r="D68" s="317"/>
      <c r="E68" s="317"/>
      <c r="F68" s="317"/>
      <c r="G68" s="317"/>
      <c r="H68" s="311" t="s">
        <v>1468</v>
      </c>
      <c r="I68" s="279">
        <v>1.3</v>
      </c>
      <c r="J68" s="286">
        <v>1</v>
      </c>
      <c r="K68" s="279">
        <f>I68*J68</f>
        <v>1.3</v>
      </c>
      <c r="L68" s="832">
        <f>VLOOKUP(A68,TRANSPORTE!A5:D117,4,FALSE)</f>
        <v>1232.9363069637777</v>
      </c>
      <c r="M68" s="833"/>
      <c r="N68" s="287">
        <f>K68*L68</f>
        <v>1602.8171990529111</v>
      </c>
    </row>
    <row r="69" spans="1:15">
      <c r="A69" t="s">
        <v>1408</v>
      </c>
      <c r="B69" s="46" t="str">
        <f>VLOOKUP(A69,TRANSPORTE!A6:D117,3,FALSE)</f>
        <v>Equipo de Transporte (Camiones Grúas</v>
      </c>
      <c r="C69" s="47"/>
      <c r="D69" s="47"/>
      <c r="E69" s="47"/>
      <c r="F69" s="47"/>
      <c r="G69" s="47"/>
      <c r="H69" s="311" t="s">
        <v>1468</v>
      </c>
      <c r="I69" s="279">
        <v>0.05</v>
      </c>
      <c r="J69" s="286">
        <v>1</v>
      </c>
      <c r="K69" s="279">
        <f>I69*J69</f>
        <v>0.05</v>
      </c>
      <c r="L69" s="832">
        <f>VLOOKUP(A69,TRANSPORTE!A6:D117,4,FALSE)</f>
        <v>98.725591885102361</v>
      </c>
      <c r="M69" s="833"/>
      <c r="N69" s="287">
        <f>K69*L69</f>
        <v>4.9362795942551188</v>
      </c>
    </row>
    <row r="70" spans="1:15">
      <c r="B70" s="46"/>
      <c r="C70" s="47"/>
      <c r="D70" s="47"/>
      <c r="E70" s="47"/>
      <c r="F70" s="47"/>
      <c r="G70" s="47"/>
      <c r="H70" s="311"/>
      <c r="I70" s="279"/>
      <c r="J70" s="286"/>
      <c r="K70" s="279"/>
      <c r="L70" s="832"/>
      <c r="M70" s="833"/>
      <c r="N70" s="287"/>
    </row>
    <row r="71" spans="1:15">
      <c r="B71" s="46"/>
      <c r="C71" s="47"/>
      <c r="D71" s="47"/>
      <c r="E71" s="47"/>
      <c r="F71" s="47"/>
      <c r="G71" s="47"/>
      <c r="H71" s="311"/>
      <c r="I71" s="279"/>
      <c r="J71" s="286"/>
      <c r="K71" s="279"/>
      <c r="L71" s="832"/>
      <c r="M71" s="833"/>
      <c r="N71" s="287"/>
    </row>
    <row r="72" spans="1:15">
      <c r="B72" s="46"/>
      <c r="C72" s="47"/>
      <c r="D72" s="47"/>
      <c r="E72" s="47"/>
      <c r="F72" s="47"/>
      <c r="G72" s="47"/>
      <c r="H72" s="288"/>
      <c r="I72" s="279"/>
      <c r="J72" s="279"/>
      <c r="K72" s="279"/>
      <c r="L72" s="289"/>
      <c r="M72" s="290"/>
      <c r="N72" s="291"/>
    </row>
    <row r="73" spans="1:15" ht="15.75" thickBot="1">
      <c r="B73" s="447"/>
      <c r="C73" s="448"/>
      <c r="D73" s="448"/>
      <c r="E73" s="448"/>
      <c r="F73" s="448"/>
      <c r="G73" s="448"/>
      <c r="H73" s="48"/>
      <c r="I73" s="126"/>
      <c r="J73" s="126"/>
      <c r="K73" s="126"/>
      <c r="L73" s="817"/>
      <c r="M73" s="818"/>
      <c r="N73" s="127"/>
    </row>
    <row r="74" spans="1:15" ht="15.75" thickBot="1">
      <c r="B74" s="834" t="s">
        <v>953</v>
      </c>
      <c r="C74" s="835"/>
      <c r="D74" s="835"/>
      <c r="E74" s="835"/>
      <c r="F74" s="835"/>
      <c r="G74" s="835"/>
      <c r="H74" s="835"/>
      <c r="I74" s="835"/>
      <c r="J74" s="835"/>
      <c r="K74" s="835"/>
      <c r="L74" s="835"/>
      <c r="M74" s="836"/>
      <c r="N74" s="104">
        <f>N68+N69+N70+N71+N72</f>
        <v>1607.7534786471663</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54" t="s">
        <v>963</v>
      </c>
      <c r="C78" s="855"/>
      <c r="D78" s="855"/>
      <c r="E78" s="855"/>
      <c r="F78" s="855"/>
      <c r="G78" s="855"/>
      <c r="H78" s="855"/>
      <c r="I78" s="73" t="s">
        <v>964</v>
      </c>
      <c r="J78" s="75" t="s">
        <v>1410</v>
      </c>
      <c r="K78" s="74" t="s">
        <v>966</v>
      </c>
      <c r="L78" s="856" t="s">
        <v>950</v>
      </c>
      <c r="M78" s="980"/>
      <c r="N78" s="98" t="s">
        <v>951</v>
      </c>
    </row>
    <row r="79" spans="1:15">
      <c r="A79" s="215"/>
      <c r="B79" s="207" t="s">
        <v>2043</v>
      </c>
      <c r="C79" s="208"/>
      <c r="D79" s="208"/>
      <c r="E79" s="208"/>
      <c r="F79" s="208"/>
      <c r="G79" s="208"/>
      <c r="H79" s="208"/>
      <c r="I79" s="209"/>
      <c r="J79" s="210"/>
      <c r="K79" s="211"/>
      <c r="L79" s="212"/>
      <c r="M79" s="213"/>
      <c r="N79" s="214"/>
    </row>
    <row r="80" spans="1:15">
      <c r="A80" s="162" t="s">
        <v>15</v>
      </c>
      <c r="B80" s="49" t="str">
        <f>VLOOKUP(A80,'MANO DE OBRA'!A8:D68,3,FALSE)</f>
        <v>Obrero (6)</v>
      </c>
      <c r="C80" s="47"/>
      <c r="D80" s="47"/>
      <c r="E80" s="47"/>
      <c r="F80" s="47"/>
      <c r="G80" s="47"/>
      <c r="H80" s="47"/>
      <c r="I80" s="292">
        <f>K80/J80*100</f>
        <v>175560</v>
      </c>
      <c r="J80" s="293">
        <v>185</v>
      </c>
      <c r="K80" s="294">
        <f>VLOOKUP(A80,'MANO DE OBRA'!A8:D99,4,FALSE)</f>
        <v>324786</v>
      </c>
      <c r="L80" s="50"/>
      <c r="M80" s="434">
        <v>1</v>
      </c>
      <c r="N80" s="395">
        <f>K80/M80</f>
        <v>324786</v>
      </c>
      <c r="O80" s="106"/>
    </row>
    <row r="81" spans="1:14">
      <c r="A81" s="162" t="s">
        <v>30</v>
      </c>
      <c r="B81" s="49" t="str">
        <f>VLOOKUP(A81,'MANO DE OBRA'!A8:D69,3,FALSE)</f>
        <v>Oficial</v>
      </c>
      <c r="C81" s="47"/>
      <c r="D81" s="47"/>
      <c r="E81" s="47"/>
      <c r="F81" s="47"/>
      <c r="G81" s="47"/>
      <c r="H81" s="47"/>
      <c r="I81" s="292">
        <f>K81/J81*100</f>
        <v>57668.23979157189</v>
      </c>
      <c r="J81" s="293">
        <v>185</v>
      </c>
      <c r="K81" s="294">
        <f>VLOOKUP(A81,'MANO DE OBRA'!A8:D100,4,FALSE)</f>
        <v>106686.24361440798</v>
      </c>
      <c r="L81" s="50"/>
      <c r="M81" s="431">
        <v>1</v>
      </c>
      <c r="N81" s="395">
        <f>K81/M81</f>
        <v>106686.24361440798</v>
      </c>
    </row>
    <row r="82" spans="1:14">
      <c r="A82" s="162"/>
      <c r="B82" s="165" t="s">
        <v>1651</v>
      </c>
      <c r="C82" s="47"/>
      <c r="D82" s="47"/>
      <c r="E82" s="47"/>
      <c r="F82" s="47"/>
      <c r="G82" s="47"/>
      <c r="H82" s="47"/>
      <c r="I82" s="292"/>
      <c r="J82" s="293"/>
      <c r="K82" s="294"/>
      <c r="L82" s="50"/>
      <c r="M82" s="432"/>
      <c r="N82" s="395"/>
    </row>
    <row r="83" spans="1:14">
      <c r="A83" t="s">
        <v>15</v>
      </c>
      <c r="B83" s="49" t="str">
        <f>VLOOKUP(A83,'MANO DE OBRA'!A9:D70,3,FALSE)</f>
        <v>Obrero (6)</v>
      </c>
      <c r="C83" s="47"/>
      <c r="D83" s="47"/>
      <c r="E83" s="47"/>
      <c r="F83" s="47"/>
      <c r="G83" s="47"/>
      <c r="H83" s="47"/>
      <c r="I83" s="292">
        <f>K83/J83*100</f>
        <v>175560</v>
      </c>
      <c r="J83" s="293">
        <v>185</v>
      </c>
      <c r="K83" s="294">
        <f>VLOOKUP(A83,'MANO DE OBRA'!A9:D101,4,FALSE)</f>
        <v>324786</v>
      </c>
      <c r="L83" s="50"/>
      <c r="M83" s="300">
        <v>12</v>
      </c>
      <c r="N83" s="395">
        <f>K83/M83</f>
        <v>27065.5</v>
      </c>
    </row>
    <row r="84" spans="1:14">
      <c r="A84" t="s">
        <v>30</v>
      </c>
      <c r="B84" s="49" t="str">
        <f>VLOOKUP(A84,'MANO DE OBRA'!A10:D71,3,FALSE)</f>
        <v>Oficial</v>
      </c>
      <c r="C84" s="47"/>
      <c r="D84" s="47"/>
      <c r="E84" s="47"/>
      <c r="F84" s="47"/>
      <c r="G84" s="47"/>
      <c r="H84" s="47"/>
      <c r="I84" s="292">
        <f>K84/J84*100</f>
        <v>57668.23979157189</v>
      </c>
      <c r="J84" s="293">
        <v>185</v>
      </c>
      <c r="K84" s="294">
        <f>VLOOKUP(A84,'MANO DE OBRA'!A10:D102,4,FALSE)</f>
        <v>106686.24361440798</v>
      </c>
      <c r="L84" s="318"/>
      <c r="M84" s="300">
        <v>12</v>
      </c>
      <c r="N84" s="395">
        <f>K84/M84</f>
        <v>8890.5203012006659</v>
      </c>
    </row>
    <row r="85" spans="1:14">
      <c r="B85" s="49"/>
      <c r="C85" s="47"/>
      <c r="D85" s="47"/>
      <c r="E85" s="47"/>
      <c r="F85" s="47"/>
      <c r="G85" s="47"/>
      <c r="H85" s="47"/>
      <c r="I85" s="279"/>
      <c r="J85" s="297"/>
      <c r="K85" s="298"/>
      <c r="L85" s="318"/>
      <c r="M85" s="300"/>
      <c r="N85" s="296"/>
    </row>
    <row r="86" spans="1:14" ht="15.75" thickBot="1">
      <c r="B86" s="815"/>
      <c r="C86" s="816"/>
      <c r="D86" s="816"/>
      <c r="E86" s="816"/>
      <c r="F86" s="816"/>
      <c r="G86" s="816"/>
      <c r="H86" s="816"/>
      <c r="I86" s="126"/>
      <c r="J86" s="126"/>
      <c r="K86" s="126"/>
      <c r="L86" s="916"/>
      <c r="M86" s="916"/>
      <c r="N86" s="45"/>
    </row>
    <row r="87" spans="1:14" ht="15.75" thickBot="1">
      <c r="B87" s="834" t="s">
        <v>953</v>
      </c>
      <c r="C87" s="835"/>
      <c r="D87" s="835"/>
      <c r="E87" s="835"/>
      <c r="F87" s="835"/>
      <c r="G87" s="835"/>
      <c r="H87" s="835"/>
      <c r="I87" s="835"/>
      <c r="J87" s="835"/>
      <c r="K87" s="835"/>
      <c r="L87" s="835"/>
      <c r="M87" s="836"/>
      <c r="N87" s="301">
        <f>SUM(N80:N86)</f>
        <v>467428.26391560864</v>
      </c>
    </row>
    <row r="88" spans="1:14" ht="15.75" thickBot="1">
      <c r="B88" s="33"/>
      <c r="C88" s="34"/>
      <c r="D88" s="34"/>
      <c r="E88" s="34"/>
      <c r="F88" s="34"/>
      <c r="G88" s="34"/>
      <c r="H88" s="34"/>
      <c r="I88" s="34"/>
      <c r="J88" s="34"/>
      <c r="K88" s="34"/>
      <c r="L88" s="34"/>
      <c r="M88" s="34"/>
      <c r="N88" s="35"/>
    </row>
    <row r="89" spans="1:14" ht="15.75" thickBot="1">
      <c r="B89" s="828" t="s">
        <v>967</v>
      </c>
      <c r="C89" s="829"/>
      <c r="D89" s="829"/>
      <c r="E89" s="829"/>
      <c r="F89" s="829"/>
      <c r="G89" s="829"/>
      <c r="H89" s="829"/>
      <c r="I89" s="829"/>
      <c r="J89" s="829"/>
      <c r="K89" s="829"/>
      <c r="L89" s="829"/>
      <c r="M89" s="830"/>
      <c r="N89" s="99">
        <f>N47+N63+N74+N87</f>
        <v>2975471.5081397984</v>
      </c>
    </row>
    <row r="90" spans="1:14">
      <c r="B90" s="33"/>
      <c r="C90" s="34"/>
      <c r="D90" s="34"/>
      <c r="E90" s="34"/>
      <c r="F90" s="34"/>
      <c r="G90" s="34"/>
      <c r="H90" s="34"/>
      <c r="I90" s="34"/>
      <c r="J90" s="34"/>
      <c r="K90" s="34"/>
      <c r="L90" s="34"/>
      <c r="M90" s="34"/>
      <c r="N90" s="35"/>
    </row>
    <row r="91" spans="1:14">
      <c r="B91" s="64" t="s">
        <v>968</v>
      </c>
      <c r="C91" s="65"/>
      <c r="D91" s="65"/>
      <c r="E91" s="65"/>
      <c r="F91" s="65"/>
      <c r="G91" s="65"/>
      <c r="H91" s="65"/>
      <c r="I91" s="65"/>
      <c r="J91" s="65"/>
      <c r="K91" s="65"/>
      <c r="L91" s="65"/>
      <c r="M91" s="65"/>
      <c r="N91" s="66"/>
    </row>
    <row r="92" spans="1:14" ht="15.75" thickBot="1">
      <c r="B92" s="68"/>
      <c r="C92" s="61"/>
      <c r="D92" s="61"/>
      <c r="E92" s="61"/>
      <c r="F92" s="61"/>
      <c r="G92" s="61"/>
      <c r="H92" s="61"/>
      <c r="I92" s="61"/>
      <c r="J92" s="61"/>
      <c r="K92" s="61"/>
      <c r="L92" s="61"/>
      <c r="M92" s="61"/>
      <c r="N92" s="63"/>
    </row>
    <row r="93" spans="1:14">
      <c r="B93" s="819" t="s">
        <v>969</v>
      </c>
      <c r="C93" s="820"/>
      <c r="D93" s="820"/>
      <c r="E93" s="820"/>
      <c r="F93" s="820"/>
      <c r="G93" s="820"/>
      <c r="H93" s="820"/>
      <c r="I93" s="314"/>
      <c r="J93" s="334"/>
      <c r="K93" s="302" t="s">
        <v>970</v>
      </c>
      <c r="L93" s="858" t="s">
        <v>971</v>
      </c>
      <c r="M93" s="859"/>
      <c r="N93" s="303"/>
    </row>
    <row r="94" spans="1:14">
      <c r="B94" s="860" t="s">
        <v>972</v>
      </c>
      <c r="C94" s="861"/>
      <c r="D94" s="861"/>
      <c r="E94" s="861"/>
      <c r="F94" s="861"/>
      <c r="G94" s="861"/>
      <c r="H94" s="861"/>
      <c r="I94" s="87"/>
      <c r="J94" s="88"/>
      <c r="K94" s="304">
        <v>0.2</v>
      </c>
      <c r="L94" s="862">
        <f>N89*K94</f>
        <v>595094.30162795971</v>
      </c>
      <c r="M94" s="863"/>
      <c r="N94" s="51"/>
    </row>
    <row r="95" spans="1:14">
      <c r="B95" s="89" t="s">
        <v>973</v>
      </c>
      <c r="C95" s="90"/>
      <c r="D95" s="90"/>
      <c r="E95" s="90"/>
      <c r="F95" s="90"/>
      <c r="G95" s="90"/>
      <c r="H95" s="90"/>
      <c r="I95" s="87"/>
      <c r="J95" s="88"/>
      <c r="K95" s="304">
        <v>0.05</v>
      </c>
      <c r="L95" s="862">
        <f>N89*K95</f>
        <v>148773.57540698993</v>
      </c>
      <c r="M95" s="863"/>
      <c r="N95" s="51"/>
    </row>
    <row r="96" spans="1:14" ht="15.75" thickBot="1">
      <c r="B96" s="91" t="s">
        <v>974</v>
      </c>
      <c r="C96" s="92"/>
      <c r="D96" s="92"/>
      <c r="E96" s="92"/>
      <c r="F96" s="92"/>
      <c r="G96" s="92"/>
      <c r="H96" s="92"/>
      <c r="I96" s="93"/>
      <c r="J96" s="94"/>
      <c r="K96" s="305">
        <v>0.05</v>
      </c>
      <c r="L96" s="864">
        <f>N89*K96</f>
        <v>148773.57540698993</v>
      </c>
      <c r="M96" s="865"/>
      <c r="N96" s="51"/>
    </row>
    <row r="97" spans="1:14" ht="15.75" thickBot="1">
      <c r="B97" s="828" t="s">
        <v>953</v>
      </c>
      <c r="C97" s="829"/>
      <c r="D97" s="829"/>
      <c r="E97" s="829"/>
      <c r="F97" s="829"/>
      <c r="G97" s="829"/>
      <c r="H97" s="829"/>
      <c r="I97" s="829"/>
      <c r="J97" s="829"/>
      <c r="K97" s="829"/>
      <c r="L97" s="829"/>
      <c r="M97" s="830"/>
      <c r="N97" s="52">
        <f>L94+L95+L96</f>
        <v>892641.4524419395</v>
      </c>
    </row>
    <row r="98" spans="1:14" ht="15.75" thickBot="1">
      <c r="B98" s="33"/>
      <c r="C98" s="34"/>
      <c r="D98" s="34"/>
      <c r="E98" s="34"/>
      <c r="F98" s="34"/>
      <c r="G98" s="34"/>
      <c r="H98" s="34"/>
      <c r="I98" s="34"/>
      <c r="J98" s="34"/>
      <c r="K98" s="34"/>
      <c r="L98" s="34"/>
      <c r="M98" s="34"/>
      <c r="N98" s="35"/>
    </row>
    <row r="99" spans="1:14" ht="15.75" thickBot="1">
      <c r="A99" t="s">
        <v>2016</v>
      </c>
      <c r="B99" s="828" t="s">
        <v>975</v>
      </c>
      <c r="C99" s="829"/>
      <c r="D99" s="829"/>
      <c r="E99" s="829"/>
      <c r="F99" s="829"/>
      <c r="G99" s="829"/>
      <c r="H99" s="829"/>
      <c r="I99" s="829"/>
      <c r="J99" s="829"/>
      <c r="K99" s="829"/>
      <c r="L99" s="829"/>
      <c r="M99" s="830"/>
      <c r="N99" s="188">
        <f>N89+N97</f>
        <v>3868112.960581738</v>
      </c>
    </row>
    <row r="100" spans="1:14">
      <c r="B100" s="239"/>
      <c r="C100" s="240"/>
      <c r="D100" s="240"/>
      <c r="E100" s="240"/>
      <c r="F100" s="240"/>
      <c r="G100" s="240"/>
      <c r="H100" s="240"/>
      <c r="I100" s="240"/>
      <c r="J100" s="240"/>
      <c r="K100" s="240"/>
      <c r="L100" s="240"/>
      <c r="M100" s="240"/>
      <c r="N100" s="241"/>
    </row>
    <row r="101" spans="1:14">
      <c r="B101" s="242"/>
      <c r="C101" s="243"/>
      <c r="D101" s="243"/>
      <c r="E101" s="243"/>
      <c r="F101" s="243"/>
      <c r="G101" s="243"/>
      <c r="H101" s="243"/>
      <c r="I101" s="243"/>
      <c r="J101" s="243"/>
      <c r="K101" s="243"/>
      <c r="L101" s="243"/>
      <c r="M101" s="243"/>
      <c r="N101" s="244"/>
    </row>
    <row r="102" spans="1:14">
      <c r="B102" s="242"/>
      <c r="C102" s="243"/>
      <c r="D102" s="243"/>
      <c r="E102" s="243"/>
      <c r="F102" s="243"/>
      <c r="G102" s="243"/>
      <c r="H102" s="243"/>
      <c r="I102" s="243"/>
      <c r="J102" s="243"/>
      <c r="K102" s="243"/>
      <c r="L102" s="243"/>
      <c r="M102" s="243"/>
      <c r="N102" s="244"/>
    </row>
    <row r="103" spans="1:14">
      <c r="B103" s="242"/>
      <c r="C103" s="243"/>
      <c r="D103" s="243"/>
      <c r="E103" s="243"/>
      <c r="F103" s="243"/>
      <c r="G103" s="243"/>
      <c r="H103" s="243"/>
      <c r="I103" s="243"/>
      <c r="J103" s="243"/>
      <c r="K103" s="243"/>
      <c r="L103" s="243"/>
      <c r="M103" s="243"/>
      <c r="N103" s="244"/>
    </row>
    <row r="104" spans="1:14">
      <c r="B104" s="242"/>
      <c r="C104" s="243"/>
      <c r="D104" s="243"/>
      <c r="E104" s="417" t="s">
        <v>976</v>
      </c>
      <c r="F104" s="417"/>
      <c r="G104" s="417"/>
      <c r="H104" s="417"/>
      <c r="I104" s="417"/>
      <c r="J104" s="417"/>
      <c r="K104" s="243"/>
      <c r="L104" s="243"/>
      <c r="M104" s="243"/>
      <c r="N104" s="244"/>
    </row>
    <row r="105" spans="1:14">
      <c r="B105" s="242"/>
      <c r="C105" s="243"/>
      <c r="D105" s="243"/>
      <c r="E105" s="243" t="s">
        <v>977</v>
      </c>
      <c r="F105" s="243"/>
      <c r="G105" s="243"/>
      <c r="H105" s="243"/>
      <c r="I105" s="243"/>
      <c r="J105" s="243"/>
      <c r="K105" s="243"/>
      <c r="L105" s="243"/>
      <c r="M105" s="243"/>
      <c r="N105" s="244"/>
    </row>
    <row r="106" spans="1:14">
      <c r="B106" s="242"/>
      <c r="C106" s="243"/>
      <c r="D106" s="243"/>
      <c r="E106" s="243" t="s">
        <v>978</v>
      </c>
      <c r="F106" s="243"/>
      <c r="G106" s="243"/>
      <c r="H106" s="243"/>
      <c r="I106" s="243"/>
      <c r="J106" s="243"/>
      <c r="K106" s="243"/>
      <c r="L106" s="243"/>
      <c r="M106" s="243"/>
      <c r="N106" s="244"/>
    </row>
    <row r="107" spans="1:14">
      <c r="B107" s="242"/>
      <c r="C107" s="243"/>
      <c r="D107" s="243"/>
      <c r="E107" s="243" t="s">
        <v>979</v>
      </c>
      <c r="F107" s="243"/>
      <c r="G107" s="243"/>
      <c r="H107" s="243"/>
      <c r="I107" s="243"/>
      <c r="J107" s="243"/>
      <c r="K107" s="243"/>
      <c r="L107" s="243"/>
      <c r="M107" s="243"/>
      <c r="N107" s="244"/>
    </row>
    <row r="108" spans="1:14" ht="15.75" thickBot="1">
      <c r="B108" s="242"/>
      <c r="C108" s="243"/>
      <c r="D108" s="243"/>
      <c r="E108" s="243"/>
      <c r="F108" s="243" t="s">
        <v>980</v>
      </c>
      <c r="G108" s="243"/>
      <c r="H108" s="243"/>
      <c r="I108" s="243"/>
      <c r="J108" s="243"/>
      <c r="K108" s="243"/>
      <c r="L108" s="243"/>
      <c r="M108" s="243"/>
      <c r="N108" s="244"/>
    </row>
    <row r="109" spans="1:14">
      <c r="B109" s="227" t="s">
        <v>2216</v>
      </c>
      <c r="C109" s="228"/>
      <c r="D109" s="228"/>
      <c r="E109" s="228"/>
      <c r="F109" s="228"/>
      <c r="G109" s="228"/>
      <c r="H109" s="228"/>
      <c r="I109" s="228"/>
      <c r="J109" s="228"/>
      <c r="K109" s="228"/>
      <c r="L109" s="228"/>
      <c r="M109" s="228"/>
      <c r="N109" s="229"/>
    </row>
    <row r="110" spans="1:14">
      <c r="B110" s="245"/>
      <c r="C110" s="246"/>
      <c r="D110" s="246"/>
      <c r="E110" s="246"/>
      <c r="F110" s="246"/>
      <c r="G110" s="246"/>
      <c r="H110" s="246"/>
      <c r="I110" s="246"/>
      <c r="J110" s="246"/>
      <c r="K110" s="246"/>
      <c r="L110" s="246"/>
      <c r="M110" s="246"/>
      <c r="N110" s="247"/>
    </row>
    <row r="111" spans="1:14">
      <c r="B111" s="245"/>
      <c r="C111" s="246"/>
      <c r="D111" s="246"/>
      <c r="E111" s="246"/>
      <c r="F111" s="246"/>
      <c r="G111" s="246"/>
      <c r="H111" s="246"/>
      <c r="I111" s="246"/>
      <c r="J111" s="246"/>
      <c r="K111" s="246"/>
      <c r="L111" s="246"/>
      <c r="M111" s="246"/>
      <c r="N111" s="247"/>
    </row>
    <row r="112" spans="1:14">
      <c r="B112" s="245"/>
      <c r="C112" s="246"/>
      <c r="D112" s="246"/>
      <c r="E112" s="246"/>
      <c r="F112" s="246"/>
      <c r="G112" s="246"/>
      <c r="H112" s="246"/>
      <c r="I112" s="246"/>
      <c r="J112" s="246"/>
      <c r="K112" s="246"/>
      <c r="L112" s="246"/>
      <c r="M112" s="246"/>
      <c r="N112" s="247"/>
    </row>
    <row r="113" spans="2:14" ht="15.75" thickBot="1">
      <c r="B113" s="248"/>
      <c r="C113" s="249"/>
      <c r="D113" s="249"/>
      <c r="E113" s="249"/>
      <c r="F113" s="249"/>
      <c r="G113" s="249"/>
      <c r="H113" s="249"/>
      <c r="I113" s="249"/>
      <c r="J113" s="249"/>
      <c r="K113" s="249"/>
      <c r="L113" s="249"/>
      <c r="M113" s="249"/>
      <c r="N113" s="250"/>
    </row>
    <row r="114" spans="2:14">
      <c r="B114" s="251"/>
      <c r="C114" s="252"/>
      <c r="D114" s="252"/>
      <c r="E114" s="252"/>
      <c r="F114" s="252"/>
      <c r="G114" s="252"/>
      <c r="H114" s="252"/>
      <c r="I114" s="252"/>
      <c r="J114" s="252"/>
      <c r="K114" s="252"/>
      <c r="L114" s="252"/>
      <c r="M114" s="252"/>
      <c r="N114" s="253"/>
    </row>
    <row r="115" spans="2:14">
      <c r="B115" s="254" t="s">
        <v>2217</v>
      </c>
      <c r="C115" s="255"/>
      <c r="D115" s="255"/>
      <c r="E115" s="255"/>
      <c r="F115" s="255"/>
      <c r="G115" s="255"/>
      <c r="H115" s="255"/>
      <c r="I115" s="255"/>
      <c r="J115" s="255"/>
      <c r="K115" s="255"/>
      <c r="L115" s="255"/>
      <c r="M115" s="255"/>
      <c r="N115" s="256"/>
    </row>
    <row r="116" spans="2:14" ht="15" customHeight="1">
      <c r="B116" s="970" t="s">
        <v>2218</v>
      </c>
      <c r="C116" s="971"/>
      <c r="D116" s="971"/>
      <c r="E116" s="971"/>
      <c r="F116" s="971"/>
      <c r="G116" s="971"/>
      <c r="H116" s="971"/>
      <c r="I116" s="971"/>
      <c r="J116" s="971"/>
      <c r="K116" s="971"/>
      <c r="L116" s="971"/>
      <c r="M116" s="971"/>
      <c r="N116" s="972"/>
    </row>
    <row r="117" spans="2:14" ht="15" customHeight="1">
      <c r="B117" s="970"/>
      <c r="C117" s="971"/>
      <c r="D117" s="971"/>
      <c r="E117" s="971"/>
      <c r="F117" s="971"/>
      <c r="G117" s="971"/>
      <c r="H117" s="971"/>
      <c r="I117" s="971"/>
      <c r="J117" s="971"/>
      <c r="K117" s="971"/>
      <c r="L117" s="971"/>
      <c r="M117" s="971"/>
      <c r="N117" s="972"/>
    </row>
    <row r="118" spans="2:14" ht="30" customHeight="1">
      <c r="B118" s="973" t="s">
        <v>2219</v>
      </c>
      <c r="C118" s="974"/>
      <c r="D118" s="974"/>
      <c r="E118" s="974"/>
      <c r="F118" s="974"/>
      <c r="G118" s="974"/>
      <c r="H118" s="974"/>
      <c r="I118" s="974"/>
      <c r="J118" s="974"/>
      <c r="K118" s="974"/>
      <c r="L118" s="974"/>
      <c r="M118" s="974"/>
      <c r="N118" s="975"/>
    </row>
    <row r="119" spans="2:14">
      <c r="B119" s="973"/>
      <c r="C119" s="974"/>
      <c r="D119" s="974"/>
      <c r="E119" s="974"/>
      <c r="F119" s="974"/>
      <c r="G119" s="974"/>
      <c r="H119" s="974"/>
      <c r="I119" s="974"/>
      <c r="J119" s="974"/>
      <c r="K119" s="974"/>
      <c r="L119" s="974"/>
      <c r="M119" s="974"/>
      <c r="N119" s="975"/>
    </row>
    <row r="120" spans="2:14">
      <c r="B120" s="339"/>
      <c r="C120" s="340"/>
      <c r="D120" s="340"/>
      <c r="E120" s="340"/>
      <c r="F120" s="340"/>
      <c r="G120" s="340"/>
      <c r="H120" s="340"/>
      <c r="I120" s="340"/>
      <c r="J120" s="340"/>
      <c r="K120" s="340"/>
      <c r="L120" s="340"/>
      <c r="M120" s="340"/>
      <c r="N120" s="341"/>
    </row>
    <row r="121" spans="2:14">
      <c r="B121" s="339"/>
      <c r="C121" s="340"/>
      <c r="D121" s="340"/>
      <c r="E121" s="340"/>
      <c r="F121" s="340"/>
      <c r="G121" s="340"/>
      <c r="H121" s="340"/>
      <c r="I121" s="340"/>
      <c r="J121" s="340"/>
      <c r="K121" s="340"/>
      <c r="L121" s="340"/>
      <c r="M121" s="340"/>
      <c r="N121" s="341"/>
    </row>
    <row r="122" spans="2:14">
      <c r="B122" s="339"/>
      <c r="C122" s="340"/>
      <c r="D122" s="340"/>
      <c r="E122" s="340"/>
      <c r="F122" s="340"/>
      <c r="G122" s="340"/>
      <c r="H122" s="340"/>
      <c r="I122" s="340"/>
      <c r="J122" s="340"/>
      <c r="K122" s="340"/>
      <c r="L122" s="340"/>
      <c r="M122" s="340"/>
      <c r="N122" s="341"/>
    </row>
    <row r="123" spans="2:14">
      <c r="B123" s="254"/>
      <c r="C123" s="255"/>
      <c r="D123" s="255"/>
      <c r="E123" s="255"/>
      <c r="F123" s="255"/>
      <c r="G123" s="255"/>
      <c r="H123" s="255"/>
      <c r="I123" s="255"/>
      <c r="J123" s="255"/>
      <c r="K123" s="255"/>
      <c r="L123" s="255"/>
      <c r="M123" s="255"/>
      <c r="N123" s="256"/>
    </row>
    <row r="124" spans="2:14">
      <c r="B124" s="242"/>
      <c r="C124" s="243"/>
      <c r="D124" s="243"/>
      <c r="E124" s="243" t="s">
        <v>976</v>
      </c>
      <c r="F124" s="417"/>
      <c r="G124" s="417"/>
      <c r="H124" s="243"/>
      <c r="I124" s="243"/>
      <c r="J124" s="243"/>
      <c r="K124" s="243"/>
      <c r="L124" s="243"/>
      <c r="M124" s="243"/>
      <c r="N124" s="244"/>
    </row>
    <row r="125" spans="2:14">
      <c r="B125" s="242"/>
      <c r="C125" s="243"/>
      <c r="D125" s="243"/>
      <c r="E125" s="418" t="s">
        <v>977</v>
      </c>
      <c r="F125" s="243"/>
      <c r="G125" s="243"/>
      <c r="H125" s="418"/>
      <c r="I125" s="418"/>
      <c r="J125" s="418"/>
      <c r="K125" s="243"/>
      <c r="L125" s="243"/>
      <c r="M125" s="243"/>
      <c r="N125" s="244"/>
    </row>
    <row r="126" spans="2:14">
      <c r="B126" s="242"/>
      <c r="C126" s="243"/>
      <c r="D126" s="243"/>
      <c r="E126" s="257" t="s">
        <v>981</v>
      </c>
      <c r="F126" s="243"/>
      <c r="G126" s="243"/>
      <c r="H126" s="257"/>
      <c r="I126" s="257"/>
      <c r="J126" s="257"/>
      <c r="K126" s="243"/>
      <c r="L126" s="243"/>
      <c r="M126" s="243"/>
      <c r="N126" s="244"/>
    </row>
    <row r="127" spans="2:14">
      <c r="B127" s="258"/>
      <c r="C127" s="255"/>
      <c r="D127" s="255"/>
      <c r="E127" s="243" t="s">
        <v>979</v>
      </c>
      <c r="F127" s="243"/>
      <c r="G127" s="243"/>
      <c r="H127" s="243"/>
      <c r="I127" s="243"/>
      <c r="J127" s="243"/>
      <c r="K127" s="255"/>
      <c r="L127" s="255"/>
      <c r="M127" s="255"/>
      <c r="N127" s="256"/>
    </row>
    <row r="128" spans="2:14">
      <c r="B128" s="258"/>
      <c r="C128" s="255"/>
      <c r="D128" s="255"/>
      <c r="E128" s="255"/>
      <c r="F128" s="243"/>
      <c r="G128" s="243"/>
      <c r="H128" s="243"/>
      <c r="I128" s="243"/>
      <c r="J128" s="243"/>
      <c r="K128" s="255"/>
      <c r="L128" s="255"/>
      <c r="M128" s="255"/>
      <c r="N128" s="256"/>
    </row>
    <row r="129" spans="2:14">
      <c r="B129" s="258" t="s">
        <v>2220</v>
      </c>
      <c r="C129" s="257"/>
      <c r="D129" s="257"/>
      <c r="E129" s="243"/>
      <c r="F129" s="243"/>
      <c r="G129" s="243"/>
      <c r="H129" s="243"/>
      <c r="I129" s="243"/>
      <c r="J129" s="976"/>
      <c r="K129" s="976"/>
      <c r="L129" s="976"/>
      <c r="M129" s="976"/>
      <c r="N129" s="977"/>
    </row>
    <row r="130" spans="2:14" ht="15.75" thickBot="1">
      <c r="B130" s="419" t="s">
        <v>2221</v>
      </c>
      <c r="C130" s="420"/>
      <c r="D130" s="420"/>
      <c r="E130" s="259"/>
      <c r="F130" s="259"/>
      <c r="G130" s="259"/>
      <c r="H130" s="259"/>
      <c r="I130" s="259"/>
      <c r="J130" s="978"/>
      <c r="K130" s="978"/>
      <c r="L130" s="978"/>
      <c r="M130" s="978"/>
      <c r="N130" s="979"/>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6:H86"/>
    <mergeCell ref="L86:M86"/>
    <mergeCell ref="L71:M71"/>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5"/>
  <cols>
    <col min="1" max="1" width="10.42578125" bestFit="1" customWidth="1"/>
    <col min="2" max="2" width="17.140625" customWidth="1"/>
    <col min="6" max="6" width="15.42578125" customWidth="1"/>
    <col min="9" max="9" width="13.1406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15" hidden="1" customHeight="1" thickTop="1">
      <c r="B1" s="917"/>
      <c r="C1" s="929"/>
      <c r="D1" s="930"/>
      <c r="E1" s="930"/>
      <c r="F1" s="930"/>
      <c r="G1" s="930"/>
      <c r="H1" s="930"/>
      <c r="I1" s="930"/>
      <c r="J1" s="931"/>
      <c r="K1" s="932" t="s">
        <v>933</v>
      </c>
      <c r="L1" s="934" t="s">
        <v>2198</v>
      </c>
      <c r="M1" s="935"/>
      <c r="N1" s="936"/>
    </row>
    <row r="2" spans="2:14" ht="40.5" customHeight="1">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75" customHeight="1" thickBot="1">
      <c r="B29" s="71" t="s">
        <v>943</v>
      </c>
      <c r="C29" s="837" t="s">
        <v>944</v>
      </c>
      <c r="D29" s="838"/>
      <c r="E29" s="838"/>
      <c r="F29" s="838"/>
      <c r="G29" s="838"/>
      <c r="H29" s="838"/>
      <c r="I29" s="838"/>
      <c r="J29" s="72"/>
      <c r="K29" s="342" t="s">
        <v>2215</v>
      </c>
      <c r="L29" s="839" t="s">
        <v>945</v>
      </c>
      <c r="M29" s="840"/>
      <c r="N29" s="71" t="s">
        <v>946</v>
      </c>
    </row>
    <row r="30" spans="1:14" ht="12" hidden="1" customHeight="1" thickBot="1">
      <c r="B30" s="71" t="s">
        <v>943</v>
      </c>
      <c r="C30" s="837" t="s">
        <v>944</v>
      </c>
      <c r="D30" s="838"/>
      <c r="E30" s="838"/>
      <c r="F30" s="838"/>
      <c r="G30" s="838"/>
      <c r="H30" s="838"/>
      <c r="I30" s="838"/>
      <c r="J30" s="72"/>
      <c r="K30" s="307"/>
      <c r="L30" s="839" t="s">
        <v>945</v>
      </c>
      <c r="M30" s="840"/>
      <c r="N30" s="71" t="s">
        <v>946</v>
      </c>
    </row>
    <row r="31" spans="1:14" ht="18.75" customHeight="1" thickBot="1">
      <c r="A31" t="s">
        <v>1845</v>
      </c>
      <c r="B31" s="80" t="s">
        <v>1100</v>
      </c>
      <c r="C31" s="81" t="s">
        <v>1653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180</v>
      </c>
      <c r="B36" s="841" t="str">
        <f>VLOOKUP(A36,EQUIPOS!A6:D154,3,FALSE)</f>
        <v>Compresor 120 HP, con martillo.</v>
      </c>
      <c r="C36" s="842"/>
      <c r="D36" s="842"/>
      <c r="E36" s="842"/>
      <c r="F36" s="842"/>
      <c r="G36" s="842"/>
      <c r="H36" s="843"/>
      <c r="I36" s="267"/>
      <c r="J36" s="268"/>
      <c r="K36" s="269">
        <f>VLOOKUP(A36,EQUIPOS!A6:D163,4,FALSE)</f>
        <v>92243.711544036807</v>
      </c>
      <c r="L36" s="270"/>
      <c r="M36" s="271">
        <v>0.16</v>
      </c>
      <c r="N36" s="272">
        <f>K36/M36</f>
        <v>576523.19715023006</v>
      </c>
    </row>
    <row r="37" spans="1:14">
      <c r="A37" s="113" t="s">
        <v>261</v>
      </c>
      <c r="B37" s="841" t="str">
        <f>VLOOKUP(A37,EQUIPOS!A7:D154,3,FALSE)</f>
        <v xml:space="preserve">Motobomba 3 PULGADAS (incluye operario)
</v>
      </c>
      <c r="C37" s="842"/>
      <c r="D37" s="842"/>
      <c r="E37" s="842"/>
      <c r="F37" s="842"/>
      <c r="G37" s="842"/>
      <c r="H37" s="843"/>
      <c r="I37" s="421"/>
      <c r="J37" s="422"/>
      <c r="K37" s="269">
        <f>VLOOKUP(A37,EQUIPOS!A7:D164,4,FALSE)</f>
        <v>13329.213520778949</v>
      </c>
      <c r="L37" s="335"/>
      <c r="M37" s="336">
        <v>0.16</v>
      </c>
      <c r="N37" s="272">
        <f>K37/M37</f>
        <v>83307.584504868428</v>
      </c>
    </row>
    <row r="38" spans="1:14">
      <c r="A38" s="113"/>
      <c r="B38" s="841"/>
      <c r="C38" s="842"/>
      <c r="D38" s="842"/>
      <c r="E38" s="842"/>
      <c r="F38" s="842"/>
      <c r="G38" s="842"/>
      <c r="H38" s="843"/>
      <c r="I38" s="421"/>
      <c r="J38" s="422"/>
      <c r="K38" s="438"/>
      <c r="L38" s="335"/>
      <c r="M38" s="336"/>
      <c r="N38" s="272"/>
    </row>
    <row r="39" spans="1:14">
      <c r="A39" s="113"/>
      <c r="B39" s="841"/>
      <c r="C39" s="842"/>
      <c r="D39" s="842"/>
      <c r="E39" s="842"/>
      <c r="F39" s="842"/>
      <c r="G39" s="842"/>
      <c r="H39" s="843"/>
      <c r="I39" s="421"/>
      <c r="J39" s="422"/>
      <c r="K39" s="438"/>
      <c r="L39" s="335"/>
      <c r="M39" s="336"/>
      <c r="N39" s="272"/>
    </row>
    <row r="40" spans="1:14">
      <c r="A40" s="113"/>
      <c r="B40" s="841"/>
      <c r="C40" s="842"/>
      <c r="D40" s="842"/>
      <c r="E40" s="842"/>
      <c r="F40" s="842"/>
      <c r="G40" s="842"/>
      <c r="H40" s="843"/>
      <c r="I40" s="328"/>
      <c r="J40" s="330"/>
      <c r="K40" s="438"/>
      <c r="L40" s="423"/>
      <c r="M40" s="424"/>
      <c r="N40" s="272"/>
    </row>
    <row r="41" spans="1:14">
      <c r="B41" s="841"/>
      <c r="C41" s="842"/>
      <c r="D41" s="842"/>
      <c r="E41" s="842"/>
      <c r="F41" s="842"/>
      <c r="G41" s="842"/>
      <c r="H41" s="843"/>
      <c r="I41" s="36"/>
      <c r="J41" s="37"/>
      <c r="K41" s="438"/>
      <c r="L41" s="276"/>
      <c r="M41" s="277"/>
      <c r="N41" s="272"/>
    </row>
    <row r="42" spans="1:14">
      <c r="B42" s="320"/>
      <c r="C42" s="321"/>
      <c r="D42" s="321"/>
      <c r="E42" s="321"/>
      <c r="F42" s="323"/>
      <c r="G42" s="323"/>
      <c r="H42" s="125"/>
      <c r="I42" s="36"/>
      <c r="J42" s="37"/>
      <c r="K42" s="438"/>
      <c r="L42" s="276"/>
      <c r="M42" s="277"/>
      <c r="N42" s="273"/>
    </row>
    <row r="43" spans="1:14">
      <c r="B43" s="848" t="s">
        <v>952</v>
      </c>
      <c r="C43" s="849"/>
      <c r="D43" s="849"/>
      <c r="E43" s="38"/>
      <c r="F43" s="39"/>
      <c r="G43" s="39"/>
      <c r="H43" s="40"/>
      <c r="I43" s="36"/>
      <c r="J43" s="37"/>
      <c r="K43" s="279"/>
      <c r="L43" s="276"/>
      <c r="M43" s="401">
        <v>0.05</v>
      </c>
      <c r="N43" s="344">
        <f>N77*M43</f>
        <v>12625.400141187813</v>
      </c>
    </row>
    <row r="44" spans="1:14" ht="15.75" thickBot="1">
      <c r="B44" s="841"/>
      <c r="C44" s="842"/>
      <c r="D44" s="842"/>
      <c r="E44" s="842"/>
      <c r="F44" s="842"/>
      <c r="G44" s="842"/>
      <c r="H44" s="843"/>
      <c r="I44" s="850"/>
      <c r="J44" s="851"/>
      <c r="K44" s="41"/>
      <c r="L44" s="852"/>
      <c r="M44" s="853"/>
      <c r="N44" s="105"/>
    </row>
    <row r="45" spans="1:14" ht="15.75" thickBot="1">
      <c r="B45" s="828" t="s">
        <v>953</v>
      </c>
      <c r="C45" s="829"/>
      <c r="D45" s="829"/>
      <c r="E45" s="829"/>
      <c r="F45" s="829"/>
      <c r="G45" s="829"/>
      <c r="H45" s="829"/>
      <c r="I45" s="829"/>
      <c r="J45" s="829"/>
      <c r="K45" s="829"/>
      <c r="L45" s="829"/>
      <c r="M45" s="830"/>
      <c r="N45" s="394">
        <f>SUM(N36:N44)</f>
        <v>672456.18179628637</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19" t="s">
        <v>944</v>
      </c>
      <c r="C49" s="820"/>
      <c r="D49" s="820"/>
      <c r="E49" s="820"/>
      <c r="F49" s="820"/>
      <c r="G49" s="820"/>
      <c r="H49" s="820"/>
      <c r="I49" s="821"/>
      <c r="J49" s="315" t="s">
        <v>945</v>
      </c>
      <c r="K49" s="85" t="s">
        <v>946</v>
      </c>
      <c r="L49" s="822" t="s">
        <v>955</v>
      </c>
      <c r="M49" s="821"/>
      <c r="N49" s="86" t="s">
        <v>951</v>
      </c>
    </row>
    <row r="50" spans="1:14">
      <c r="A50" s="161" t="s">
        <v>453</v>
      </c>
      <c r="B50" s="43" t="str">
        <f>VLOOKUP(A50,MATERIALES!A5:D373,3,FALSE)</f>
        <v>Explosivos  75% (INDUGEL)</v>
      </c>
      <c r="C50" s="281"/>
      <c r="D50" s="281"/>
      <c r="E50" s="281"/>
      <c r="F50" s="281"/>
      <c r="G50" s="281"/>
      <c r="H50" s="281"/>
      <c r="I50" s="281"/>
      <c r="J50" s="311" t="str">
        <f>VLOOKUP(A50,MATERIALES!A6:D642,2,FALSE)</f>
        <v>lb</v>
      </c>
      <c r="K50" s="282">
        <v>0.2</v>
      </c>
      <c r="L50" s="267"/>
      <c r="M50" s="402">
        <f>VLOOKUP(A50,MATERIALES!A5:D396,4,FALSE)</f>
        <v>12471.382140503754</v>
      </c>
      <c r="N50" s="272">
        <f>K50*M50</f>
        <v>2494.2764281007512</v>
      </c>
    </row>
    <row r="51" spans="1:14">
      <c r="A51" s="161" t="s">
        <v>458</v>
      </c>
      <c r="B51" s="43" t="str">
        <f>VLOOKUP(A51,MATERIALES!A6:D373,3,FALSE)</f>
        <v>Fulminantes</v>
      </c>
      <c r="C51" s="425"/>
      <c r="D51" s="425"/>
      <c r="E51" s="425"/>
      <c r="F51" s="425"/>
      <c r="G51" s="425"/>
      <c r="H51" s="425"/>
      <c r="I51" s="425"/>
      <c r="J51" s="312" t="str">
        <f>VLOOKUP(A51,MATERIALES!A6:D643,2,FALSE)</f>
        <v>u</v>
      </c>
      <c r="K51" s="397">
        <v>1</v>
      </c>
      <c r="L51" s="421"/>
      <c r="M51" s="402">
        <f>VLOOKUP(A51,MATERIALES!A6:D397,4,FALSE)</f>
        <v>936.10858681747311</v>
      </c>
      <c r="N51" s="272">
        <f>K51*M51</f>
        <v>936.10858681747311</v>
      </c>
    </row>
    <row r="52" spans="1:14">
      <c r="A52" s="161" t="s">
        <v>552</v>
      </c>
      <c r="B52" s="43" t="str">
        <f>VLOOKUP(A52,MATERIALES!A6:D373,3,FALSE)</f>
        <v>Mecha Lenta</v>
      </c>
      <c r="C52" s="425"/>
      <c r="D52" s="425"/>
      <c r="E52" s="425"/>
      <c r="F52" s="425"/>
      <c r="G52" s="425"/>
      <c r="H52" s="425"/>
      <c r="I52" s="425"/>
      <c r="J52" s="312" t="str">
        <f>VLOOKUP(A52,MATERIALES!A6:D644,2,FALSE)</f>
        <v>m</v>
      </c>
      <c r="K52" s="397">
        <v>0.5</v>
      </c>
      <c r="L52" s="421"/>
      <c r="M52" s="402">
        <f>VLOOKUP(A52,MATERIALES!A6:D398,4,FALSE)</f>
        <v>864.43397681457805</v>
      </c>
      <c r="N52" s="272">
        <f>K52*M52</f>
        <v>432.21698840728902</v>
      </c>
    </row>
    <row r="53" spans="1:14">
      <c r="A53" s="161" t="s">
        <v>747</v>
      </c>
      <c r="B53" s="43" t="str">
        <f>VLOOKUP(A53,MATERIALES!A6:D373,3,FALSE)</f>
        <v>Acero A-37</v>
      </c>
      <c r="C53" s="425"/>
      <c r="D53" s="425"/>
      <c r="E53" s="425"/>
      <c r="F53" s="425"/>
      <c r="G53" s="425"/>
      <c r="H53" s="425"/>
      <c r="I53" s="425"/>
      <c r="J53" s="312" t="str">
        <f>VLOOKUP(A53,MATERIALES!A7:D645,2,FALSE)</f>
        <v>kg</v>
      </c>
      <c r="K53" s="397">
        <v>150</v>
      </c>
      <c r="L53" s="421"/>
      <c r="M53" s="402">
        <f>VLOOKUP(A53,MATERIALES!A6:D399,4,FALSE)</f>
        <v>3578.0034731953738</v>
      </c>
      <c r="N53" s="272">
        <f>K53*M53</f>
        <v>536700.52097930608</v>
      </c>
    </row>
    <row r="54" spans="1:14">
      <c r="A54" s="161" t="s">
        <v>831</v>
      </c>
      <c r="B54" s="43" t="str">
        <f>VLOOKUP(A54,MATERIALES!A7:D373,3,FALSE)</f>
        <v>Concreto Resistencia  32 (Mpa)</v>
      </c>
      <c r="C54" s="425"/>
      <c r="D54" s="425"/>
      <c r="E54" s="425"/>
      <c r="F54" s="425"/>
      <c r="G54" s="425"/>
      <c r="H54" s="425"/>
      <c r="I54" s="425"/>
      <c r="J54" s="312" t="str">
        <f>VLOOKUP(A54,MATERIALES!A8:D646,2,FALSE)</f>
        <v>m3</v>
      </c>
      <c r="K54" s="397">
        <v>1</v>
      </c>
      <c r="L54" s="421"/>
      <c r="M54" s="402">
        <f>VLOOKUP(A54,MATERIALES!A7:D400,4,FALSE)</f>
        <v>510978.53394063993</v>
      </c>
      <c r="N54" s="272">
        <f>K54*M54</f>
        <v>510978.53394063993</v>
      </c>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8" t="s">
        <v>953</v>
      </c>
      <c r="C58" s="829"/>
      <c r="D58" s="829"/>
      <c r="E58" s="829"/>
      <c r="F58" s="829"/>
      <c r="G58" s="829"/>
      <c r="H58" s="829"/>
      <c r="I58" s="829"/>
      <c r="J58" s="829"/>
      <c r="K58" s="829"/>
      <c r="L58" s="829"/>
      <c r="M58" s="830"/>
      <c r="N58" s="394">
        <f>SUM(N50:N57)</f>
        <v>1051541.6569232715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1" t="s">
        <v>961</v>
      </c>
      <c r="M62" s="804"/>
      <c r="N62" s="76" t="s">
        <v>951</v>
      </c>
    </row>
    <row r="63" spans="1:14">
      <c r="A63" t="s">
        <v>1272</v>
      </c>
      <c r="B63" s="46" t="str">
        <f>VLOOKUP(A63,TRANSPORTE!A5:D117,3,FALSE)</f>
        <v>Transporte de material de excavación</v>
      </c>
      <c r="C63" s="317"/>
      <c r="D63" s="317"/>
      <c r="E63" s="317"/>
      <c r="F63" s="317"/>
      <c r="G63" s="317"/>
      <c r="H63" s="311" t="s">
        <v>1468</v>
      </c>
      <c r="I63" s="279">
        <v>1</v>
      </c>
      <c r="J63" s="286">
        <v>1</v>
      </c>
      <c r="K63" s="279">
        <f>I63*J63</f>
        <v>1</v>
      </c>
      <c r="L63" s="832">
        <f>VLOOKUP(A63,TRANSPORTE!A5:D117,4,FALSE)</f>
        <v>1232.9363069637777</v>
      </c>
      <c r="M63" s="833"/>
      <c r="N63" s="287">
        <f>K63*L63</f>
        <v>1232.9363069637777</v>
      </c>
    </row>
    <row r="64" spans="1:14">
      <c r="B64" s="46"/>
      <c r="C64" s="47"/>
      <c r="D64" s="47"/>
      <c r="E64" s="47"/>
      <c r="F64" s="47"/>
      <c r="G64" s="47"/>
      <c r="H64" s="311"/>
      <c r="I64" s="279"/>
      <c r="J64" s="286"/>
      <c r="K64" s="279"/>
      <c r="L64" s="832"/>
      <c r="M64" s="833"/>
      <c r="N64" s="287"/>
    </row>
    <row r="65" spans="1:15">
      <c r="B65" s="46"/>
      <c r="C65" s="47"/>
      <c r="D65" s="47"/>
      <c r="E65" s="47"/>
      <c r="F65" s="47"/>
      <c r="G65" s="47"/>
      <c r="H65" s="311"/>
      <c r="I65" s="279"/>
      <c r="J65" s="286"/>
      <c r="K65" s="279"/>
      <c r="L65" s="832"/>
      <c r="M65" s="833"/>
      <c r="N65" s="287"/>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817"/>
      <c r="M67" s="818"/>
      <c r="N67" s="127"/>
    </row>
    <row r="68" spans="1:15" ht="15.75" thickBot="1">
      <c r="B68" s="834" t="s">
        <v>953</v>
      </c>
      <c r="C68" s="835"/>
      <c r="D68" s="835"/>
      <c r="E68" s="835"/>
      <c r="F68" s="835"/>
      <c r="G68" s="835"/>
      <c r="H68" s="835"/>
      <c r="I68" s="835"/>
      <c r="J68" s="835"/>
      <c r="K68" s="835"/>
      <c r="L68" s="835"/>
      <c r="M68" s="836"/>
      <c r="N68" s="104">
        <f>SUM(N63:N67)</f>
        <v>1232.9363069637777</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4" t="s">
        <v>963</v>
      </c>
      <c r="C72" s="855"/>
      <c r="D72" s="855"/>
      <c r="E72" s="855"/>
      <c r="F72" s="855"/>
      <c r="G72" s="855"/>
      <c r="H72" s="855"/>
      <c r="I72" s="73" t="s">
        <v>964</v>
      </c>
      <c r="J72" s="75" t="s">
        <v>1410</v>
      </c>
      <c r="K72" s="74" t="s">
        <v>966</v>
      </c>
      <c r="L72" s="856" t="s">
        <v>950</v>
      </c>
      <c r="M72" s="857"/>
      <c r="N72" s="98" t="s">
        <v>951</v>
      </c>
    </row>
    <row r="73" spans="1:15">
      <c r="A73" s="162" t="s">
        <v>11</v>
      </c>
      <c r="B73" s="49" t="str">
        <f>VLOOKUP(A73,'MANO DE OBRA'!A8:D68,3,FALSE)</f>
        <v>Obrero (4)</v>
      </c>
      <c r="C73" s="47"/>
      <c r="D73" s="47"/>
      <c r="E73" s="47"/>
      <c r="F73" s="47"/>
      <c r="G73" s="47"/>
      <c r="H73" s="47"/>
      <c r="I73" s="292">
        <f>K73/J73*100</f>
        <v>117040.00000000001</v>
      </c>
      <c r="J73" s="293">
        <v>185</v>
      </c>
      <c r="K73" s="294">
        <f>VLOOKUP(A73,'MANO DE OBRA'!A8:D99,4,FALSE)</f>
        <v>216524</v>
      </c>
      <c r="L73" s="50"/>
      <c r="M73" s="434">
        <v>1.28</v>
      </c>
      <c r="N73" s="395">
        <f>K73/M73</f>
        <v>169159.375</v>
      </c>
      <c r="O73" s="106"/>
    </row>
    <row r="74" spans="1:15">
      <c r="A74" s="162" t="s">
        <v>30</v>
      </c>
      <c r="B74" s="49" t="str">
        <f>VLOOKUP(A74,'MANO DE OBRA'!A8:D69,3,FALSE)</f>
        <v>Oficial</v>
      </c>
      <c r="C74" s="47"/>
      <c r="D74" s="47"/>
      <c r="E74" s="47"/>
      <c r="F74" s="47"/>
      <c r="G74" s="47"/>
      <c r="H74" s="47"/>
      <c r="I74" s="292">
        <f>K74/J74*100</f>
        <v>57668.23979157189</v>
      </c>
      <c r="J74" s="293">
        <v>185</v>
      </c>
      <c r="K74" s="294">
        <f>VLOOKUP(A74,'MANO DE OBRA'!A8:D100,4,FALSE)</f>
        <v>106686.24361440798</v>
      </c>
      <c r="L74" s="50"/>
      <c r="M74" s="431">
        <v>1.28</v>
      </c>
      <c r="N74" s="395">
        <f>K74/M74</f>
        <v>83348.627823756236</v>
      </c>
    </row>
    <row r="75" spans="1:15">
      <c r="B75" s="49"/>
      <c r="C75" s="47"/>
      <c r="D75" s="47"/>
      <c r="E75" s="47"/>
      <c r="F75" s="47"/>
      <c r="G75" s="47"/>
      <c r="H75" s="47"/>
      <c r="I75" s="279"/>
      <c r="J75" s="297"/>
      <c r="K75" s="298"/>
      <c r="L75" s="318"/>
      <c r="M75" s="300"/>
      <c r="N75" s="296"/>
    </row>
    <row r="76" spans="1:15" ht="15.75" thickBot="1">
      <c r="B76" s="815"/>
      <c r="C76" s="816"/>
      <c r="D76" s="816"/>
      <c r="E76" s="816"/>
      <c r="F76" s="816"/>
      <c r="G76" s="816"/>
      <c r="H76" s="816"/>
      <c r="I76" s="126"/>
      <c r="J76" s="126"/>
      <c r="K76" s="126"/>
      <c r="L76" s="916"/>
      <c r="M76" s="916"/>
      <c r="N76" s="45"/>
    </row>
    <row r="77" spans="1:15" ht="15.75" thickBot="1">
      <c r="B77" s="834" t="s">
        <v>953</v>
      </c>
      <c r="C77" s="835"/>
      <c r="D77" s="835"/>
      <c r="E77" s="835"/>
      <c r="F77" s="835"/>
      <c r="G77" s="835"/>
      <c r="H77" s="835"/>
      <c r="I77" s="835"/>
      <c r="J77" s="835"/>
      <c r="K77" s="835"/>
      <c r="L77" s="835"/>
      <c r="M77" s="836"/>
      <c r="N77" s="301">
        <f>SUM(N73:N76)</f>
        <v>252508.00282375625</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N45+N58+N68+N77</f>
        <v>1977738.777850278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395547.75557005563</v>
      </c>
      <c r="M84" s="863"/>
      <c r="N84" s="51"/>
    </row>
    <row r="85" spans="1:14">
      <c r="B85" s="89" t="s">
        <v>973</v>
      </c>
      <c r="C85" s="90"/>
      <c r="D85" s="90"/>
      <c r="E85" s="90"/>
      <c r="F85" s="90"/>
      <c r="G85" s="90"/>
      <c r="H85" s="90"/>
      <c r="I85" s="87"/>
      <c r="J85" s="88"/>
      <c r="K85" s="304">
        <v>0.05</v>
      </c>
      <c r="L85" s="862">
        <f>N79*K85</f>
        <v>98886.938892513906</v>
      </c>
      <c r="M85" s="863"/>
      <c r="N85" s="51"/>
    </row>
    <row r="86" spans="1:14" ht="15.75" thickBot="1">
      <c r="B86" s="91" t="s">
        <v>974</v>
      </c>
      <c r="C86" s="92"/>
      <c r="D86" s="92"/>
      <c r="E86" s="92"/>
      <c r="F86" s="92"/>
      <c r="G86" s="92"/>
      <c r="H86" s="92"/>
      <c r="I86" s="93"/>
      <c r="J86" s="94"/>
      <c r="K86" s="305">
        <v>0.05</v>
      </c>
      <c r="L86" s="864">
        <f>N79*K86</f>
        <v>98886.938892513906</v>
      </c>
      <c r="M86" s="865"/>
      <c r="N86" s="51"/>
    </row>
    <row r="87" spans="1:14" ht="15.75" thickBot="1">
      <c r="B87" s="828" t="s">
        <v>953</v>
      </c>
      <c r="C87" s="829"/>
      <c r="D87" s="829"/>
      <c r="E87" s="829"/>
      <c r="F87" s="829"/>
      <c r="G87" s="829"/>
      <c r="H87" s="829"/>
      <c r="I87" s="829"/>
      <c r="J87" s="829"/>
      <c r="K87" s="829"/>
      <c r="L87" s="829"/>
      <c r="M87" s="830"/>
      <c r="N87" s="52">
        <f>L84+L85+L86</f>
        <v>593321.63335508341</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2571060.4112053616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5">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35:H35"/>
    <mergeCell ref="I35:J35"/>
    <mergeCell ref="L35:M35"/>
    <mergeCell ref="B36:H36"/>
    <mergeCell ref="B37:H37"/>
    <mergeCell ref="B38:H38"/>
    <mergeCell ref="B39:H39"/>
    <mergeCell ref="B40:H40"/>
    <mergeCell ref="B41:H41"/>
    <mergeCell ref="B43:D43"/>
    <mergeCell ref="B44:H44"/>
    <mergeCell ref="I44:J44"/>
    <mergeCell ref="L44:M44"/>
    <mergeCell ref="B45:M45"/>
    <mergeCell ref="B49:I49"/>
    <mergeCell ref="L49:M49"/>
    <mergeCell ref="B58:M58"/>
    <mergeCell ref="L62:M62"/>
    <mergeCell ref="L76:M76"/>
    <mergeCell ref="B77:M77"/>
    <mergeCell ref="L63:M63"/>
    <mergeCell ref="L64:M64"/>
    <mergeCell ref="L65:M65"/>
    <mergeCell ref="L67:M67"/>
    <mergeCell ref="B68:M68"/>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257175</xdr:rowOff>
              </from>
              <to>
                <xdr:col>1</xdr:col>
                <xdr:colOff>857250</xdr:colOff>
                <xdr:row>4</xdr:row>
                <xdr:rowOff>85725</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H62" zoomScale="75" zoomScaleNormal="75" workbookViewId="0">
      <selection activeCell="O75" sqref="O75"/>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7.140625" bestFit="1" customWidth="1"/>
    <col min="14" max="14" width="17.42578125" customWidth="1"/>
    <col min="15" max="15" width="12" bestFit="1" customWidth="1"/>
  </cols>
  <sheetData>
    <row r="1" spans="2:14" ht="15" hidden="1" customHeight="1" thickTop="1">
      <c r="B1" s="917"/>
      <c r="C1" s="929"/>
      <c r="D1" s="930"/>
      <c r="E1" s="930"/>
      <c r="F1" s="930"/>
      <c r="G1" s="930"/>
      <c r="H1" s="930"/>
      <c r="I1" s="930"/>
      <c r="J1" s="931"/>
      <c r="K1" s="932" t="s">
        <v>933</v>
      </c>
      <c r="L1" s="934" t="s">
        <v>2198</v>
      </c>
      <c r="M1" s="935"/>
      <c r="N1" s="936"/>
    </row>
    <row r="2" spans="2:14" ht="38.25" customHeight="1">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7.25" hidden="1" customHeight="1" thickBot="1">
      <c r="B30" s="71" t="s">
        <v>943</v>
      </c>
      <c r="C30" s="837" t="s">
        <v>944</v>
      </c>
      <c r="D30" s="838"/>
      <c r="E30" s="838"/>
      <c r="F30" s="838"/>
      <c r="G30" s="838"/>
      <c r="H30" s="838"/>
      <c r="I30" s="838"/>
      <c r="J30" s="72"/>
      <c r="K30" s="452"/>
      <c r="L30" s="839" t="s">
        <v>945</v>
      </c>
      <c r="M30" s="840"/>
      <c r="N30" s="71" t="s">
        <v>946</v>
      </c>
    </row>
    <row r="31" spans="1:14" ht="15.75" customHeight="1" thickBot="1">
      <c r="A31" t="s">
        <v>1845</v>
      </c>
      <c r="B31" s="80" t="s">
        <v>1101</v>
      </c>
      <c r="C31" s="81" t="s">
        <v>1654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121</v>
      </c>
      <c r="B36" s="841" t="str">
        <f>VLOOKUP(A36,EQUIPOS!A6:D154,3,FALSE)</f>
        <v>Bomba eléctrica para accionar la celda</v>
      </c>
      <c r="C36" s="842"/>
      <c r="D36" s="842"/>
      <c r="E36" s="842"/>
      <c r="F36" s="842"/>
      <c r="G36" s="842"/>
      <c r="H36" s="843"/>
      <c r="I36" s="267"/>
      <c r="J36" s="268"/>
      <c r="K36" s="269">
        <f>VLOOKUP(A36,EQUIPOS!A6:D163,4,FALSE)</f>
        <v>79667.574343617307</v>
      </c>
      <c r="L36" s="270"/>
      <c r="M36" s="271">
        <v>0.01</v>
      </c>
      <c r="N36" s="272">
        <f t="shared" ref="N36:N41" si="0">K36/M36</f>
        <v>7966757.4343617307</v>
      </c>
    </row>
    <row r="37" spans="1:14">
      <c r="A37" s="113" t="s">
        <v>192</v>
      </c>
      <c r="B37" s="841" t="str">
        <f>VLOOKUP(A37,EQUIPOS!A7:D154,3,FALSE)</f>
        <v>Equipo de acarreo interno</v>
      </c>
      <c r="C37" s="842"/>
      <c r="D37" s="842"/>
      <c r="E37" s="842"/>
      <c r="F37" s="842"/>
      <c r="G37" s="842"/>
      <c r="H37" s="843"/>
      <c r="I37" s="421"/>
      <c r="J37" s="422"/>
      <c r="K37" s="269">
        <f>VLOOKUP(A37,EQUIPOS!A7:D164,4,FALSE)</f>
        <v>26767.099243572844</v>
      </c>
      <c r="L37" s="335"/>
      <c r="M37" s="336">
        <v>0.05</v>
      </c>
      <c r="N37" s="272">
        <f t="shared" si="0"/>
        <v>535341.98487145687</v>
      </c>
    </row>
    <row r="38" spans="1:14">
      <c r="A38" s="113" t="s">
        <v>217</v>
      </c>
      <c r="B38" s="841" t="str">
        <f>VLOOKUP(A38,EQUIPOS!A8:D154,3,FALSE)</f>
        <v>Equipo de soldadura y de acetileno (incluye soldadura)</v>
      </c>
      <c r="C38" s="842"/>
      <c r="D38" s="842"/>
      <c r="E38" s="842"/>
      <c r="F38" s="842"/>
      <c r="G38" s="842"/>
      <c r="H38" s="843"/>
      <c r="I38" s="421"/>
      <c r="J38" s="422"/>
      <c r="K38" s="269">
        <f>VLOOKUP(A38,EQUIPOS!A8:D165,4,FALSE)</f>
        <v>31249.107051169103</v>
      </c>
      <c r="L38" s="335"/>
      <c r="M38" s="336">
        <v>0.01</v>
      </c>
      <c r="N38" s="272">
        <f t="shared" si="0"/>
        <v>3124910.7051169104</v>
      </c>
    </row>
    <row r="39" spans="1:14">
      <c r="A39" s="113" t="s">
        <v>242</v>
      </c>
      <c r="B39" s="841" t="str">
        <f>VLOOKUP(A39,EQUIPOS!A9:D154,3,FALSE)</f>
        <v>Grúa con torre capacidad 1 ton en la punta.</v>
      </c>
      <c r="C39" s="842"/>
      <c r="D39" s="842"/>
      <c r="E39" s="842"/>
      <c r="F39" s="842"/>
      <c r="G39" s="842"/>
      <c r="H39" s="843"/>
      <c r="I39" s="421"/>
      <c r="J39" s="422"/>
      <c r="K39" s="269">
        <f>VLOOKUP(A39,EQUIPOS!A9:D166,4,FALSE)</f>
        <v>154861.70241817465</v>
      </c>
      <c r="L39" s="335"/>
      <c r="M39" s="336">
        <v>0.04</v>
      </c>
      <c r="N39" s="272">
        <f t="shared" si="0"/>
        <v>3871542.5604543663</v>
      </c>
    </row>
    <row r="40" spans="1:14">
      <c r="A40" s="113" t="s">
        <v>255</v>
      </c>
      <c r="B40" s="841" t="str">
        <f>VLOOKUP(A40,EQUIPOS!A10:D154,3,FALSE)</f>
        <v>Manómetro cable de acero para bajar la celda</v>
      </c>
      <c r="C40" s="842"/>
      <c r="D40" s="842"/>
      <c r="E40" s="842"/>
      <c r="F40" s="842"/>
      <c r="G40" s="842"/>
      <c r="H40" s="843"/>
      <c r="I40" s="328"/>
      <c r="J40" s="330"/>
      <c r="K40" s="269">
        <f>VLOOKUP(A40,EQUIPOS!A10:D167,4,FALSE)</f>
        <v>1533357.1413371826</v>
      </c>
      <c r="L40" s="423"/>
      <c r="M40" s="424">
        <v>1</v>
      </c>
      <c r="N40" s="272">
        <f t="shared" si="0"/>
        <v>1533357.1413371826</v>
      </c>
    </row>
    <row r="41" spans="1:14">
      <c r="A41" t="s">
        <v>320</v>
      </c>
      <c r="B41" s="841" t="str">
        <f>VLOOKUP(A41,EQUIPOS!A11:D155,3,FALSE)</f>
        <v>Retroexcavadora sobre llantas, motor 62HP, Profundidad de excavación de 5.41 metros.</v>
      </c>
      <c r="C41" s="842"/>
      <c r="D41" s="842"/>
      <c r="E41" s="842"/>
      <c r="F41" s="842"/>
      <c r="G41" s="842"/>
      <c r="H41" s="843"/>
      <c r="I41" s="36"/>
      <c r="J41" s="37"/>
      <c r="K41" s="269">
        <f>VLOOKUP(A41,EQUIPOS!A11:D168,4,FALSE)</f>
        <v>144729.16394434244</v>
      </c>
      <c r="L41" s="276"/>
      <c r="M41" s="277">
        <v>0.2</v>
      </c>
      <c r="N41" s="272">
        <f t="shared" si="0"/>
        <v>723645.81972171215</v>
      </c>
    </row>
    <row r="42" spans="1:14">
      <c r="B42" s="320"/>
      <c r="C42" s="321"/>
      <c r="D42" s="321"/>
      <c r="E42" s="321"/>
      <c r="F42" s="323"/>
      <c r="G42" s="323"/>
      <c r="H42" s="125"/>
      <c r="I42" s="36"/>
      <c r="J42" s="37"/>
      <c r="K42" s="438"/>
      <c r="L42" s="276"/>
      <c r="M42" s="277"/>
      <c r="N42" s="273"/>
    </row>
    <row r="43" spans="1:14">
      <c r="B43" s="848" t="s">
        <v>952</v>
      </c>
      <c r="C43" s="849"/>
      <c r="D43" s="849"/>
      <c r="E43" s="38"/>
      <c r="F43" s="39"/>
      <c r="G43" s="39"/>
      <c r="H43" s="40"/>
      <c r="I43" s="36"/>
      <c r="J43" s="37"/>
      <c r="K43" s="279"/>
      <c r="L43" s="276"/>
      <c r="M43" s="401">
        <v>0.01</v>
      </c>
      <c r="N43" s="344">
        <f>N81*M43</f>
        <v>6913.9567913614801</v>
      </c>
    </row>
    <row r="44" spans="1:14" ht="15.75" thickBot="1">
      <c r="B44" s="841"/>
      <c r="C44" s="842"/>
      <c r="D44" s="842"/>
      <c r="E44" s="842"/>
      <c r="F44" s="842"/>
      <c r="G44" s="842"/>
      <c r="H44" s="843"/>
      <c r="I44" s="850"/>
      <c r="J44" s="851"/>
      <c r="K44" s="41"/>
      <c r="L44" s="852"/>
      <c r="M44" s="853"/>
      <c r="N44" s="105"/>
    </row>
    <row r="45" spans="1:14" ht="15.75" thickBot="1">
      <c r="B45" s="828" t="s">
        <v>953</v>
      </c>
      <c r="C45" s="829"/>
      <c r="D45" s="829"/>
      <c r="E45" s="829"/>
      <c r="F45" s="829"/>
      <c r="G45" s="829"/>
      <c r="H45" s="829"/>
      <c r="I45" s="829"/>
      <c r="J45" s="829"/>
      <c r="K45" s="829"/>
      <c r="L45" s="829"/>
      <c r="M45" s="830"/>
      <c r="N45" s="394">
        <f>SUM(N36:N44)</f>
        <v>17762469.602654722</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19" t="s">
        <v>944</v>
      </c>
      <c r="C49" s="820"/>
      <c r="D49" s="820"/>
      <c r="E49" s="820"/>
      <c r="F49" s="820"/>
      <c r="G49" s="820"/>
      <c r="H49" s="820"/>
      <c r="I49" s="821"/>
      <c r="J49" s="315" t="s">
        <v>945</v>
      </c>
      <c r="K49" s="85" t="s">
        <v>946</v>
      </c>
      <c r="L49" s="822" t="s">
        <v>955</v>
      </c>
      <c r="M49" s="821"/>
      <c r="N49" s="86" t="s">
        <v>951</v>
      </c>
    </row>
    <row r="50" spans="1:14">
      <c r="A50" s="161" t="s">
        <v>410</v>
      </c>
      <c r="B50" s="43" t="str">
        <f>VLOOKUP(A50,MATERIALES!A5:D373,3,FALSE)</f>
        <v>Celda especial de carga</v>
      </c>
      <c r="C50" s="281"/>
      <c r="D50" s="281"/>
      <c r="E50" s="281"/>
      <c r="F50" s="281"/>
      <c r="G50" s="281"/>
      <c r="H50" s="281"/>
      <c r="I50" s="281"/>
      <c r="J50" s="311" t="str">
        <f>VLOOKUP(A50,MATERIALES!A6:D642,2,FALSE)</f>
        <v>u</v>
      </c>
      <c r="K50" s="282">
        <v>1</v>
      </c>
      <c r="L50" s="267"/>
      <c r="M50" s="402">
        <f>VLOOKUP(A50,MATERIALES!A5:D396,4,FALSE)</f>
        <v>21028595.085752118</v>
      </c>
      <c r="N50" s="272">
        <f t="shared" ref="N50:N55" si="1">K50*M50</f>
        <v>21028595.085752118</v>
      </c>
    </row>
    <row r="51" spans="1:14">
      <c r="A51" s="161" t="s">
        <v>505</v>
      </c>
      <c r="B51" s="43" t="str">
        <f>VLOOKUP(A51,MATERIALES!A6:D373,3,FALSE)</f>
        <v>Manguera de alta presión</v>
      </c>
      <c r="C51" s="425"/>
      <c r="D51" s="425"/>
      <c r="E51" s="425"/>
      <c r="F51" s="425"/>
      <c r="G51" s="425"/>
      <c r="H51" s="425"/>
      <c r="I51" s="425"/>
      <c r="J51" s="312" t="str">
        <f>VLOOKUP(A51,MATERIALES!A6:D643,2,FALSE)</f>
        <v>m</v>
      </c>
      <c r="K51" s="397">
        <v>30</v>
      </c>
      <c r="L51" s="421"/>
      <c r="M51" s="402">
        <f>VLOOKUP(A51,MATERIALES!A6:D397,4,FALSE)</f>
        <v>101929.62564513418</v>
      </c>
      <c r="N51" s="272">
        <f t="shared" si="1"/>
        <v>3057888.7693540254</v>
      </c>
    </row>
    <row r="52" spans="1:14">
      <c r="A52" s="161" t="s">
        <v>698</v>
      </c>
      <c r="B52" s="43" t="str">
        <f>VLOOKUP(A52,MATERIALES!A6:D373,3,FALSE)</f>
        <v>Transductores electrónicos (incluye cables, protección contra el concreto y panel de lectura)</v>
      </c>
      <c r="C52" s="425"/>
      <c r="D52" s="425"/>
      <c r="E52" s="425"/>
      <c r="F52" s="425"/>
      <c r="G52" s="425"/>
      <c r="H52" s="425"/>
      <c r="I52" s="425"/>
      <c r="J52" s="312" t="str">
        <f>VLOOKUP(A52,MATERIALES!A6:D644,2,FALSE)</f>
        <v>u</v>
      </c>
      <c r="K52" s="397">
        <v>2</v>
      </c>
      <c r="L52" s="421"/>
      <c r="M52" s="402">
        <f>VLOOKUP(A52,MATERIALES!A6:D398,4,FALSE)</f>
        <v>1527359.9072210167</v>
      </c>
      <c r="N52" s="272">
        <f t="shared" si="1"/>
        <v>3054719.8144420334</v>
      </c>
    </row>
    <row r="53" spans="1:14">
      <c r="A53" s="161" t="s">
        <v>700</v>
      </c>
      <c r="B53" s="43" t="str">
        <f>VLOOKUP(A53,MATERIALES!A6:D373,3,FALSE)</f>
        <v>Transductores mecánicos (incluye cables, protección contra el concreto y panel de lectura)</v>
      </c>
      <c r="C53" s="425"/>
      <c r="D53" s="425"/>
      <c r="E53" s="425"/>
      <c r="F53" s="425"/>
      <c r="G53" s="425"/>
      <c r="H53" s="425"/>
      <c r="I53" s="425"/>
      <c r="J53" s="312" t="str">
        <f>VLOOKUP(A53,MATERIALES!A7:D645,2,FALSE)</f>
        <v>u</v>
      </c>
      <c r="K53" s="397">
        <v>5</v>
      </c>
      <c r="L53" s="421"/>
      <c r="M53" s="402">
        <f>VLOOKUP(A53,MATERIALES!A6:D399,4,FALSE)</f>
        <v>937677.96574787563</v>
      </c>
      <c r="N53" s="272">
        <f t="shared" si="1"/>
        <v>4688389.8287393786</v>
      </c>
    </row>
    <row r="54" spans="1:14">
      <c r="A54" s="161" t="s">
        <v>729</v>
      </c>
      <c r="B54" s="43" t="str">
        <f>VLOOKUP(A54,MATERIALES!A7:D373,3,FALSE)</f>
        <v>Tubo Metálico De Alta Resistencia</v>
      </c>
      <c r="C54" s="425"/>
      <c r="D54" s="425"/>
      <c r="E54" s="425"/>
      <c r="F54" s="425"/>
      <c r="G54" s="425"/>
      <c r="H54" s="425"/>
      <c r="I54" s="425"/>
      <c r="J54" s="312" t="str">
        <f>VLOOKUP(A54,MATERIALES!A8:D646,2,FALSE)</f>
        <v>m</v>
      </c>
      <c r="K54" s="397">
        <v>60</v>
      </c>
      <c r="L54" s="421"/>
      <c r="M54" s="402">
        <f>VLOOKUP(A54,MATERIALES!A7:D400,4,FALSE)</f>
        <v>62110.127904881687</v>
      </c>
      <c r="N54" s="272">
        <f t="shared" si="1"/>
        <v>3726607.6742929011</v>
      </c>
    </row>
    <row r="55" spans="1:14">
      <c r="A55" s="161" t="s">
        <v>734</v>
      </c>
      <c r="B55" s="43" t="str">
        <f>VLOOKUP(A55,MATERIALES!A7:D373,3,FALSE)</f>
        <v>Uniones especiales de alta resistencia para tubería</v>
      </c>
      <c r="C55" s="425"/>
      <c r="D55" s="425"/>
      <c r="E55" s="425"/>
      <c r="F55" s="425"/>
      <c r="G55" s="425"/>
      <c r="H55" s="425"/>
      <c r="I55" s="425"/>
      <c r="J55" s="312" t="str">
        <f>VLOOKUP(A55,MATERIALES!A9:D647,2,FALSE)</f>
        <v>u</v>
      </c>
      <c r="K55" s="397">
        <v>12</v>
      </c>
      <c r="L55" s="421"/>
      <c r="M55" s="402">
        <f>VLOOKUP(A55,MATERIALES!A8:D401,4,FALSE)</f>
        <v>40694.518039609866</v>
      </c>
      <c r="N55" s="272">
        <f t="shared" si="1"/>
        <v>488334.21647531842</v>
      </c>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8" t="s">
        <v>953</v>
      </c>
      <c r="C58" s="829"/>
      <c r="D58" s="829"/>
      <c r="E58" s="829"/>
      <c r="F58" s="829"/>
      <c r="G58" s="829"/>
      <c r="H58" s="829"/>
      <c r="I58" s="829"/>
      <c r="J58" s="829"/>
      <c r="K58" s="829"/>
      <c r="L58" s="829"/>
      <c r="M58" s="830"/>
      <c r="N58" s="394">
        <f>SUM(N50:N57)</f>
        <v>36044535.389055774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1" t="s">
        <v>961</v>
      </c>
      <c r="M62" s="804"/>
      <c r="N62" s="76" t="s">
        <v>951</v>
      </c>
    </row>
    <row r="63" spans="1:14">
      <c r="A63" t="s">
        <v>1400</v>
      </c>
      <c r="B63" s="46" t="str">
        <f>VLOOKUP(A63,TRANSPORTE!A5:D117,3,FALSE)</f>
        <v>Transporte de tubos. celdas, etc.</v>
      </c>
      <c r="C63" s="317"/>
      <c r="D63" s="317"/>
      <c r="E63" s="317"/>
      <c r="F63" s="317"/>
      <c r="G63" s="317"/>
      <c r="H63" s="311" t="s">
        <v>1468</v>
      </c>
      <c r="I63" s="279">
        <v>1</v>
      </c>
      <c r="J63" s="286">
        <v>1</v>
      </c>
      <c r="K63" s="279">
        <f>I63*J63</f>
        <v>1</v>
      </c>
      <c r="L63" s="832">
        <f>VLOOKUP(A63,TRANSPORTE!A5:D117,4,FALSE)</f>
        <v>889724.41635284107</v>
      </c>
      <c r="M63" s="833"/>
      <c r="N63" s="287">
        <f>K63*L63</f>
        <v>889724.41635284107</v>
      </c>
    </row>
    <row r="64" spans="1:14">
      <c r="A64" t="s">
        <v>1402</v>
      </c>
      <c r="B64" s="46" t="str">
        <f>VLOOKUP(A64,TRANSPORTE!A6:D117,3,FALSE)</f>
        <v>Transporte de personal de montaje</v>
      </c>
      <c r="C64" s="47"/>
      <c r="D64" s="47"/>
      <c r="E64" s="47"/>
      <c r="F64" s="47"/>
      <c r="G64" s="47"/>
      <c r="H64" s="311" t="s">
        <v>1468</v>
      </c>
      <c r="I64" s="279">
        <v>8</v>
      </c>
      <c r="J64" s="286">
        <v>1</v>
      </c>
      <c r="K64" s="279">
        <f>I64*J64</f>
        <v>8</v>
      </c>
      <c r="L64" s="832">
        <f>VLOOKUP(A64,TRANSPORTE!A6:D117,4,FALSE)</f>
        <v>146019.23247139345</v>
      </c>
      <c r="M64" s="833"/>
      <c r="N64" s="287">
        <f>K64*L64</f>
        <v>1168153.8597711476</v>
      </c>
    </row>
    <row r="65" spans="1:15">
      <c r="A65" t="s">
        <v>1399</v>
      </c>
      <c r="B65" s="46" t="str">
        <f>VLOOKUP(A65,TRANSPORTE!A6:D117,3,FALSE)</f>
        <v>Pasajes aéreos</v>
      </c>
      <c r="C65" s="47"/>
      <c r="D65" s="47"/>
      <c r="E65" s="47"/>
      <c r="F65" s="47"/>
      <c r="G65" s="47"/>
      <c r="H65" s="311" t="s">
        <v>945</v>
      </c>
      <c r="I65" s="279">
        <v>3</v>
      </c>
      <c r="J65" s="286">
        <v>1</v>
      </c>
      <c r="K65" s="279">
        <f>I65*J65</f>
        <v>3</v>
      </c>
      <c r="L65" s="832">
        <f>VLOOKUP(A65,TRANSPORTE!A6:D117,4,FALSE)</f>
        <v>406813.71556405129</v>
      </c>
      <c r="M65" s="833"/>
      <c r="N65" s="287">
        <f>K65*L65</f>
        <v>1220441.146692154</v>
      </c>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817"/>
      <c r="M67" s="818"/>
      <c r="N67" s="127"/>
    </row>
    <row r="68" spans="1:15" ht="15.75" thickBot="1">
      <c r="B68" s="834" t="s">
        <v>953</v>
      </c>
      <c r="C68" s="835"/>
      <c r="D68" s="835"/>
      <c r="E68" s="835"/>
      <c r="F68" s="835"/>
      <c r="G68" s="835"/>
      <c r="H68" s="835"/>
      <c r="I68" s="835"/>
      <c r="J68" s="835"/>
      <c r="K68" s="835"/>
      <c r="L68" s="835"/>
      <c r="M68" s="836"/>
      <c r="N68" s="104">
        <f>SUM(N63:N67)</f>
        <v>3278319.4228161424</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4" t="s">
        <v>963</v>
      </c>
      <c r="C72" s="855"/>
      <c r="D72" s="855"/>
      <c r="E72" s="855"/>
      <c r="F72" s="855"/>
      <c r="G72" s="855"/>
      <c r="H72" s="855"/>
      <c r="I72" s="73" t="s">
        <v>964</v>
      </c>
      <c r="J72" s="75" t="s">
        <v>1410</v>
      </c>
      <c r="K72" s="74" t="s">
        <v>966</v>
      </c>
      <c r="L72" s="856" t="s">
        <v>950</v>
      </c>
      <c r="M72" s="857"/>
      <c r="N72" s="98" t="s">
        <v>951</v>
      </c>
    </row>
    <row r="73" spans="1:15">
      <c r="A73" s="162" t="s">
        <v>6</v>
      </c>
      <c r="B73" s="49" t="str">
        <f>VLOOKUP(A73,'MANO DE OBRA'!A8:D68,3,FALSE)</f>
        <v xml:space="preserve">Obrero </v>
      </c>
      <c r="C73" s="47"/>
      <c r="D73" s="47"/>
      <c r="E73" s="47"/>
      <c r="F73" s="47"/>
      <c r="G73" s="47"/>
      <c r="H73" s="47"/>
      <c r="I73" s="292">
        <f t="shared" ref="I73:I76" si="2">K73/J73*100</f>
        <v>29260.000000000004</v>
      </c>
      <c r="J73" s="293">
        <v>185</v>
      </c>
      <c r="K73" s="294">
        <f>VLOOKUP(A73,'MANO DE OBRA'!A8:D99,4,FALSE)</f>
        <v>54131</v>
      </c>
      <c r="L73" s="50"/>
      <c r="M73" s="434">
        <v>1</v>
      </c>
      <c r="N73" s="395">
        <f t="shared" ref="N73:N76" si="3">K73/M73</f>
        <v>54131</v>
      </c>
      <c r="O73" s="106"/>
    </row>
    <row r="74" spans="1:15">
      <c r="A74" s="162" t="s">
        <v>74</v>
      </c>
      <c r="B74" s="49" t="str">
        <f>VLOOKUP(A74,'MANO DE OBRA'!A8:D69,3,FALSE)</f>
        <v>Ingeniero de Montaje y Prueba Pilote (1)</v>
      </c>
      <c r="C74" s="47"/>
      <c r="D74" s="47"/>
      <c r="E74" s="47"/>
      <c r="F74" s="47"/>
      <c r="G74" s="47"/>
      <c r="H74" s="47"/>
      <c r="I74" s="292">
        <f t="shared" si="2"/>
        <v>257965.03444028978</v>
      </c>
      <c r="J74" s="293">
        <v>185</v>
      </c>
      <c r="K74" s="294">
        <f>VLOOKUP(A74,'MANO DE OBRA'!A8:D100,4,FALSE)</f>
        <v>477235.31371453602</v>
      </c>
      <c r="L74" s="50"/>
      <c r="M74" s="431">
        <v>1</v>
      </c>
      <c r="N74" s="395">
        <f t="shared" si="3"/>
        <v>477235.31371453602</v>
      </c>
    </row>
    <row r="75" spans="1:15">
      <c r="A75" s="162"/>
      <c r="B75" s="49"/>
      <c r="C75" s="47"/>
      <c r="D75" s="47"/>
      <c r="E75" s="47"/>
      <c r="F75" s="47"/>
      <c r="G75" s="47"/>
      <c r="H75" s="47"/>
      <c r="I75" s="292"/>
      <c r="J75" s="293"/>
      <c r="K75" s="294"/>
      <c r="L75" s="50"/>
      <c r="M75" s="439"/>
      <c r="N75" s="395"/>
    </row>
    <row r="76" spans="1:15">
      <c r="A76" s="162" t="s">
        <v>88</v>
      </c>
      <c r="B76" s="49" t="str">
        <f>VLOOKUP(A76,'MANO DE OBRA'!A10:D71,3,FALSE)</f>
        <v>Soldador experto en montaje y pruebas</v>
      </c>
      <c r="C76" s="47"/>
      <c r="D76" s="47"/>
      <c r="E76" s="47"/>
      <c r="F76" s="47"/>
      <c r="G76" s="47"/>
      <c r="H76" s="47"/>
      <c r="I76" s="292">
        <f t="shared" si="2"/>
        <v>86502.359687357821</v>
      </c>
      <c r="J76" s="293">
        <v>185</v>
      </c>
      <c r="K76" s="294">
        <f>VLOOKUP(A76,'MANO DE OBRA'!A10:D102,4,FALSE)</f>
        <v>160029.36542161196</v>
      </c>
      <c r="L76" s="50"/>
      <c r="M76" s="439">
        <v>1</v>
      </c>
      <c r="N76" s="395">
        <f t="shared" si="3"/>
        <v>160029.36542161196</v>
      </c>
    </row>
    <row r="77" spans="1:15">
      <c r="A77" s="162"/>
      <c r="B77" s="49"/>
      <c r="C77" s="47"/>
      <c r="D77" s="47"/>
      <c r="E77" s="47"/>
      <c r="F77" s="47"/>
      <c r="G77" s="47"/>
      <c r="H77" s="47"/>
      <c r="I77" s="292"/>
      <c r="J77" s="293"/>
      <c r="K77" s="294"/>
      <c r="L77" s="50"/>
      <c r="M77" s="439"/>
      <c r="N77" s="395"/>
    </row>
    <row r="78" spans="1:15">
      <c r="A78" s="162"/>
      <c r="B78" s="49"/>
      <c r="C78" s="47"/>
      <c r="D78" s="47"/>
      <c r="E78" s="47"/>
      <c r="F78" s="47"/>
      <c r="G78" s="47"/>
      <c r="H78" s="47"/>
      <c r="I78" s="292"/>
      <c r="J78" s="293"/>
      <c r="K78" s="294"/>
      <c r="L78" s="50"/>
      <c r="M78" s="439"/>
      <c r="N78" s="395"/>
    </row>
    <row r="79" spans="1:15">
      <c r="B79" s="49"/>
      <c r="C79" s="47"/>
      <c r="D79" s="47"/>
      <c r="E79" s="47"/>
      <c r="F79" s="47"/>
      <c r="G79" s="47"/>
      <c r="H79" s="47"/>
      <c r="I79" s="292"/>
      <c r="J79" s="293"/>
      <c r="K79" s="294"/>
      <c r="L79" s="318"/>
      <c r="M79" s="300"/>
      <c r="N79" s="395"/>
    </row>
    <row r="80" spans="1:15" ht="15.75" thickBot="1">
      <c r="B80" s="815"/>
      <c r="C80" s="816"/>
      <c r="D80" s="816"/>
      <c r="E80" s="816"/>
      <c r="F80" s="816"/>
      <c r="G80" s="816"/>
      <c r="H80" s="816"/>
      <c r="I80" s="126"/>
      <c r="J80" s="126"/>
      <c r="K80" s="126"/>
      <c r="L80" s="916"/>
      <c r="M80" s="916"/>
      <c r="N80" s="45"/>
    </row>
    <row r="81" spans="1:14" ht="15.75" thickBot="1">
      <c r="B81" s="834" t="s">
        <v>953</v>
      </c>
      <c r="C81" s="835"/>
      <c r="D81" s="835"/>
      <c r="E81" s="835"/>
      <c r="F81" s="835"/>
      <c r="G81" s="835"/>
      <c r="H81" s="835"/>
      <c r="I81" s="835"/>
      <c r="J81" s="835"/>
      <c r="K81" s="835"/>
      <c r="L81" s="835"/>
      <c r="M81" s="836"/>
      <c r="N81" s="301">
        <f>SUM(N73:N80)</f>
        <v>691395.67913614796</v>
      </c>
    </row>
    <row r="82" spans="1:14" ht="15.75" thickBot="1">
      <c r="B82" s="33"/>
      <c r="C82" s="34"/>
      <c r="D82" s="34"/>
      <c r="E82" s="34"/>
      <c r="F82" s="34"/>
      <c r="G82" s="34"/>
      <c r="H82" s="34"/>
      <c r="I82" s="34"/>
      <c r="J82" s="34"/>
      <c r="K82" s="34"/>
      <c r="L82" s="34"/>
      <c r="M82" s="34"/>
      <c r="N82" s="35"/>
    </row>
    <row r="83" spans="1:14" ht="15.75" thickBot="1">
      <c r="B83" s="828" t="s">
        <v>967</v>
      </c>
      <c r="C83" s="829"/>
      <c r="D83" s="829"/>
      <c r="E83" s="829"/>
      <c r="F83" s="829"/>
      <c r="G83" s="829"/>
      <c r="H83" s="829"/>
      <c r="I83" s="829"/>
      <c r="J83" s="829"/>
      <c r="K83" s="829"/>
      <c r="L83" s="829"/>
      <c r="M83" s="830"/>
      <c r="N83" s="99">
        <f>N45+N58+N68+N81</f>
        <v>57776720.093662791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9" t="s">
        <v>969</v>
      </c>
      <c r="C87" s="820"/>
      <c r="D87" s="820"/>
      <c r="E87" s="820"/>
      <c r="F87" s="820"/>
      <c r="G87" s="820"/>
      <c r="H87" s="820"/>
      <c r="I87" s="314"/>
      <c r="J87" s="334"/>
      <c r="K87" s="302" t="s">
        <v>970</v>
      </c>
      <c r="L87" s="858" t="s">
        <v>971</v>
      </c>
      <c r="M87" s="859"/>
      <c r="N87" s="303"/>
    </row>
    <row r="88" spans="1:14">
      <c r="B88" s="860" t="s">
        <v>972</v>
      </c>
      <c r="C88" s="861"/>
      <c r="D88" s="861"/>
      <c r="E88" s="861"/>
      <c r="F88" s="861"/>
      <c r="G88" s="861"/>
      <c r="H88" s="861"/>
      <c r="I88" s="87"/>
      <c r="J88" s="88"/>
      <c r="K88" s="304">
        <v>0.2</v>
      </c>
      <c r="L88" s="862">
        <f>N83*K88</f>
        <v>11555344.018732559</v>
      </c>
      <c r="M88" s="863"/>
      <c r="N88" s="51"/>
    </row>
    <row r="89" spans="1:14">
      <c r="B89" s="89" t="s">
        <v>973</v>
      </c>
      <c r="C89" s="90"/>
      <c r="D89" s="90"/>
      <c r="E89" s="90"/>
      <c r="F89" s="90"/>
      <c r="G89" s="90"/>
      <c r="H89" s="90"/>
      <c r="I89" s="87"/>
      <c r="J89" s="88"/>
      <c r="K89" s="304">
        <v>0.05</v>
      </c>
      <c r="L89" s="862">
        <f>N83*K89</f>
        <v>2888836.0046831397</v>
      </c>
      <c r="M89" s="863"/>
      <c r="N89" s="51"/>
    </row>
    <row r="90" spans="1:14" ht="15.75" thickBot="1">
      <c r="B90" s="91" t="s">
        <v>974</v>
      </c>
      <c r="C90" s="92"/>
      <c r="D90" s="92"/>
      <c r="E90" s="92"/>
      <c r="F90" s="92"/>
      <c r="G90" s="92"/>
      <c r="H90" s="92"/>
      <c r="I90" s="93"/>
      <c r="J90" s="94"/>
      <c r="K90" s="305">
        <v>0.05</v>
      </c>
      <c r="L90" s="864">
        <f>N83*K90</f>
        <v>2888836.0046831397</v>
      </c>
      <c r="M90" s="865"/>
      <c r="N90" s="51"/>
    </row>
    <row r="91" spans="1:14" ht="15.75" thickBot="1">
      <c r="B91" s="828" t="s">
        <v>953</v>
      </c>
      <c r="C91" s="829"/>
      <c r="D91" s="829"/>
      <c r="E91" s="829"/>
      <c r="F91" s="829"/>
      <c r="G91" s="829"/>
      <c r="H91" s="829"/>
      <c r="I91" s="829"/>
      <c r="J91" s="829"/>
      <c r="K91" s="829"/>
      <c r="L91" s="829"/>
      <c r="M91" s="830"/>
      <c r="N91" s="52">
        <f>L88+L89+L90</f>
        <v>17333016.02809884</v>
      </c>
    </row>
    <row r="92" spans="1:14" ht="15.75" thickBot="1">
      <c r="B92" s="33"/>
      <c r="C92" s="34"/>
      <c r="D92" s="34"/>
      <c r="E92" s="34"/>
      <c r="F92" s="34"/>
      <c r="G92" s="34"/>
      <c r="H92" s="34"/>
      <c r="I92" s="34"/>
      <c r="J92" s="34"/>
      <c r="K92" s="34"/>
      <c r="L92" s="34"/>
      <c r="M92" s="34"/>
      <c r="N92" s="35"/>
    </row>
    <row r="93" spans="1:14" ht="15.75" thickBot="1">
      <c r="A93" t="s">
        <v>2016</v>
      </c>
      <c r="B93" s="828" t="s">
        <v>975</v>
      </c>
      <c r="C93" s="829"/>
      <c r="D93" s="829"/>
      <c r="E93" s="829"/>
      <c r="F93" s="829"/>
      <c r="G93" s="829"/>
      <c r="H93" s="829"/>
      <c r="I93" s="829"/>
      <c r="J93" s="829"/>
      <c r="K93" s="829"/>
      <c r="L93" s="829"/>
      <c r="M93" s="830"/>
      <c r="N93" s="188">
        <f>N83+N91</f>
        <v>75109736.121761635</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70" t="s">
        <v>2218</v>
      </c>
      <c r="C110" s="971"/>
      <c r="D110" s="971"/>
      <c r="E110" s="971"/>
      <c r="F110" s="971"/>
      <c r="G110" s="971"/>
      <c r="H110" s="971"/>
      <c r="I110" s="971"/>
      <c r="J110" s="971"/>
      <c r="K110" s="971"/>
      <c r="L110" s="971"/>
      <c r="M110" s="971"/>
      <c r="N110" s="972"/>
    </row>
    <row r="111" spans="2:14" ht="15" customHeight="1">
      <c r="B111" s="970"/>
      <c r="C111" s="971"/>
      <c r="D111" s="971"/>
      <c r="E111" s="971"/>
      <c r="F111" s="971"/>
      <c r="G111" s="971"/>
      <c r="H111" s="971"/>
      <c r="I111" s="971"/>
      <c r="J111" s="971"/>
      <c r="K111" s="971"/>
      <c r="L111" s="971"/>
      <c r="M111" s="971"/>
      <c r="N111" s="972"/>
    </row>
    <row r="112" spans="2:14" ht="30" customHeight="1">
      <c r="B112" s="973" t="s">
        <v>2219</v>
      </c>
      <c r="C112" s="974"/>
      <c r="D112" s="974"/>
      <c r="E112" s="974"/>
      <c r="F112" s="974"/>
      <c r="G112" s="974"/>
      <c r="H112" s="974"/>
      <c r="I112" s="974"/>
      <c r="J112" s="974"/>
      <c r="K112" s="974"/>
      <c r="L112" s="974"/>
      <c r="M112" s="974"/>
      <c r="N112" s="975"/>
    </row>
    <row r="113" spans="2:14">
      <c r="B113" s="973"/>
      <c r="C113" s="974"/>
      <c r="D113" s="974"/>
      <c r="E113" s="974"/>
      <c r="F113" s="974"/>
      <c r="G113" s="974"/>
      <c r="H113" s="974"/>
      <c r="I113" s="974"/>
      <c r="J113" s="974"/>
      <c r="K113" s="974"/>
      <c r="L113" s="974"/>
      <c r="M113" s="974"/>
      <c r="N113" s="975"/>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6"/>
      <c r="K123" s="976"/>
      <c r="L123" s="976"/>
      <c r="M123" s="976"/>
      <c r="N123" s="977"/>
    </row>
    <row r="124" spans="2:14" ht="15.75" thickBot="1">
      <c r="B124" s="419" t="s">
        <v>2221</v>
      </c>
      <c r="C124" s="420"/>
      <c r="D124" s="420"/>
      <c r="E124" s="259"/>
      <c r="F124" s="259"/>
      <c r="G124" s="259"/>
      <c r="H124" s="259"/>
      <c r="I124" s="259"/>
      <c r="J124" s="978"/>
      <c r="K124" s="978"/>
      <c r="L124" s="978"/>
      <c r="M124" s="978"/>
      <c r="N124" s="979"/>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295275</xdr:rowOff>
              </from>
              <to>
                <xdr:col>1</xdr:col>
                <xdr:colOff>857250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H60" zoomScale="78" zoomScaleNormal="78" workbookViewId="0">
      <selection activeCell="O75" sqref="O75"/>
    </sheetView>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6.42578125" bestFit="1" customWidth="1"/>
    <col min="14" max="14" width="17.42578125" customWidth="1"/>
    <col min="15" max="15" width="12" bestFit="1" customWidth="1"/>
    <col min="16" max="16" width="15.28515625" bestFit="1" customWidth="1"/>
  </cols>
  <sheetData>
    <row r="1" spans="2:14" ht="15" hidden="1" customHeight="1" thickTop="1">
      <c r="B1" s="917"/>
      <c r="C1" s="929"/>
      <c r="D1" s="930"/>
      <c r="E1" s="930"/>
      <c r="F1" s="930"/>
      <c r="G1" s="930"/>
      <c r="H1" s="930"/>
      <c r="I1" s="930"/>
      <c r="J1" s="931"/>
      <c r="K1" s="932" t="s">
        <v>933</v>
      </c>
      <c r="L1" s="934" t="s">
        <v>2198</v>
      </c>
      <c r="M1" s="935"/>
      <c r="N1" s="936"/>
    </row>
    <row r="2" spans="2:14" ht="27" customHeight="1">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7.25" hidden="1" customHeight="1" thickBot="1">
      <c r="B30" s="71" t="s">
        <v>943</v>
      </c>
      <c r="C30" s="837" t="s">
        <v>944</v>
      </c>
      <c r="D30" s="838"/>
      <c r="E30" s="838"/>
      <c r="F30" s="838"/>
      <c r="G30" s="838"/>
      <c r="H30" s="838"/>
      <c r="I30" s="838"/>
      <c r="J30" s="72"/>
      <c r="K30" s="307"/>
      <c r="L30" s="839" t="s">
        <v>945</v>
      </c>
      <c r="M30" s="840"/>
      <c r="N30" s="71" t="s">
        <v>946</v>
      </c>
    </row>
    <row r="31" spans="1:14" ht="15" customHeight="1" thickBot="1">
      <c r="A31" t="s">
        <v>1845</v>
      </c>
      <c r="B31" s="80" t="s">
        <v>1102</v>
      </c>
      <c r="C31" s="81" t="s">
        <v>1655</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9" t="s">
        <v>944</v>
      </c>
      <c r="C35" s="810"/>
      <c r="D35" s="810"/>
      <c r="E35" s="810"/>
      <c r="F35" s="810"/>
      <c r="G35" s="810"/>
      <c r="H35" s="811"/>
      <c r="I35" s="812" t="s">
        <v>948</v>
      </c>
      <c r="J35" s="813"/>
      <c r="K35" s="69" t="s">
        <v>949</v>
      </c>
      <c r="L35" s="814" t="s">
        <v>950</v>
      </c>
      <c r="M35" s="811"/>
      <c r="N35" s="70" t="s">
        <v>951</v>
      </c>
    </row>
    <row r="36" spans="1:16">
      <c r="A36" s="113" t="s">
        <v>121</v>
      </c>
      <c r="B36" s="841" t="str">
        <f>VLOOKUP(A36,EQUIPOS!A6:D154,3,FALSE)</f>
        <v>Bomba eléctrica para accionar la celda</v>
      </c>
      <c r="C36" s="842"/>
      <c r="D36" s="842"/>
      <c r="E36" s="842"/>
      <c r="F36" s="842"/>
      <c r="G36" s="842"/>
      <c r="H36" s="843"/>
      <c r="I36" s="267"/>
      <c r="J36" s="268"/>
      <c r="K36" s="269">
        <f>VLOOKUP(A36,EQUIPOS!A6:D163,4,FALSE)</f>
        <v>79667.574343617307</v>
      </c>
      <c r="L36" s="270"/>
      <c r="M36" s="271">
        <v>0.01</v>
      </c>
      <c r="N36" s="272">
        <f>K36/M36</f>
        <v>7966757.4343617307</v>
      </c>
    </row>
    <row r="37" spans="1:16">
      <c r="A37" s="113" t="s">
        <v>217</v>
      </c>
      <c r="B37" s="841" t="str">
        <f>VLOOKUP(A37,EQUIPOS!A7:D154,3,FALSE)</f>
        <v>Equipo de soldadura y de acetileno (incluye soldadura)</v>
      </c>
      <c r="C37" s="842"/>
      <c r="D37" s="842"/>
      <c r="E37" s="842"/>
      <c r="F37" s="842"/>
      <c r="G37" s="842"/>
      <c r="H37" s="843"/>
      <c r="I37" s="421"/>
      <c r="J37" s="422"/>
      <c r="K37" s="269">
        <f>VLOOKUP(A37,EQUIPOS!A7:D164,4,FALSE)</f>
        <v>31249.107051169103</v>
      </c>
      <c r="L37" s="335"/>
      <c r="M37" s="336">
        <v>0.01</v>
      </c>
      <c r="N37" s="272">
        <f>K37/M37</f>
        <v>3124910.7051169104</v>
      </c>
    </row>
    <row r="38" spans="1:16">
      <c r="A38" s="113" t="s">
        <v>255</v>
      </c>
      <c r="B38" s="841" t="str">
        <f>VLOOKUP(A38,EQUIPOS!A8:D154,3,FALSE)</f>
        <v>Manómetro cable de acero para bajar la celda</v>
      </c>
      <c r="C38" s="842"/>
      <c r="D38" s="842"/>
      <c r="E38" s="842"/>
      <c r="F38" s="842"/>
      <c r="G38" s="842"/>
      <c r="H38" s="843"/>
      <c r="I38" s="421"/>
      <c r="J38" s="422"/>
      <c r="K38" s="269">
        <f>VLOOKUP(A38,EQUIPOS!A8:D165,4,FALSE)</f>
        <v>1533357.1413371826</v>
      </c>
      <c r="L38" s="335"/>
      <c r="M38" s="336">
        <v>1</v>
      </c>
      <c r="N38" s="272">
        <f>K38/M38</f>
        <v>1533357.1413371826</v>
      </c>
    </row>
    <row r="39" spans="1:16">
      <c r="A39" s="113"/>
      <c r="B39" s="841"/>
      <c r="C39" s="842"/>
      <c r="D39" s="842"/>
      <c r="E39" s="842"/>
      <c r="F39" s="842"/>
      <c r="G39" s="842"/>
      <c r="H39" s="843"/>
      <c r="I39" s="421"/>
      <c r="J39" s="422"/>
      <c r="K39" s="269"/>
      <c r="L39" s="335"/>
      <c r="M39" s="336"/>
      <c r="N39" s="272"/>
    </row>
    <row r="40" spans="1:16">
      <c r="A40" s="113"/>
      <c r="B40" s="841"/>
      <c r="C40" s="842"/>
      <c r="D40" s="842"/>
      <c r="E40" s="842"/>
      <c r="F40" s="842"/>
      <c r="G40" s="842"/>
      <c r="H40" s="843"/>
      <c r="I40" s="328"/>
      <c r="J40" s="330"/>
      <c r="K40" s="269"/>
      <c r="L40" s="423"/>
      <c r="M40" s="424"/>
      <c r="N40" s="272"/>
    </row>
    <row r="41" spans="1:16">
      <c r="B41" s="841"/>
      <c r="C41" s="842"/>
      <c r="D41" s="842"/>
      <c r="E41" s="842"/>
      <c r="F41" s="842"/>
      <c r="G41" s="842"/>
      <c r="H41" s="843"/>
      <c r="I41" s="36"/>
      <c r="J41" s="37"/>
      <c r="K41" s="269"/>
      <c r="L41" s="276"/>
      <c r="M41" s="277"/>
      <c r="N41" s="272"/>
    </row>
    <row r="42" spans="1:16">
      <c r="B42" s="320"/>
      <c r="C42" s="321"/>
      <c r="D42" s="321"/>
      <c r="E42" s="321"/>
      <c r="F42" s="323"/>
      <c r="G42" s="323"/>
      <c r="H42" s="125"/>
      <c r="I42" s="36"/>
      <c r="J42" s="37"/>
      <c r="K42" s="438"/>
      <c r="L42" s="276"/>
      <c r="M42" s="277"/>
      <c r="N42" s="273"/>
    </row>
    <row r="43" spans="1:16">
      <c r="B43" s="848" t="s">
        <v>952</v>
      </c>
      <c r="C43" s="849"/>
      <c r="D43" s="849"/>
      <c r="E43" s="38"/>
      <c r="F43" s="39"/>
      <c r="G43" s="39"/>
      <c r="H43" s="40"/>
      <c r="I43" s="36"/>
      <c r="J43" s="37"/>
      <c r="K43" s="279"/>
      <c r="L43" s="276"/>
      <c r="M43" s="401">
        <v>0.01</v>
      </c>
      <c r="N43" s="344">
        <f>N81*M43</f>
        <v>6913.9567913614801</v>
      </c>
    </row>
    <row r="44" spans="1:16" ht="15.75" thickBot="1">
      <c r="B44" s="841"/>
      <c r="C44" s="842"/>
      <c r="D44" s="842"/>
      <c r="E44" s="842"/>
      <c r="F44" s="842"/>
      <c r="G44" s="842"/>
      <c r="H44" s="843"/>
      <c r="I44" s="850"/>
      <c r="J44" s="851"/>
      <c r="K44" s="41"/>
      <c r="L44" s="852"/>
      <c r="M44" s="853"/>
      <c r="N44" s="105"/>
    </row>
    <row r="45" spans="1:16" ht="15.75" thickBot="1">
      <c r="B45" s="828" t="s">
        <v>953</v>
      </c>
      <c r="C45" s="829"/>
      <c r="D45" s="829"/>
      <c r="E45" s="829"/>
      <c r="F45" s="829"/>
      <c r="G45" s="829"/>
      <c r="H45" s="829"/>
      <c r="I45" s="829"/>
      <c r="J45" s="829"/>
      <c r="K45" s="829"/>
      <c r="L45" s="829"/>
      <c r="M45" s="830"/>
      <c r="N45" s="394">
        <f>SUM(N36:N44)</f>
        <v>12631939.237607185</v>
      </c>
      <c r="P45" s="114"/>
    </row>
    <row r="46" spans="1:16">
      <c r="B46" s="280"/>
      <c r="C46" s="34"/>
      <c r="D46" s="34"/>
      <c r="E46" s="34"/>
      <c r="F46" s="34"/>
      <c r="G46" s="34"/>
      <c r="H46" s="34"/>
      <c r="I46" s="34"/>
      <c r="J46" s="34"/>
      <c r="K46" s="34"/>
      <c r="L46" s="34"/>
      <c r="M46" s="34"/>
      <c r="N46" s="35"/>
    </row>
    <row r="47" spans="1:16">
      <c r="B47" s="64" t="s">
        <v>954</v>
      </c>
      <c r="C47" s="65"/>
      <c r="D47" s="65"/>
      <c r="E47" s="65"/>
      <c r="F47" s="65"/>
      <c r="G47" s="65"/>
      <c r="H47" s="65"/>
      <c r="I47" s="65"/>
      <c r="J47" s="65"/>
      <c r="K47" s="65"/>
      <c r="L47" s="65"/>
      <c r="M47" s="65"/>
      <c r="N47" s="66"/>
    </row>
    <row r="48" spans="1:16" ht="15.75" thickBot="1">
      <c r="B48" s="67"/>
      <c r="C48" s="62"/>
      <c r="D48" s="62"/>
      <c r="E48" s="62"/>
      <c r="F48" s="62"/>
      <c r="G48" s="62"/>
      <c r="H48" s="62"/>
      <c r="I48" s="62"/>
      <c r="J48" s="61"/>
      <c r="K48" s="61"/>
      <c r="L48" s="61"/>
      <c r="M48" s="61"/>
      <c r="N48" s="63"/>
    </row>
    <row r="49" spans="1:14">
      <c r="B49" s="819" t="s">
        <v>944</v>
      </c>
      <c r="C49" s="820"/>
      <c r="D49" s="820"/>
      <c r="E49" s="820"/>
      <c r="F49" s="820"/>
      <c r="G49" s="820"/>
      <c r="H49" s="820"/>
      <c r="I49" s="821"/>
      <c r="J49" s="315" t="s">
        <v>945</v>
      </c>
      <c r="K49" s="85" t="s">
        <v>946</v>
      </c>
      <c r="L49" s="822" t="s">
        <v>955</v>
      </c>
      <c r="M49" s="821"/>
      <c r="N49" s="86" t="s">
        <v>951</v>
      </c>
    </row>
    <row r="50" spans="1:14">
      <c r="A50" s="161" t="s">
        <v>410</v>
      </c>
      <c r="B50" s="43" t="str">
        <f>VLOOKUP(A50,MATERIALES!A5:D373,3,FALSE)</f>
        <v>Celda especial de carga</v>
      </c>
      <c r="C50" s="281"/>
      <c r="D50" s="281"/>
      <c r="E50" s="281"/>
      <c r="F50" s="281"/>
      <c r="G50" s="281"/>
      <c r="H50" s="281"/>
      <c r="I50" s="281"/>
      <c r="J50" s="311" t="str">
        <f>VLOOKUP(A50,MATERIALES!A6:D642,2,FALSE)</f>
        <v>u</v>
      </c>
      <c r="K50" s="282">
        <v>1</v>
      </c>
      <c r="L50" s="267"/>
      <c r="M50" s="402">
        <f>VLOOKUP(A50,MATERIALES!A5:D396,4,FALSE)</f>
        <v>21028595.085752118</v>
      </c>
      <c r="N50" s="272">
        <f t="shared" ref="N50:N55" si="0">K50*M50</f>
        <v>21028595.085752118</v>
      </c>
    </row>
    <row r="51" spans="1:14">
      <c r="A51" s="161" t="s">
        <v>505</v>
      </c>
      <c r="B51" s="43" t="str">
        <f>VLOOKUP(A51,MATERIALES!A6:D373,3,FALSE)</f>
        <v>Manguera de alta presión</v>
      </c>
      <c r="C51" s="425"/>
      <c r="D51" s="425"/>
      <c r="E51" s="425"/>
      <c r="F51" s="425"/>
      <c r="G51" s="425"/>
      <c r="H51" s="425"/>
      <c r="I51" s="425"/>
      <c r="J51" s="312" t="str">
        <f>VLOOKUP(A51,MATERIALES!A6:D643,2,FALSE)</f>
        <v>m</v>
      </c>
      <c r="K51" s="397">
        <v>30</v>
      </c>
      <c r="L51" s="421"/>
      <c r="M51" s="402">
        <f>VLOOKUP(A51,MATERIALES!A6:D397,4,FALSE)</f>
        <v>101929.62564513418</v>
      </c>
      <c r="N51" s="272">
        <f t="shared" si="0"/>
        <v>3057888.7693540254</v>
      </c>
    </row>
    <row r="52" spans="1:14">
      <c r="A52" s="161" t="s">
        <v>698</v>
      </c>
      <c r="B52" s="43" t="str">
        <f>VLOOKUP(A52,MATERIALES!A6:D373,3,FALSE)</f>
        <v>Transductores electrónicos (incluye cables, protección contra el concreto y panel de lectura)</v>
      </c>
      <c r="C52" s="425"/>
      <c r="D52" s="425"/>
      <c r="E52" s="425"/>
      <c r="F52" s="425"/>
      <c r="G52" s="425"/>
      <c r="H52" s="425"/>
      <c r="I52" s="425"/>
      <c r="J52" s="312" t="str">
        <f>VLOOKUP(A52,MATERIALES!A6:D644,2,FALSE)</f>
        <v>u</v>
      </c>
      <c r="K52" s="397">
        <v>2</v>
      </c>
      <c r="L52" s="421"/>
      <c r="M52" s="402">
        <f>VLOOKUP(A52,MATERIALES!A6:D398,4,FALSE)</f>
        <v>1527359.9072210167</v>
      </c>
      <c r="N52" s="272">
        <f t="shared" si="0"/>
        <v>3054719.8144420334</v>
      </c>
    </row>
    <row r="53" spans="1:14">
      <c r="A53" s="161" t="s">
        <v>700</v>
      </c>
      <c r="B53" s="43" t="str">
        <f>VLOOKUP(A53,MATERIALES!A6:D373,3,FALSE)</f>
        <v>Transductores mecánicos (incluye cables, protección contra el concreto y panel de lectura)</v>
      </c>
      <c r="C53" s="425"/>
      <c r="D53" s="425"/>
      <c r="E53" s="425"/>
      <c r="F53" s="425"/>
      <c r="G53" s="425"/>
      <c r="H53" s="425"/>
      <c r="I53" s="425"/>
      <c r="J53" s="312" t="str">
        <f>VLOOKUP(A53,MATERIALES!A7:D645,2,FALSE)</f>
        <v>u</v>
      </c>
      <c r="K53" s="397">
        <v>5</v>
      </c>
      <c r="L53" s="421"/>
      <c r="M53" s="402">
        <f>VLOOKUP(A53,MATERIALES!A6:D399,4,FALSE)</f>
        <v>937677.96574787563</v>
      </c>
      <c r="N53" s="272">
        <f t="shared" si="0"/>
        <v>4688389.8287393786</v>
      </c>
    </row>
    <row r="54" spans="1:14">
      <c r="A54" s="161" t="s">
        <v>729</v>
      </c>
      <c r="B54" s="43" t="str">
        <f>VLOOKUP(A54,MATERIALES!A7:D373,3,FALSE)</f>
        <v>Tubo Metálico De Alta Resistencia</v>
      </c>
      <c r="C54" s="425"/>
      <c r="D54" s="425"/>
      <c r="E54" s="425"/>
      <c r="F54" s="425"/>
      <c r="G54" s="425"/>
      <c r="H54" s="425"/>
      <c r="I54" s="425"/>
      <c r="J54" s="312" t="str">
        <f>VLOOKUP(A54,MATERIALES!A8:D646,2,FALSE)</f>
        <v>m</v>
      </c>
      <c r="K54" s="397">
        <v>60</v>
      </c>
      <c r="L54" s="421"/>
      <c r="M54" s="402">
        <f>VLOOKUP(A54,MATERIALES!A7:D400,4,FALSE)</f>
        <v>62110.127904881687</v>
      </c>
      <c r="N54" s="272">
        <f t="shared" si="0"/>
        <v>3726607.6742929011</v>
      </c>
    </row>
    <row r="55" spans="1:14">
      <c r="A55" s="161" t="s">
        <v>734</v>
      </c>
      <c r="B55" s="43" t="str">
        <f>VLOOKUP(A55,MATERIALES!A8:D373,3,FALSE)</f>
        <v>Uniones especiales de alta resistencia para tubería</v>
      </c>
      <c r="C55" s="425"/>
      <c r="D55" s="425"/>
      <c r="E55" s="425"/>
      <c r="F55" s="425"/>
      <c r="G55" s="425"/>
      <c r="H55" s="425"/>
      <c r="I55" s="425"/>
      <c r="J55" s="312" t="str">
        <f>VLOOKUP(A55,MATERIALES!A9:D647,2,FALSE)</f>
        <v>u</v>
      </c>
      <c r="K55" s="397">
        <v>12</v>
      </c>
      <c r="L55" s="421"/>
      <c r="M55" s="402">
        <f>VLOOKUP(A55,MATERIALES!A8:D401,4,FALSE)</f>
        <v>40694.518039609866</v>
      </c>
      <c r="N55" s="272">
        <f t="shared" si="0"/>
        <v>488334.21647531842</v>
      </c>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8" t="s">
        <v>953</v>
      </c>
      <c r="C58" s="829"/>
      <c r="D58" s="829"/>
      <c r="E58" s="829"/>
      <c r="F58" s="829"/>
      <c r="G58" s="829"/>
      <c r="H58" s="829"/>
      <c r="I58" s="829"/>
      <c r="J58" s="829"/>
      <c r="K58" s="829"/>
      <c r="L58" s="829"/>
      <c r="M58" s="830"/>
      <c r="N58" s="394">
        <f>SUM(N50:N57)</f>
        <v>36044535.389055774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1" t="s">
        <v>961</v>
      </c>
      <c r="M62" s="804"/>
      <c r="N62" s="76" t="s">
        <v>951</v>
      </c>
    </row>
    <row r="63" spans="1:14">
      <c r="A63" t="s">
        <v>1399</v>
      </c>
      <c r="B63" s="46" t="str">
        <f>VLOOKUP(A63,TRANSPORTE!A5:D117,3,FALSE)</f>
        <v>Pasajes aéreos</v>
      </c>
      <c r="C63" s="317"/>
      <c r="D63" s="317"/>
      <c r="E63" s="317"/>
      <c r="F63" s="317"/>
      <c r="G63" s="317"/>
      <c r="H63" s="311" t="s">
        <v>945</v>
      </c>
      <c r="I63" s="279">
        <v>3</v>
      </c>
      <c r="J63" s="286">
        <v>1</v>
      </c>
      <c r="K63" s="279">
        <f>I63*J63</f>
        <v>3</v>
      </c>
      <c r="L63" s="832">
        <f>VLOOKUP(A63,TRANSPORTE!A5:D117,4,FALSE)</f>
        <v>406813.71556405129</v>
      </c>
      <c r="M63" s="833"/>
      <c r="N63" s="287">
        <f>K63*L63</f>
        <v>1220441.146692154</v>
      </c>
    </row>
    <row r="64" spans="1:14">
      <c r="A64" t="s">
        <v>1400</v>
      </c>
      <c r="B64" s="46" t="str">
        <f>VLOOKUP(A64,TRANSPORTE!A6:D117,3,FALSE)</f>
        <v>Transporte de tubos. celdas, etc.</v>
      </c>
      <c r="C64" s="47"/>
      <c r="D64" s="47"/>
      <c r="E64" s="47"/>
      <c r="F64" s="47"/>
      <c r="G64" s="47"/>
      <c r="H64" s="311" t="s">
        <v>1468</v>
      </c>
      <c r="I64" s="279">
        <v>1</v>
      </c>
      <c r="J64" s="286">
        <v>1</v>
      </c>
      <c r="K64" s="279">
        <f>I64*J64</f>
        <v>1</v>
      </c>
      <c r="L64" s="832">
        <f>VLOOKUP(A64,TRANSPORTE!A6:D117,4,FALSE)</f>
        <v>889724.41635284107</v>
      </c>
      <c r="M64" s="833"/>
      <c r="N64" s="287">
        <f>K64*L64</f>
        <v>889724.41635284107</v>
      </c>
    </row>
    <row r="65" spans="1:15">
      <c r="A65" t="s">
        <v>1402</v>
      </c>
      <c r="B65" s="46" t="str">
        <f>VLOOKUP(A65,TRANSPORTE!A6:D117,3,FALSE)</f>
        <v>Transporte de personal de montaje</v>
      </c>
      <c r="C65" s="47"/>
      <c r="D65" s="47"/>
      <c r="E65" s="47"/>
      <c r="F65" s="47"/>
      <c r="G65" s="47"/>
      <c r="H65" s="311" t="s">
        <v>1468</v>
      </c>
      <c r="I65" s="279">
        <v>8</v>
      </c>
      <c r="J65" s="286">
        <v>1</v>
      </c>
      <c r="K65" s="279">
        <f>I65*J65</f>
        <v>8</v>
      </c>
      <c r="L65" s="832">
        <f>VLOOKUP(A65,TRANSPORTE!A6:D118,4,FALSE)</f>
        <v>146019.23247139345</v>
      </c>
      <c r="M65" s="833"/>
      <c r="N65" s="287">
        <f>K65*L65</f>
        <v>1168153.8597711476</v>
      </c>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817"/>
      <c r="M67" s="818"/>
      <c r="N67" s="127"/>
    </row>
    <row r="68" spans="1:15" ht="15.75" thickBot="1">
      <c r="B68" s="834" t="s">
        <v>953</v>
      </c>
      <c r="C68" s="835"/>
      <c r="D68" s="835"/>
      <c r="E68" s="835"/>
      <c r="F68" s="835"/>
      <c r="G68" s="835"/>
      <c r="H68" s="835"/>
      <c r="I68" s="835"/>
      <c r="J68" s="835"/>
      <c r="K68" s="835"/>
      <c r="L68" s="835"/>
      <c r="M68" s="836"/>
      <c r="N68" s="104">
        <f>SUM(N63:N67)</f>
        <v>3278319.4228161424</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4" t="s">
        <v>963</v>
      </c>
      <c r="C72" s="855"/>
      <c r="D72" s="855"/>
      <c r="E72" s="855"/>
      <c r="F72" s="855"/>
      <c r="G72" s="855"/>
      <c r="H72" s="855"/>
      <c r="I72" s="73" t="s">
        <v>964</v>
      </c>
      <c r="J72" s="75" t="s">
        <v>1410</v>
      </c>
      <c r="K72" s="74" t="s">
        <v>966</v>
      </c>
      <c r="L72" s="856" t="s">
        <v>950</v>
      </c>
      <c r="M72" s="857"/>
      <c r="N72" s="98" t="s">
        <v>951</v>
      </c>
    </row>
    <row r="73" spans="1:15">
      <c r="A73" s="162" t="s">
        <v>6</v>
      </c>
      <c r="B73" s="49" t="str">
        <f>VLOOKUP(A73,'MANO DE OBRA'!A8:D68,3,FALSE)</f>
        <v xml:space="preserve">Obrero </v>
      </c>
      <c r="C73" s="47"/>
      <c r="D73" s="47"/>
      <c r="E73" s="47"/>
      <c r="F73" s="47"/>
      <c r="G73" s="47"/>
      <c r="H73" s="47"/>
      <c r="I73" s="292">
        <f t="shared" ref="I73:I76" si="1">K73/J73*100</f>
        <v>29260.000000000004</v>
      </c>
      <c r="J73" s="293">
        <v>185</v>
      </c>
      <c r="K73" s="294">
        <f>VLOOKUP(A73,'MANO DE OBRA'!A8:D99,4,FALSE)</f>
        <v>54131</v>
      </c>
      <c r="L73" s="50"/>
      <c r="M73" s="434">
        <v>1</v>
      </c>
      <c r="N73" s="395">
        <f t="shared" ref="N73:N76" si="2">K73/M73</f>
        <v>54131</v>
      </c>
      <c r="O73" s="106"/>
    </row>
    <row r="74" spans="1:15">
      <c r="A74" s="162" t="s">
        <v>74</v>
      </c>
      <c r="B74" s="49" t="str">
        <f>VLOOKUP(A74,'MANO DE OBRA'!A8:D69,3,FALSE)</f>
        <v>Ingeniero de Montaje y Prueba Pilote (1)</v>
      </c>
      <c r="C74" s="47"/>
      <c r="D74" s="47"/>
      <c r="E74" s="47"/>
      <c r="F74" s="47"/>
      <c r="G74" s="47"/>
      <c r="H74" s="47"/>
      <c r="I74" s="292">
        <f t="shared" si="1"/>
        <v>257965.03444028978</v>
      </c>
      <c r="J74" s="293">
        <v>185</v>
      </c>
      <c r="K74" s="294">
        <f>VLOOKUP(A74,'MANO DE OBRA'!A8:D100,4,FALSE)</f>
        <v>477235.31371453602</v>
      </c>
      <c r="L74" s="50"/>
      <c r="M74" s="431">
        <v>1</v>
      </c>
      <c r="N74" s="395">
        <f t="shared" si="2"/>
        <v>477235.31371453602</v>
      </c>
    </row>
    <row r="75" spans="1:15">
      <c r="A75" s="162"/>
      <c r="B75" s="49"/>
      <c r="C75" s="47"/>
      <c r="D75" s="47"/>
      <c r="E75" s="47"/>
      <c r="F75" s="47"/>
      <c r="G75" s="47"/>
      <c r="H75" s="47"/>
      <c r="I75" s="292"/>
      <c r="J75" s="293"/>
      <c r="K75" s="294"/>
      <c r="L75" s="50"/>
      <c r="M75" s="439"/>
      <c r="N75" s="395"/>
    </row>
    <row r="76" spans="1:15">
      <c r="A76" s="162" t="s">
        <v>88</v>
      </c>
      <c r="B76" s="49" t="str">
        <f>VLOOKUP(A76,'MANO DE OBRA'!A10:D71,3,FALSE)</f>
        <v>Soldador experto en montaje y pruebas</v>
      </c>
      <c r="C76" s="47"/>
      <c r="D76" s="47"/>
      <c r="E76" s="47"/>
      <c r="F76" s="47"/>
      <c r="G76" s="47"/>
      <c r="H76" s="47"/>
      <c r="I76" s="292">
        <f t="shared" si="1"/>
        <v>86502.359687357821</v>
      </c>
      <c r="J76" s="293">
        <v>185</v>
      </c>
      <c r="K76" s="294">
        <f>VLOOKUP(A76,'MANO DE OBRA'!A10:D102,4,FALSE)</f>
        <v>160029.36542161196</v>
      </c>
      <c r="L76" s="50"/>
      <c r="M76" s="439">
        <v>1</v>
      </c>
      <c r="N76" s="395">
        <f t="shared" si="2"/>
        <v>160029.36542161196</v>
      </c>
    </row>
    <row r="77" spans="1:15">
      <c r="A77" s="162"/>
      <c r="B77" s="49"/>
      <c r="C77" s="47"/>
      <c r="D77" s="47"/>
      <c r="E77" s="47"/>
      <c r="F77" s="47"/>
      <c r="G77" s="47"/>
      <c r="H77" s="47"/>
      <c r="I77" s="292"/>
      <c r="J77" s="293"/>
      <c r="K77" s="294"/>
      <c r="L77" s="50"/>
      <c r="M77" s="439"/>
      <c r="N77" s="395"/>
    </row>
    <row r="78" spans="1:15">
      <c r="A78" s="162"/>
      <c r="B78" s="49"/>
      <c r="C78" s="47"/>
      <c r="D78" s="47"/>
      <c r="E78" s="47"/>
      <c r="F78" s="47"/>
      <c r="G78" s="47"/>
      <c r="H78" s="47"/>
      <c r="I78" s="292"/>
      <c r="J78" s="293"/>
      <c r="K78" s="294"/>
      <c r="L78" s="50"/>
      <c r="M78" s="439"/>
      <c r="N78" s="395"/>
    </row>
    <row r="79" spans="1:15">
      <c r="B79" s="49"/>
      <c r="C79" s="47"/>
      <c r="D79" s="47"/>
      <c r="E79" s="47"/>
      <c r="F79" s="47"/>
      <c r="G79" s="47"/>
      <c r="H79" s="47"/>
      <c r="I79" s="292"/>
      <c r="J79" s="293"/>
      <c r="K79" s="294"/>
      <c r="L79" s="318"/>
      <c r="M79" s="300"/>
      <c r="N79" s="395"/>
    </row>
    <row r="80" spans="1:15" ht="15.75" thickBot="1">
      <c r="B80" s="815"/>
      <c r="C80" s="816"/>
      <c r="D80" s="816"/>
      <c r="E80" s="816"/>
      <c r="F80" s="816"/>
      <c r="G80" s="816"/>
      <c r="H80" s="816"/>
      <c r="I80" s="44"/>
      <c r="J80" s="44"/>
      <c r="K80" s="44"/>
      <c r="L80" s="981"/>
      <c r="M80" s="982"/>
      <c r="N80" s="45"/>
    </row>
    <row r="81" spans="1:14" ht="15.75" thickBot="1">
      <c r="B81" s="828" t="s">
        <v>953</v>
      </c>
      <c r="C81" s="829"/>
      <c r="D81" s="829"/>
      <c r="E81" s="829"/>
      <c r="F81" s="829"/>
      <c r="G81" s="829"/>
      <c r="H81" s="829"/>
      <c r="I81" s="835"/>
      <c r="J81" s="835"/>
      <c r="K81" s="835"/>
      <c r="L81" s="835"/>
      <c r="M81" s="836"/>
      <c r="N81" s="301">
        <f>SUM(N73:N80)</f>
        <v>691395.67913614796</v>
      </c>
    </row>
    <row r="82" spans="1:14" ht="15.75" thickBot="1">
      <c r="B82" s="33"/>
      <c r="C82" s="34"/>
      <c r="D82" s="34"/>
      <c r="E82" s="34"/>
      <c r="F82" s="34"/>
      <c r="G82" s="34"/>
      <c r="H82" s="34"/>
      <c r="I82" s="34"/>
      <c r="J82" s="34"/>
      <c r="K82" s="34"/>
      <c r="L82" s="34"/>
      <c r="M82" s="34"/>
      <c r="N82" s="35"/>
    </row>
    <row r="83" spans="1:14" ht="15.75" thickBot="1">
      <c r="B83" s="828" t="s">
        <v>967</v>
      </c>
      <c r="C83" s="829"/>
      <c r="D83" s="829"/>
      <c r="E83" s="829"/>
      <c r="F83" s="829"/>
      <c r="G83" s="829"/>
      <c r="H83" s="829"/>
      <c r="I83" s="829"/>
      <c r="J83" s="829"/>
      <c r="K83" s="829"/>
      <c r="L83" s="829"/>
      <c r="M83" s="830"/>
      <c r="N83" s="99">
        <f>N45+N58+N68+N81</f>
        <v>52646189.728615247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9" t="s">
        <v>969</v>
      </c>
      <c r="C87" s="820"/>
      <c r="D87" s="820"/>
      <c r="E87" s="820"/>
      <c r="F87" s="820"/>
      <c r="G87" s="820"/>
      <c r="H87" s="820"/>
      <c r="I87" s="314"/>
      <c r="J87" s="334"/>
      <c r="K87" s="302" t="s">
        <v>970</v>
      </c>
      <c r="L87" s="858" t="s">
        <v>971</v>
      </c>
      <c r="M87" s="859"/>
      <c r="N87" s="303"/>
    </row>
    <row r="88" spans="1:14">
      <c r="B88" s="860" t="s">
        <v>972</v>
      </c>
      <c r="C88" s="861"/>
      <c r="D88" s="861"/>
      <c r="E88" s="861"/>
      <c r="F88" s="861"/>
      <c r="G88" s="861"/>
      <c r="H88" s="861"/>
      <c r="I88" s="87"/>
      <c r="J88" s="88"/>
      <c r="K88" s="304">
        <v>0.2</v>
      </c>
      <c r="L88" s="862">
        <f>N83*K88</f>
        <v>10529237.945723049</v>
      </c>
      <c r="M88" s="863"/>
      <c r="N88" s="51"/>
    </row>
    <row r="89" spans="1:14">
      <c r="B89" s="89" t="s">
        <v>973</v>
      </c>
      <c r="C89" s="90"/>
      <c r="D89" s="90"/>
      <c r="E89" s="90"/>
      <c r="F89" s="90"/>
      <c r="G89" s="90"/>
      <c r="H89" s="90"/>
      <c r="I89" s="87"/>
      <c r="J89" s="88"/>
      <c r="K89" s="304">
        <v>0.05</v>
      </c>
      <c r="L89" s="862">
        <f>N83*K89</f>
        <v>2632309.4864307623</v>
      </c>
      <c r="M89" s="863"/>
      <c r="N89" s="51"/>
    </row>
    <row r="90" spans="1:14" ht="15.75" thickBot="1">
      <c r="B90" s="91" t="s">
        <v>974</v>
      </c>
      <c r="C90" s="92"/>
      <c r="D90" s="92"/>
      <c r="E90" s="92"/>
      <c r="F90" s="92"/>
      <c r="G90" s="92"/>
      <c r="H90" s="92"/>
      <c r="I90" s="93"/>
      <c r="J90" s="94"/>
      <c r="K90" s="305">
        <v>0.05</v>
      </c>
      <c r="L90" s="864">
        <f>N83*K90</f>
        <v>2632309.4864307623</v>
      </c>
      <c r="M90" s="865"/>
      <c r="N90" s="51"/>
    </row>
    <row r="91" spans="1:14" ht="15.75" thickBot="1">
      <c r="B91" s="828" t="s">
        <v>953</v>
      </c>
      <c r="C91" s="829"/>
      <c r="D91" s="829"/>
      <c r="E91" s="829"/>
      <c r="F91" s="829"/>
      <c r="G91" s="829"/>
      <c r="H91" s="829"/>
      <c r="I91" s="829"/>
      <c r="J91" s="829"/>
      <c r="K91" s="829"/>
      <c r="L91" s="829"/>
      <c r="M91" s="830"/>
      <c r="N91" s="52">
        <f>L88+L89+L90</f>
        <v>15793856.918584574</v>
      </c>
    </row>
    <row r="92" spans="1:14" ht="15.75" thickBot="1">
      <c r="B92" s="33"/>
      <c r="C92" s="34"/>
      <c r="D92" s="34"/>
      <c r="E92" s="34"/>
      <c r="F92" s="34"/>
      <c r="G92" s="34"/>
      <c r="H92" s="34"/>
      <c r="I92" s="34"/>
      <c r="J92" s="34"/>
      <c r="K92" s="34"/>
      <c r="L92" s="34"/>
      <c r="M92" s="34"/>
      <c r="N92" s="35"/>
    </row>
    <row r="93" spans="1:14" ht="15.75" thickBot="1">
      <c r="A93" t="s">
        <v>2016</v>
      </c>
      <c r="B93" s="828" t="s">
        <v>975</v>
      </c>
      <c r="C93" s="829"/>
      <c r="D93" s="829"/>
      <c r="E93" s="829"/>
      <c r="F93" s="829"/>
      <c r="G93" s="829"/>
      <c r="H93" s="829"/>
      <c r="I93" s="829"/>
      <c r="J93" s="829"/>
      <c r="K93" s="829"/>
      <c r="L93" s="829"/>
      <c r="M93" s="830"/>
      <c r="N93" s="188">
        <f>N83+N91</f>
        <v>68440046.647199824</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70" t="s">
        <v>2218</v>
      </c>
      <c r="C110" s="971"/>
      <c r="D110" s="971"/>
      <c r="E110" s="971"/>
      <c r="F110" s="971"/>
      <c r="G110" s="971"/>
      <c r="H110" s="971"/>
      <c r="I110" s="971"/>
      <c r="J110" s="971"/>
      <c r="K110" s="971"/>
      <c r="L110" s="971"/>
      <c r="M110" s="971"/>
      <c r="N110" s="972"/>
    </row>
    <row r="111" spans="2:14" ht="15" customHeight="1">
      <c r="B111" s="970"/>
      <c r="C111" s="971"/>
      <c r="D111" s="971"/>
      <c r="E111" s="971"/>
      <c r="F111" s="971"/>
      <c r="G111" s="971"/>
      <c r="H111" s="971"/>
      <c r="I111" s="971"/>
      <c r="J111" s="971"/>
      <c r="K111" s="971"/>
      <c r="L111" s="971"/>
      <c r="M111" s="971"/>
      <c r="N111" s="972"/>
    </row>
    <row r="112" spans="2:14" ht="30" customHeight="1">
      <c r="B112" s="973" t="s">
        <v>2219</v>
      </c>
      <c r="C112" s="974"/>
      <c r="D112" s="974"/>
      <c r="E112" s="974"/>
      <c r="F112" s="974"/>
      <c r="G112" s="974"/>
      <c r="H112" s="974"/>
      <c r="I112" s="974"/>
      <c r="J112" s="974"/>
      <c r="K112" s="974"/>
      <c r="L112" s="974"/>
      <c r="M112" s="974"/>
      <c r="N112" s="975"/>
    </row>
    <row r="113" spans="2:14">
      <c r="B113" s="973"/>
      <c r="C113" s="974"/>
      <c r="D113" s="974"/>
      <c r="E113" s="974"/>
      <c r="F113" s="974"/>
      <c r="G113" s="974"/>
      <c r="H113" s="974"/>
      <c r="I113" s="974"/>
      <c r="J113" s="974"/>
      <c r="K113" s="974"/>
      <c r="L113" s="974"/>
      <c r="M113" s="974"/>
      <c r="N113" s="975"/>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6"/>
      <c r="K123" s="976"/>
      <c r="L123" s="976"/>
      <c r="M123" s="976"/>
      <c r="N123" s="977"/>
    </row>
    <row r="124" spans="2:14" ht="15.75" thickBot="1">
      <c r="B124" s="419" t="s">
        <v>2221</v>
      </c>
      <c r="C124" s="420"/>
      <c r="D124" s="420"/>
      <c r="E124" s="259"/>
      <c r="F124" s="259"/>
      <c r="G124" s="259"/>
      <c r="H124" s="259"/>
      <c r="I124" s="259"/>
      <c r="J124" s="978"/>
      <c r="K124" s="978"/>
      <c r="L124" s="978"/>
      <c r="M124" s="978"/>
      <c r="N124" s="979"/>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133350</xdr:rowOff>
              </from>
              <to>
                <xdr:col>1</xdr:col>
                <xdr:colOff>857250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18.75" customHeight="1">
      <c r="B1" s="917"/>
      <c r="C1" s="929"/>
      <c r="D1" s="930"/>
      <c r="E1" s="930"/>
      <c r="F1" s="930"/>
      <c r="G1" s="930"/>
      <c r="H1" s="930"/>
      <c r="I1" s="930"/>
      <c r="J1" s="931"/>
      <c r="K1" s="932" t="s">
        <v>933</v>
      </c>
      <c r="L1" s="934" t="s">
        <v>2198</v>
      </c>
      <c r="M1" s="935"/>
      <c r="N1" s="936"/>
    </row>
    <row r="2" spans="2:14" ht="22.5" customHeight="1">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thickBot="1">
      <c r="B30" s="71" t="s">
        <v>943</v>
      </c>
      <c r="C30" s="837" t="s">
        <v>944</v>
      </c>
      <c r="D30" s="838"/>
      <c r="E30" s="838"/>
      <c r="F30" s="838"/>
      <c r="G30" s="838"/>
      <c r="H30" s="838"/>
      <c r="I30" s="838"/>
      <c r="J30" s="72"/>
      <c r="K30" s="307"/>
      <c r="L30" s="839" t="s">
        <v>945</v>
      </c>
      <c r="M30" s="840"/>
      <c r="N30" s="71" t="s">
        <v>946</v>
      </c>
    </row>
    <row r="31" spans="1:14" ht="17.25" customHeight="1" thickBot="1">
      <c r="A31" t="s">
        <v>1845</v>
      </c>
      <c r="B31" s="80" t="s">
        <v>1103</v>
      </c>
      <c r="C31" s="81" t="s">
        <v>2098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259</v>
      </c>
      <c r="B36" s="841" t="str">
        <f>VLOOKUP(A36,EQUIPOS!A6:D154,3,FALSE)</f>
        <v>Montacargas</v>
      </c>
      <c r="C36" s="842"/>
      <c r="D36" s="842"/>
      <c r="E36" s="842"/>
      <c r="F36" s="842"/>
      <c r="G36" s="842"/>
      <c r="H36" s="843"/>
      <c r="I36" s="267"/>
      <c r="J36" s="268"/>
      <c r="K36" s="269">
        <f>VLOOKUP(A36,EQUIPOS!A6:D163,4,FALSE)</f>
        <v>73210.648468513813</v>
      </c>
      <c r="L36" s="270"/>
      <c r="M36" s="336">
        <v>1.5</v>
      </c>
      <c r="N36" s="272">
        <f>K36/M36</f>
        <v>48807.098979009206</v>
      </c>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0.05</v>
      </c>
      <c r="N41" s="344">
        <f>N77*M41</f>
        <v>2693.4186967867336</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51500.517675795942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1" t="s">
        <v>404</v>
      </c>
      <c r="B48" s="43" t="str">
        <f>VLOOKUP(A48,MATERIALES!A5:D373,3,FALSE)</f>
        <v>Camisa metálica en acero A-37</v>
      </c>
      <c r="C48" s="281"/>
      <c r="D48" s="281"/>
      <c r="E48" s="281"/>
      <c r="F48" s="281"/>
      <c r="G48" s="281"/>
      <c r="H48" s="281"/>
      <c r="I48" s="268"/>
      <c r="J48" s="224" t="str">
        <f>VLOOKUP(A48,MATERIALES!A4:D640,2,FALSE)</f>
        <v>kg</v>
      </c>
      <c r="K48" s="282">
        <v>313.2010795996344</v>
      </c>
      <c r="L48" s="267"/>
      <c r="M48" s="402">
        <f>VLOOKUP(A48,MATERIALES!A5:D396,4,FALSE)</f>
        <v>11159.719422823655</v>
      </c>
      <c r="N48" s="272">
        <f>K48*M48</f>
        <v>3495236.1712573776</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8" t="s">
        <v>953</v>
      </c>
      <c r="C55" s="829"/>
      <c r="D55" s="829"/>
      <c r="E55" s="829"/>
      <c r="F55" s="829"/>
      <c r="G55" s="829"/>
      <c r="H55" s="829"/>
      <c r="I55" s="829"/>
      <c r="J55" s="829"/>
      <c r="K55" s="829"/>
      <c r="L55" s="829"/>
      <c r="M55" s="830"/>
      <c r="N55" s="394">
        <f>SUM(N48:N54)</f>
        <v>3495236.1712573776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B60" s="46"/>
      <c r="C60" s="317"/>
      <c r="D60" s="317"/>
      <c r="E60" s="317"/>
      <c r="F60" s="317"/>
      <c r="G60" s="31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7"/>
      <c r="M65" s="818"/>
      <c r="N65" s="127"/>
    </row>
    <row r="66" spans="1:15" ht="15.75" thickBot="1">
      <c r="B66" s="834" t="s">
        <v>953</v>
      </c>
      <c r="C66" s="835"/>
      <c r="D66" s="835"/>
      <c r="E66" s="835"/>
      <c r="F66" s="835"/>
      <c r="G66" s="835"/>
      <c r="H66" s="835"/>
      <c r="I66" s="835"/>
      <c r="J66" s="835"/>
      <c r="K66" s="835"/>
      <c r="L66" s="835"/>
      <c r="M66" s="83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857"/>
      <c r="N70" s="98" t="s">
        <v>951</v>
      </c>
    </row>
    <row r="71" spans="1:15">
      <c r="A71" s="162" t="s">
        <v>19</v>
      </c>
      <c r="B71" s="49" t="str">
        <f>VLOOKUP(A71,'MANO DE OBRA'!A8:D68,3,FALSE)</f>
        <v>Obrero (8)</v>
      </c>
      <c r="C71" s="47"/>
      <c r="D71" s="47"/>
      <c r="E71" s="47"/>
      <c r="F71" s="47"/>
      <c r="G71" s="47"/>
      <c r="H71" s="47"/>
      <c r="I71" s="292">
        <f>K71/J71*100</f>
        <v>234080.00000000003</v>
      </c>
      <c r="J71" s="293">
        <v>185</v>
      </c>
      <c r="K71" s="294">
        <f>VLOOKUP(A71,'MANO DE OBRA'!A8:D99,4,FALSE)</f>
        <v>433048</v>
      </c>
      <c r="L71" s="50"/>
      <c r="M71" s="434">
        <v>12</v>
      </c>
      <c r="N71" s="395">
        <f>K71/M71</f>
        <v>36087.333333333336</v>
      </c>
      <c r="O71" s="106"/>
    </row>
    <row r="72" spans="1:15">
      <c r="A72" s="162" t="s">
        <v>32</v>
      </c>
      <c r="B72" s="49" t="str">
        <f>VLOOKUP(A72,'MANO DE OBRA'!A8:D69,3,FALSE)</f>
        <v>Oficial (2)</v>
      </c>
      <c r="C72" s="47"/>
      <c r="D72" s="47"/>
      <c r="E72" s="47"/>
      <c r="F72" s="47"/>
      <c r="G72" s="47"/>
      <c r="H72" s="47"/>
      <c r="I72" s="292">
        <f>K72/J72*100</f>
        <v>115336.47958314378</v>
      </c>
      <c r="J72" s="293">
        <v>185</v>
      </c>
      <c r="K72" s="294">
        <f>VLOOKUP(A72,'MANO DE OBRA'!A8:D100,4,FALSE)</f>
        <v>213372.48722881597</v>
      </c>
      <c r="L72" s="50"/>
      <c r="M72" s="432">
        <v>12</v>
      </c>
      <c r="N72" s="395">
        <f>K72/M72</f>
        <v>17781.040602401332</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5"/>
      <c r="C76" s="816"/>
      <c r="D76" s="816"/>
      <c r="E76" s="816"/>
      <c r="F76" s="816"/>
      <c r="G76" s="816"/>
      <c r="H76" s="816"/>
      <c r="I76" s="126"/>
      <c r="J76" s="126"/>
      <c r="K76" s="126"/>
      <c r="L76" s="916"/>
      <c r="M76" s="916"/>
      <c r="N76" s="45"/>
    </row>
    <row r="77" spans="1:15" ht="15.75" thickBot="1">
      <c r="B77" s="834" t="s">
        <v>953</v>
      </c>
      <c r="C77" s="835"/>
      <c r="D77" s="835"/>
      <c r="E77" s="835"/>
      <c r="F77" s="835"/>
      <c r="G77" s="835"/>
      <c r="H77" s="835"/>
      <c r="I77" s="835"/>
      <c r="J77" s="835"/>
      <c r="K77" s="835"/>
      <c r="L77" s="835"/>
      <c r="M77" s="836"/>
      <c r="N77" s="301">
        <f>SUM(N71:N76)</f>
        <v>53868.373935734664</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3600605.0628689085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720121.01257378177</v>
      </c>
      <c r="M84" s="863"/>
      <c r="N84" s="51"/>
    </row>
    <row r="85" spans="1:14">
      <c r="B85" s="89" t="s">
        <v>973</v>
      </c>
      <c r="C85" s="90"/>
      <c r="D85" s="90"/>
      <c r="E85" s="90"/>
      <c r="F85" s="90"/>
      <c r="G85" s="90"/>
      <c r="H85" s="90"/>
      <c r="I85" s="87"/>
      <c r="J85" s="88"/>
      <c r="K85" s="304">
        <v>0.05</v>
      </c>
      <c r="L85" s="862">
        <f>N79*K85</f>
        <v>180030.25314344544</v>
      </c>
      <c r="M85" s="863"/>
      <c r="N85" s="51"/>
    </row>
    <row r="86" spans="1:14" ht="15.75" thickBot="1">
      <c r="B86" s="91" t="s">
        <v>974</v>
      </c>
      <c r="C86" s="92"/>
      <c r="D86" s="92"/>
      <c r="E86" s="92"/>
      <c r="F86" s="92"/>
      <c r="G86" s="92"/>
      <c r="H86" s="92"/>
      <c r="I86" s="93"/>
      <c r="J86" s="94"/>
      <c r="K86" s="305">
        <v>0.05</v>
      </c>
      <c r="L86" s="864">
        <f>N79*K86</f>
        <v>180030.25314344544</v>
      </c>
      <c r="M86" s="865"/>
      <c r="N86" s="51"/>
    </row>
    <row r="87" spans="1:14" ht="15.75" thickBot="1">
      <c r="B87" s="828" t="s">
        <v>953</v>
      </c>
      <c r="C87" s="829"/>
      <c r="D87" s="829"/>
      <c r="E87" s="829"/>
      <c r="F87" s="829"/>
      <c r="G87" s="829"/>
      <c r="H87" s="829"/>
      <c r="I87" s="829"/>
      <c r="J87" s="829"/>
      <c r="K87" s="829"/>
      <c r="L87" s="829"/>
      <c r="M87" s="830"/>
      <c r="N87" s="52">
        <f>L84+L85+L86</f>
        <v>1080181.5188606726</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4680786.5817295816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85546875" customWidth="1"/>
    <col min="9" max="9" width="11.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thickBot="1">
      <c r="B30" s="71" t="s">
        <v>943</v>
      </c>
      <c r="C30" s="837" t="s">
        <v>944</v>
      </c>
      <c r="D30" s="838"/>
      <c r="E30" s="838"/>
      <c r="F30" s="838"/>
      <c r="G30" s="838"/>
      <c r="H30" s="838"/>
      <c r="I30" s="838"/>
      <c r="J30" s="72"/>
      <c r="K30" s="307"/>
      <c r="L30" s="839" t="s">
        <v>945</v>
      </c>
      <c r="M30" s="840"/>
      <c r="N30" s="71" t="s">
        <v>946</v>
      </c>
    </row>
    <row r="31" spans="1:14" ht="17.25" customHeight="1" thickBot="1">
      <c r="A31" t="s">
        <v>1845</v>
      </c>
      <c r="B31" s="80" t="s">
        <v>1656</v>
      </c>
      <c r="C31" s="81" t="s">
        <v>2099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267</v>
      </c>
      <c r="B36" s="841" t="str">
        <f>VLOOKUP(A36,EQUIPOS!A6:D154,3,FALSE)</f>
        <v>Motobomba de concreto</v>
      </c>
      <c r="C36" s="842"/>
      <c r="D36" s="842"/>
      <c r="E36" s="842"/>
      <c r="F36" s="842"/>
      <c r="G36" s="842"/>
      <c r="H36" s="843"/>
      <c r="I36" s="267"/>
      <c r="J36" s="268"/>
      <c r="K36" s="269">
        <f>VLOOKUP(A36,EQUIPOS!A6:D163,4,FALSE)</f>
        <v>105315.99414101909</v>
      </c>
      <c r="L36" s="270"/>
      <c r="M36" s="336">
        <v>2.5</v>
      </c>
      <c r="N36" s="272">
        <f>K36/M36</f>
        <v>42126.397656407637</v>
      </c>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c r="C41" s="849"/>
      <c r="D41" s="849"/>
      <c r="E41" s="38"/>
      <c r="F41" s="39"/>
      <c r="G41" s="39"/>
      <c r="H41" s="40"/>
      <c r="I41" s="36"/>
      <c r="J41" s="37"/>
      <c r="K41" s="279"/>
      <c r="L41" s="276"/>
      <c r="M41" s="401"/>
      <c r="N41" s="344"/>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42126.397656407637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46.758679657867084</v>
      </c>
      <c r="L48" s="267"/>
      <c r="M48" s="402">
        <f>VLOOKUP(A48,MATERIALES!A5:D396,4,FALSE)</f>
        <v>4029.2237782983452</v>
      </c>
      <c r="N48" s="272">
        <f>K48*M48</f>
        <v>188401.18391931319</v>
      </c>
    </row>
    <row r="49" spans="1:14">
      <c r="A49" s="161" t="s">
        <v>832</v>
      </c>
      <c r="B49" s="43" t="str">
        <f>VLOOKUP(A49,MATERIALES!A6:D373,3,FALSE)</f>
        <v>Concreto Resistencia  21 (Mpa)</v>
      </c>
      <c r="C49" s="425"/>
      <c r="D49" s="425"/>
      <c r="E49" s="425"/>
      <c r="F49" s="425"/>
      <c r="G49" s="425"/>
      <c r="H49" s="425"/>
      <c r="I49" s="422"/>
      <c r="J49" s="224" t="str">
        <f>VLOOKUP(A49,MATERIALES!A5:D641,2,FALSE)</f>
        <v>m3</v>
      </c>
      <c r="K49" s="282">
        <v>0.66798113796952974</v>
      </c>
      <c r="L49" s="421"/>
      <c r="M49" s="402">
        <f>VLOOKUP(A49,MATERIALES!A6:D397,4,FALSE)</f>
        <v>461459.70864965668</v>
      </c>
      <c r="N49" s="272">
        <f>K49*M49</f>
        <v>308246.38131088531</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8" t="s">
        <v>953</v>
      </c>
      <c r="C55" s="829"/>
      <c r="D55" s="829"/>
      <c r="E55" s="829"/>
      <c r="F55" s="829"/>
      <c r="G55" s="829"/>
      <c r="H55" s="829"/>
      <c r="I55" s="829"/>
      <c r="J55" s="829"/>
      <c r="K55" s="829"/>
      <c r="L55" s="829"/>
      <c r="M55" s="830"/>
      <c r="N55" s="394">
        <f>SUM(N48:N54)</f>
        <v>496647.5652301985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A60" t="s">
        <v>1256</v>
      </c>
      <c r="B60" s="46" t="str">
        <f>VLOOKUP(A60,TRANSPORTE!A2:D117,3,FALSE)</f>
        <v>Transporte de material de excavación</v>
      </c>
      <c r="C60" s="317"/>
      <c r="D60" s="317"/>
      <c r="E60" s="317"/>
      <c r="F60" s="317"/>
      <c r="G60" s="317"/>
      <c r="H60" s="311" t="s">
        <v>339</v>
      </c>
      <c r="I60" s="279">
        <v>0.86837547936038872</v>
      </c>
      <c r="J60" s="286">
        <v>1</v>
      </c>
      <c r="K60" s="279">
        <f>I60*J60</f>
        <v>0.86837547936038872</v>
      </c>
      <c r="L60" s="832">
        <f>VLOOKUP(A60,TRANSPORTE!A2:D117,4,FALSE)</f>
        <v>1232.9363069637777</v>
      </c>
      <c r="M60" s="833"/>
      <c r="N60" s="287">
        <f>K60*L60</f>
        <v>1070.651656580498</v>
      </c>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7"/>
      <c r="M65" s="818"/>
      <c r="N65" s="127"/>
    </row>
    <row r="66" spans="1:15" ht="15.75" thickBot="1">
      <c r="B66" s="834" t="s">
        <v>953</v>
      </c>
      <c r="C66" s="835"/>
      <c r="D66" s="835"/>
      <c r="E66" s="835"/>
      <c r="F66" s="835"/>
      <c r="G66" s="835"/>
      <c r="H66" s="835"/>
      <c r="I66" s="835"/>
      <c r="J66" s="835"/>
      <c r="K66" s="835"/>
      <c r="L66" s="835"/>
      <c r="M66" s="836"/>
      <c r="N66" s="104">
        <f>N60+N61+N62+N63+N64</f>
        <v>1070.651656580498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857"/>
      <c r="N70" s="98" t="s">
        <v>951</v>
      </c>
    </row>
    <row r="71" spans="1:15">
      <c r="A71" s="162"/>
      <c r="B71" s="49"/>
      <c r="C71" s="47"/>
      <c r="D71" s="47"/>
      <c r="E71" s="47"/>
      <c r="F71" s="47"/>
      <c r="G71" s="47"/>
      <c r="H71" s="47"/>
      <c r="I71" s="292"/>
      <c r="J71" s="293"/>
      <c r="K71" s="294"/>
      <c r="L71" s="50"/>
      <c r="M71" s="434"/>
      <c r="N71" s="395"/>
      <c r="O71" s="106"/>
    </row>
    <row r="72" spans="1:15">
      <c r="A72" s="162"/>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5"/>
      <c r="C76" s="816"/>
      <c r="D76" s="816"/>
      <c r="E76" s="816"/>
      <c r="F76" s="816"/>
      <c r="G76" s="816"/>
      <c r="H76" s="816"/>
      <c r="I76" s="126"/>
      <c r="J76" s="126"/>
      <c r="K76" s="126"/>
      <c r="L76" s="916"/>
      <c r="M76" s="916"/>
      <c r="N76" s="127"/>
    </row>
    <row r="77" spans="1:15" ht="15.75" thickBot="1">
      <c r="B77" s="834" t="s">
        <v>953</v>
      </c>
      <c r="C77" s="835"/>
      <c r="D77" s="835"/>
      <c r="E77" s="835"/>
      <c r="F77" s="835"/>
      <c r="G77" s="835"/>
      <c r="H77" s="835"/>
      <c r="I77" s="835"/>
      <c r="J77" s="835"/>
      <c r="K77" s="835"/>
      <c r="L77" s="835"/>
      <c r="M77" s="836"/>
      <c r="N77" s="460"/>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539844.61454318662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107968.92290863732</v>
      </c>
      <c r="M84" s="863"/>
      <c r="N84" s="51"/>
    </row>
    <row r="85" spans="1:14">
      <c r="B85" s="89" t="s">
        <v>973</v>
      </c>
      <c r="C85" s="90"/>
      <c r="D85" s="90"/>
      <c r="E85" s="90"/>
      <c r="F85" s="90"/>
      <c r="G85" s="90"/>
      <c r="H85" s="90"/>
      <c r="I85" s="87"/>
      <c r="J85" s="88"/>
      <c r="K85" s="304">
        <v>0.05</v>
      </c>
      <c r="L85" s="862">
        <f>N79*K85</f>
        <v>26992.230727159331</v>
      </c>
      <c r="M85" s="863"/>
      <c r="N85" s="51"/>
    </row>
    <row r="86" spans="1:14" ht="15.75" thickBot="1">
      <c r="B86" s="91" t="s">
        <v>974</v>
      </c>
      <c r="C86" s="92"/>
      <c r="D86" s="92"/>
      <c r="E86" s="92"/>
      <c r="F86" s="92"/>
      <c r="G86" s="92"/>
      <c r="H86" s="92"/>
      <c r="I86" s="93"/>
      <c r="J86" s="94"/>
      <c r="K86" s="305">
        <v>0.05</v>
      </c>
      <c r="L86" s="864">
        <f>N79*K86</f>
        <v>26992.230727159331</v>
      </c>
      <c r="M86" s="865"/>
      <c r="N86" s="51"/>
    </row>
    <row r="87" spans="1:14" ht="15.75" thickBot="1">
      <c r="B87" s="828" t="s">
        <v>953</v>
      </c>
      <c r="C87" s="829"/>
      <c r="D87" s="829"/>
      <c r="E87" s="829"/>
      <c r="F87" s="829"/>
      <c r="G87" s="829"/>
      <c r="H87" s="829"/>
      <c r="I87" s="829"/>
      <c r="J87" s="829"/>
      <c r="K87" s="829"/>
      <c r="L87" s="829"/>
      <c r="M87" s="830"/>
      <c r="N87" s="52">
        <f>L84+L85+L86</f>
        <v>161953.38436295599</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701797.99890614254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topLeftCell="H65" zoomScale="77" zoomScaleNormal="77" workbookViewId="0">
      <selection activeCell="O81" sqref="O81"/>
    </sheetView>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 min="17" max="17" width="17.140625" bestFit="1" customWidth="1"/>
  </cols>
  <sheetData>
    <row r="1" spans="2:14" ht="20.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7.25" hidden="1" customHeight="1" thickBot="1">
      <c r="B30" s="71" t="s">
        <v>943</v>
      </c>
      <c r="C30" s="837" t="s">
        <v>944</v>
      </c>
      <c r="D30" s="838"/>
      <c r="E30" s="838"/>
      <c r="F30" s="838"/>
      <c r="G30" s="838"/>
      <c r="H30" s="838"/>
      <c r="I30" s="838"/>
      <c r="J30" s="72"/>
      <c r="K30" s="307"/>
      <c r="L30" s="839" t="s">
        <v>945</v>
      </c>
      <c r="M30" s="840"/>
      <c r="N30" s="71" t="s">
        <v>946</v>
      </c>
    </row>
    <row r="31" spans="1:14" ht="21.75" customHeight="1" thickBot="1">
      <c r="A31" t="s">
        <v>1845</v>
      </c>
      <c r="B31" s="80" t="s">
        <v>1104</v>
      </c>
      <c r="C31" s="81" t="s">
        <v>2100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121</v>
      </c>
      <c r="B36" s="841" t="str">
        <f>VLOOKUP(A36,EQUIPOS!A6:D154,3,FALSE)</f>
        <v>Bomba eléctrica para accionar la celda</v>
      </c>
      <c r="C36" s="842"/>
      <c r="D36" s="842"/>
      <c r="E36" s="842"/>
      <c r="F36" s="842"/>
      <c r="G36" s="842"/>
      <c r="H36" s="843"/>
      <c r="I36" s="267"/>
      <c r="J36" s="268"/>
      <c r="K36" s="269">
        <f>VLOOKUP(A36,EQUIPOS!A6:D163,4,FALSE)</f>
        <v>79667.574343617307</v>
      </c>
      <c r="L36" s="270"/>
      <c r="M36" s="271">
        <v>0.01</v>
      </c>
      <c r="N36" s="272">
        <f t="shared" ref="N36:N41" si="0">K36/M36</f>
        <v>7966757.4343617307</v>
      </c>
    </row>
    <row r="37" spans="1:14">
      <c r="A37" s="113" t="s">
        <v>192</v>
      </c>
      <c r="B37" s="841" t="str">
        <f>VLOOKUP(A37,EQUIPOS!A7:D154,3,FALSE)</f>
        <v>Equipo de acarreo interno</v>
      </c>
      <c r="C37" s="842"/>
      <c r="D37" s="842"/>
      <c r="E37" s="842"/>
      <c r="F37" s="842"/>
      <c r="G37" s="842"/>
      <c r="H37" s="843"/>
      <c r="I37" s="421"/>
      <c r="J37" s="422"/>
      <c r="K37" s="269">
        <f>VLOOKUP(A37,EQUIPOS!A7:D164,4,FALSE)</f>
        <v>26767.099243572844</v>
      </c>
      <c r="L37" s="335"/>
      <c r="M37" s="336">
        <v>0.05</v>
      </c>
      <c r="N37" s="272">
        <f t="shared" si="0"/>
        <v>535341.98487145687</v>
      </c>
    </row>
    <row r="38" spans="1:14">
      <c r="A38" s="113" t="s">
        <v>214</v>
      </c>
      <c r="B38" s="841" t="str">
        <f>VLOOKUP(A38,EQUIPOS!A8:D154,3,FALSE)</f>
        <v>Equipo de oxigeno y soldadura</v>
      </c>
      <c r="C38" s="842"/>
      <c r="D38" s="842"/>
      <c r="E38" s="842"/>
      <c r="F38" s="842"/>
      <c r="G38" s="842"/>
      <c r="H38" s="843"/>
      <c r="I38" s="421"/>
      <c r="J38" s="422"/>
      <c r="K38" s="438">
        <f>VLOOKUP(A38,EQUIPOS!A8:D165,4,FALSE)</f>
        <v>16709.071585318758</v>
      </c>
      <c r="L38" s="335"/>
      <c r="M38" s="336">
        <v>0.01</v>
      </c>
      <c r="N38" s="272">
        <f t="shared" si="0"/>
        <v>1670907.1585318758</v>
      </c>
    </row>
    <row r="39" spans="1:14">
      <c r="A39" s="113" t="s">
        <v>248</v>
      </c>
      <c r="B39" s="841" t="str">
        <f>VLOOKUP(A39,EQUIPOS!A9:D154,3,FALSE)</f>
        <v>Grúa telescópica de 50 Ton.</v>
      </c>
      <c r="C39" s="842"/>
      <c r="D39" s="842"/>
      <c r="E39" s="842"/>
      <c r="F39" s="842"/>
      <c r="G39" s="842"/>
      <c r="H39" s="843"/>
      <c r="I39" s="421"/>
      <c r="J39" s="422"/>
      <c r="K39" s="438">
        <f>VLOOKUP(A39,EQUIPOS!A9:D166,4,FALSE)</f>
        <v>281961.5565361107</v>
      </c>
      <c r="L39" s="335"/>
      <c r="M39" s="336">
        <v>0.04</v>
      </c>
      <c r="N39" s="272">
        <f t="shared" si="0"/>
        <v>7049038.9134027669</v>
      </c>
    </row>
    <row r="40" spans="1:14">
      <c r="A40" s="113" t="s">
        <v>255</v>
      </c>
      <c r="B40" s="841" t="str">
        <f>VLOOKUP(A40,EQUIPOS!A10:D154,3,FALSE)</f>
        <v>Manómetro cable de acero para bajar la celda</v>
      </c>
      <c r="C40" s="842"/>
      <c r="D40" s="842"/>
      <c r="E40" s="842"/>
      <c r="F40" s="842"/>
      <c r="G40" s="842"/>
      <c r="H40" s="843"/>
      <c r="I40" s="421"/>
      <c r="J40" s="422"/>
      <c r="K40" s="438">
        <f>VLOOKUP(A40,EQUIPOS!A10:D167,4,FALSE)</f>
        <v>1533357.1413371826</v>
      </c>
      <c r="L40" s="335"/>
      <c r="M40" s="336">
        <v>1</v>
      </c>
      <c r="N40" s="272">
        <f t="shared" si="0"/>
        <v>1533357.1413371826</v>
      </c>
    </row>
    <row r="41" spans="1:14">
      <c r="A41" s="113" t="s">
        <v>322</v>
      </c>
      <c r="B41" s="841" t="str">
        <f>VLOOKUP(A41,EQUIPOS!A11:D155,3,FALSE)</f>
        <v xml:space="preserve">Retroexcavadora sobre llantas JD 410
</v>
      </c>
      <c r="C41" s="842"/>
      <c r="D41" s="842"/>
      <c r="E41" s="842"/>
      <c r="F41" s="842"/>
      <c r="G41" s="842"/>
      <c r="H41" s="843"/>
      <c r="I41" s="421"/>
      <c r="J41" s="422"/>
      <c r="K41" s="438">
        <f>VLOOKUP(A41,EQUIPOS!A11:D168,4,FALSE)</f>
        <v>126126.38175604868</v>
      </c>
      <c r="L41" s="335"/>
      <c r="M41" s="336">
        <v>0.2</v>
      </c>
      <c r="N41" s="272">
        <f t="shared" si="0"/>
        <v>630631.90878024336</v>
      </c>
    </row>
    <row r="42" spans="1:14">
      <c r="A42" s="113"/>
      <c r="B42" s="841"/>
      <c r="C42" s="842"/>
      <c r="D42" s="842"/>
      <c r="E42" s="842"/>
      <c r="F42" s="842"/>
      <c r="G42" s="842"/>
      <c r="H42" s="843"/>
      <c r="I42" s="328"/>
      <c r="J42" s="330"/>
      <c r="K42" s="438"/>
      <c r="L42" s="423"/>
      <c r="M42" s="424"/>
      <c r="N42" s="272"/>
    </row>
    <row r="43" spans="1:14">
      <c r="B43" s="841"/>
      <c r="C43" s="842"/>
      <c r="D43" s="842"/>
      <c r="E43" s="842"/>
      <c r="F43" s="842"/>
      <c r="G43" s="842"/>
      <c r="H43" s="843"/>
      <c r="I43" s="36"/>
      <c r="J43" s="37"/>
      <c r="K43" s="438"/>
      <c r="L43" s="276"/>
      <c r="M43" s="277"/>
      <c r="N43" s="272"/>
    </row>
    <row r="44" spans="1:14">
      <c r="B44" s="320"/>
      <c r="C44" s="321"/>
      <c r="D44" s="321"/>
      <c r="E44" s="321"/>
      <c r="F44" s="323"/>
      <c r="G44" s="323"/>
      <c r="H44" s="125"/>
      <c r="I44" s="36"/>
      <c r="J44" s="37"/>
      <c r="K44" s="438"/>
      <c r="L44" s="276"/>
      <c r="M44" s="277"/>
      <c r="N44" s="273"/>
    </row>
    <row r="45" spans="1:14">
      <c r="B45" s="848" t="s">
        <v>952</v>
      </c>
      <c r="C45" s="849"/>
      <c r="D45" s="849"/>
      <c r="E45" s="38"/>
      <c r="F45" s="39"/>
      <c r="G45" s="39"/>
      <c r="H45" s="40"/>
      <c r="I45" s="36"/>
      <c r="J45" s="37"/>
      <c r="K45" s="279"/>
      <c r="L45" s="276"/>
      <c r="M45" s="401">
        <v>0.1</v>
      </c>
      <c r="N45" s="344">
        <f>N86*M45</f>
        <v>69139.567913614796</v>
      </c>
    </row>
    <row r="46" spans="1:14" ht="15.75" thickBot="1">
      <c r="B46" s="841"/>
      <c r="C46" s="842"/>
      <c r="D46" s="842"/>
      <c r="E46" s="842"/>
      <c r="F46" s="842"/>
      <c r="G46" s="842"/>
      <c r="H46" s="843"/>
      <c r="I46" s="850"/>
      <c r="J46" s="851"/>
      <c r="K46" s="41"/>
      <c r="L46" s="852"/>
      <c r="M46" s="853"/>
      <c r="N46" s="105"/>
    </row>
    <row r="47" spans="1:14" ht="15.75" thickBot="1">
      <c r="B47" s="828" t="s">
        <v>953</v>
      </c>
      <c r="C47" s="829"/>
      <c r="D47" s="829"/>
      <c r="E47" s="829"/>
      <c r="F47" s="829"/>
      <c r="G47" s="829"/>
      <c r="H47" s="829"/>
      <c r="I47" s="829"/>
      <c r="J47" s="829"/>
      <c r="K47" s="829"/>
      <c r="L47" s="829"/>
      <c r="M47" s="830"/>
      <c r="N47" s="411">
        <f>SUM(N36:N45)</f>
        <v>19455174.109198872</v>
      </c>
    </row>
    <row r="48" spans="1:14">
      <c r="B48" s="280"/>
      <c r="C48" s="34"/>
      <c r="D48" s="34"/>
      <c r="E48" s="34"/>
      <c r="F48" s="34"/>
      <c r="G48" s="34"/>
      <c r="H48" s="34"/>
      <c r="I48" s="34"/>
      <c r="J48" s="34"/>
      <c r="K48" s="34"/>
      <c r="L48" s="34"/>
      <c r="M48" s="34"/>
      <c r="N48" s="35"/>
    </row>
    <row r="49" spans="1:17">
      <c r="B49" s="64" t="s">
        <v>954</v>
      </c>
      <c r="C49" s="65"/>
      <c r="D49" s="65"/>
      <c r="E49" s="65"/>
      <c r="F49" s="65"/>
      <c r="G49" s="65"/>
      <c r="H49" s="65"/>
      <c r="I49" s="65"/>
      <c r="J49" s="65"/>
      <c r="K49" s="65"/>
      <c r="L49" s="65"/>
      <c r="M49" s="65"/>
      <c r="N49" s="66"/>
    </row>
    <row r="50" spans="1:17" ht="15.75" thickBot="1">
      <c r="B50" s="67"/>
      <c r="C50" s="62"/>
      <c r="D50" s="62"/>
      <c r="E50" s="62"/>
      <c r="F50" s="62"/>
      <c r="G50" s="62"/>
      <c r="H50" s="62"/>
      <c r="I50" s="62"/>
      <c r="J50" s="61"/>
      <c r="K50" s="61"/>
      <c r="L50" s="61"/>
      <c r="M50" s="61"/>
      <c r="N50" s="63"/>
    </row>
    <row r="51" spans="1:17">
      <c r="B51" s="819" t="s">
        <v>944</v>
      </c>
      <c r="C51" s="820"/>
      <c r="D51" s="820"/>
      <c r="E51" s="820"/>
      <c r="F51" s="820"/>
      <c r="G51" s="820"/>
      <c r="H51" s="820"/>
      <c r="I51" s="821"/>
      <c r="J51" s="315" t="s">
        <v>945</v>
      </c>
      <c r="K51" s="85" t="s">
        <v>946</v>
      </c>
      <c r="L51" s="822" t="s">
        <v>955</v>
      </c>
      <c r="M51" s="821"/>
      <c r="N51" s="86" t="s">
        <v>951</v>
      </c>
    </row>
    <row r="52" spans="1:17">
      <c r="A52" s="161" t="s">
        <v>410</v>
      </c>
      <c r="B52" s="43" t="str">
        <f>VLOOKUP(A52,MATERIALES!A5:D373,3,FALSE)</f>
        <v>Celda especial de carga</v>
      </c>
      <c r="C52" s="281"/>
      <c r="D52" s="281"/>
      <c r="E52" s="281"/>
      <c r="F52" s="281"/>
      <c r="G52" s="281"/>
      <c r="H52" s="281"/>
      <c r="I52" s="281"/>
      <c r="J52" s="311" t="str">
        <f>VLOOKUP(A52,MATERIALES!A6:D644,2,FALSE)</f>
        <v>u</v>
      </c>
      <c r="K52" s="282">
        <v>1</v>
      </c>
      <c r="L52" s="267"/>
      <c r="M52" s="402">
        <f>VLOOKUP(A52,MATERIALES!A5:D396,4,FALSE)</f>
        <v>21028595.085752118</v>
      </c>
      <c r="N52" s="272">
        <f t="shared" ref="N52:N57" si="1">K52*M52</f>
        <v>21028595.085752118</v>
      </c>
    </row>
    <row r="53" spans="1:17">
      <c r="A53" s="161" t="s">
        <v>505</v>
      </c>
      <c r="B53" s="43" t="str">
        <f>VLOOKUP(A53,MATERIALES!A6:D373,3,FALSE)</f>
        <v>Manguera de alta presión</v>
      </c>
      <c r="C53" s="425"/>
      <c r="D53" s="425"/>
      <c r="E53" s="425"/>
      <c r="F53" s="425"/>
      <c r="G53" s="425"/>
      <c r="H53" s="425"/>
      <c r="I53" s="425"/>
      <c r="J53" s="312" t="str">
        <f>VLOOKUP(A53,MATERIALES!A7:D645,2,FALSE)</f>
        <v>m</v>
      </c>
      <c r="K53" s="397">
        <v>30</v>
      </c>
      <c r="L53" s="421"/>
      <c r="M53" s="402">
        <f>VLOOKUP(A53,MATERIALES!A6:D397,4,FALSE)</f>
        <v>101929.62564513418</v>
      </c>
      <c r="N53" s="272">
        <f t="shared" si="1"/>
        <v>3057888.7693540254</v>
      </c>
    </row>
    <row r="54" spans="1:17">
      <c r="A54" s="161" t="s">
        <v>698</v>
      </c>
      <c r="B54" s="43" t="str">
        <f>VLOOKUP(A54,MATERIALES!A6:D373,3,FALSE)</f>
        <v>Transductores electrónicos (incluye cables, protección contra el concreto y panel de lectura)</v>
      </c>
      <c r="C54" s="425"/>
      <c r="D54" s="425"/>
      <c r="E54" s="425"/>
      <c r="F54" s="425"/>
      <c r="G54" s="425"/>
      <c r="H54" s="425"/>
      <c r="I54" s="425"/>
      <c r="J54" s="312" t="str">
        <f>VLOOKUP(A54,MATERIALES!A8:D646,2,FALSE)</f>
        <v>u</v>
      </c>
      <c r="K54" s="397">
        <v>2</v>
      </c>
      <c r="L54" s="421"/>
      <c r="M54" s="402">
        <f>VLOOKUP(A54,MATERIALES!A6:D398,4,FALSE)</f>
        <v>1527359.9072210167</v>
      </c>
      <c r="N54" s="272">
        <f t="shared" si="1"/>
        <v>3054719.8144420334</v>
      </c>
      <c r="Q54" s="106"/>
    </row>
    <row r="55" spans="1:17">
      <c r="A55" s="161" t="s">
        <v>700</v>
      </c>
      <c r="B55" s="43" t="str">
        <f>VLOOKUP(A55,MATERIALES!A6:D373,3,FALSE)</f>
        <v>Transductores mecánicos (incluye cables, protección contra el concreto y panel de lectura)</v>
      </c>
      <c r="C55" s="425"/>
      <c r="D55" s="425"/>
      <c r="E55" s="425"/>
      <c r="F55" s="425"/>
      <c r="G55" s="425"/>
      <c r="H55" s="425"/>
      <c r="I55" s="425"/>
      <c r="J55" s="312" t="str">
        <f>VLOOKUP(A55,MATERIALES!A9:D647,2,FALSE)</f>
        <v>u</v>
      </c>
      <c r="K55" s="397">
        <v>5</v>
      </c>
      <c r="L55" s="421"/>
      <c r="M55" s="402">
        <f>VLOOKUP(A55,MATERIALES!A6:D399,4,FALSE)</f>
        <v>937677.96574787563</v>
      </c>
      <c r="N55" s="272">
        <f t="shared" si="1"/>
        <v>4688389.8287393786</v>
      </c>
    </row>
    <row r="56" spans="1:17">
      <c r="A56" s="161" t="s">
        <v>727</v>
      </c>
      <c r="B56" s="43" t="str">
        <f>VLOOKUP(A56,MATERIALES!A7:D373,3,FALSE)</f>
        <v>Tubo metálico de alta resistencia</v>
      </c>
      <c r="C56" s="425"/>
      <c r="D56" s="425"/>
      <c r="E56" s="425"/>
      <c r="F56" s="425"/>
      <c r="G56" s="425"/>
      <c r="H56" s="425"/>
      <c r="I56" s="425"/>
      <c r="J56" s="312" t="str">
        <f>VLOOKUP(A56,MATERIALES!A10:D648,2,FALSE)</f>
        <v>m</v>
      </c>
      <c r="K56" s="397">
        <v>60</v>
      </c>
      <c r="L56" s="421"/>
      <c r="M56" s="402">
        <f>VLOOKUP(A56,MATERIALES!A7:D400,4,FALSE)</f>
        <v>60116.081248868941</v>
      </c>
      <c r="N56" s="272">
        <f t="shared" si="1"/>
        <v>3606964.8749321364</v>
      </c>
    </row>
    <row r="57" spans="1:17">
      <c r="A57" s="161" t="s">
        <v>734</v>
      </c>
      <c r="B57" s="43" t="str">
        <f>VLOOKUP(A57,MATERIALES!A8:D373,3,FALSE)</f>
        <v>Uniones especiales de alta resistencia para tubería</v>
      </c>
      <c r="C57" s="425"/>
      <c r="D57" s="425"/>
      <c r="E57" s="425"/>
      <c r="F57" s="425"/>
      <c r="G57" s="425"/>
      <c r="H57" s="425"/>
      <c r="I57" s="425"/>
      <c r="J57" s="312" t="str">
        <f>VLOOKUP(A57,MATERIALES!A11:D649,2,FALSE)</f>
        <v>u</v>
      </c>
      <c r="K57" s="397">
        <v>12</v>
      </c>
      <c r="L57" s="421"/>
      <c r="M57" s="402">
        <f>VLOOKUP(A57,MATERIALES!A8:D401,4,FALSE)</f>
        <v>40694.518039609866</v>
      </c>
      <c r="N57" s="272">
        <f t="shared" si="1"/>
        <v>488334.21647531842</v>
      </c>
    </row>
    <row r="58" spans="1:17">
      <c r="A58" s="161"/>
      <c r="B58" s="43"/>
      <c r="C58" s="425"/>
      <c r="D58" s="425"/>
      <c r="E58" s="425"/>
      <c r="F58" s="425"/>
      <c r="G58" s="425"/>
      <c r="H58" s="425"/>
      <c r="I58" s="425"/>
      <c r="J58" s="311"/>
      <c r="K58" s="397"/>
      <c r="L58" s="421"/>
      <c r="M58" s="402"/>
      <c r="N58" s="272"/>
    </row>
    <row r="59" spans="1:17">
      <c r="A59" s="161"/>
      <c r="B59" s="43"/>
      <c r="C59" s="425"/>
      <c r="D59" s="425"/>
      <c r="E59" s="425"/>
      <c r="F59" s="425"/>
      <c r="G59" s="425"/>
      <c r="H59" s="425"/>
      <c r="I59" s="425"/>
      <c r="J59" s="311"/>
      <c r="K59" s="397"/>
      <c r="L59" s="421"/>
      <c r="M59" s="402"/>
      <c r="N59" s="272"/>
    </row>
    <row r="60" spans="1:17">
      <c r="A60" s="161"/>
      <c r="B60" s="43"/>
      <c r="C60" s="425"/>
      <c r="D60" s="425"/>
      <c r="E60" s="425"/>
      <c r="F60" s="425"/>
      <c r="G60" s="425"/>
      <c r="H60" s="425"/>
      <c r="I60" s="425"/>
      <c r="J60" s="311"/>
      <c r="K60" s="397"/>
      <c r="L60" s="421"/>
      <c r="M60" s="402"/>
      <c r="N60" s="272"/>
    </row>
    <row r="61" spans="1:17">
      <c r="A61" s="161"/>
      <c r="B61" s="43"/>
      <c r="C61" s="425"/>
      <c r="D61" s="425"/>
      <c r="E61" s="425"/>
      <c r="F61" s="425"/>
      <c r="G61" s="425"/>
      <c r="H61" s="425"/>
      <c r="I61" s="425"/>
      <c r="J61" s="311"/>
      <c r="K61" s="397"/>
      <c r="L61" s="421"/>
      <c r="M61" s="402"/>
      <c r="N61" s="272"/>
    </row>
    <row r="62" spans="1:17" ht="15.75" thickBot="1">
      <c r="B62" s="43"/>
      <c r="C62" s="310"/>
      <c r="D62" s="310"/>
      <c r="E62" s="310"/>
      <c r="F62" s="310"/>
      <c r="G62" s="310"/>
      <c r="H62" s="310"/>
      <c r="I62" s="310"/>
      <c r="J62" s="435"/>
      <c r="K62" s="126"/>
      <c r="L62" s="325"/>
      <c r="M62" s="402"/>
      <c r="N62" s="272"/>
    </row>
    <row r="63" spans="1:17" ht="15.75" thickBot="1">
      <c r="B63" s="828" t="s">
        <v>953</v>
      </c>
      <c r="C63" s="829"/>
      <c r="D63" s="829"/>
      <c r="E63" s="829"/>
      <c r="F63" s="829"/>
      <c r="G63" s="829"/>
      <c r="H63" s="829"/>
      <c r="I63" s="829"/>
      <c r="J63" s="829"/>
      <c r="K63" s="829"/>
      <c r="L63" s="829"/>
      <c r="M63" s="830"/>
      <c r="N63" s="394">
        <f>SUM(N52:N62)</f>
        <v>35924892.589695014</v>
      </c>
    </row>
    <row r="64" spans="1:17">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3" t="s">
        <v>957</v>
      </c>
      <c r="C67" s="314"/>
      <c r="D67" s="314"/>
      <c r="E67" s="314"/>
      <c r="F67" s="314"/>
      <c r="G67" s="314"/>
      <c r="H67" s="73" t="s">
        <v>945</v>
      </c>
      <c r="I67" s="74" t="s">
        <v>958</v>
      </c>
      <c r="J67" s="75" t="s">
        <v>959</v>
      </c>
      <c r="K67" s="73" t="s">
        <v>960</v>
      </c>
      <c r="L67" s="831" t="s">
        <v>961</v>
      </c>
      <c r="M67" s="804"/>
      <c r="N67" s="76" t="s">
        <v>951</v>
      </c>
    </row>
    <row r="68" spans="1:15">
      <c r="A68" t="s">
        <v>1400</v>
      </c>
      <c r="B68" s="46" t="str">
        <f>VLOOKUP(A68,TRANSPORTE!A5:D117,3,FALSE)</f>
        <v>Transporte de tubos. celdas, etc.</v>
      </c>
      <c r="C68" s="317"/>
      <c r="D68" s="317"/>
      <c r="E68" s="317"/>
      <c r="F68" s="317"/>
      <c r="G68" s="317"/>
      <c r="H68" s="311" t="s">
        <v>1468</v>
      </c>
      <c r="I68" s="279">
        <v>1</v>
      </c>
      <c r="J68" s="286">
        <v>1</v>
      </c>
      <c r="K68" s="279">
        <f>I68*J68</f>
        <v>1</v>
      </c>
      <c r="L68" s="832">
        <f>VLOOKUP(A68,TRANSPORTE!A5:D117,4,FALSE)</f>
        <v>889724.41635284107</v>
      </c>
      <c r="M68" s="833"/>
      <c r="N68" s="287">
        <f>K68*L68</f>
        <v>889724.41635284107</v>
      </c>
    </row>
    <row r="69" spans="1:15">
      <c r="A69" t="s">
        <v>1399</v>
      </c>
      <c r="B69" s="46" t="str">
        <f>VLOOKUP(A69,TRANSPORTE!A5:D117,3,FALSE)</f>
        <v>Pasajes aéreos</v>
      </c>
      <c r="C69" s="47"/>
      <c r="D69" s="47"/>
      <c r="E69" s="47"/>
      <c r="F69" s="47"/>
      <c r="G69" s="47"/>
      <c r="H69" s="311" t="s">
        <v>945</v>
      </c>
      <c r="I69" s="279">
        <v>3</v>
      </c>
      <c r="J69" s="286">
        <v>1</v>
      </c>
      <c r="K69" s="279">
        <f>I69*J69</f>
        <v>3</v>
      </c>
      <c r="L69" s="832">
        <f>VLOOKUP(A69,TRANSPORTE!A5:D117,4,FALSE)</f>
        <v>406813.71556405129</v>
      </c>
      <c r="M69" s="833"/>
      <c r="N69" s="287">
        <f>K69*L69</f>
        <v>1220441.146692154</v>
      </c>
    </row>
    <row r="70" spans="1:15">
      <c r="B70" s="46"/>
      <c r="C70" s="47"/>
      <c r="D70" s="47"/>
      <c r="E70" s="47"/>
      <c r="F70" s="47"/>
      <c r="G70" s="47"/>
      <c r="H70" s="311"/>
      <c r="I70" s="279"/>
      <c r="J70" s="286"/>
      <c r="K70" s="279"/>
      <c r="L70" s="832"/>
      <c r="M70" s="833"/>
      <c r="N70" s="287"/>
    </row>
    <row r="71" spans="1:15">
      <c r="B71" s="46"/>
      <c r="C71" s="47"/>
      <c r="D71" s="47"/>
      <c r="E71" s="47"/>
      <c r="F71" s="47"/>
      <c r="G71" s="47"/>
      <c r="H71" s="311"/>
      <c r="I71" s="279"/>
      <c r="J71" s="286"/>
      <c r="K71" s="279"/>
      <c r="L71" s="832"/>
      <c r="M71" s="833"/>
      <c r="N71" s="287"/>
    </row>
    <row r="72" spans="1:15">
      <c r="B72" s="46"/>
      <c r="C72" s="47"/>
      <c r="D72" s="47"/>
      <c r="E72" s="47"/>
      <c r="F72" s="47"/>
      <c r="G72" s="47"/>
      <c r="H72" s="288"/>
      <c r="I72" s="279"/>
      <c r="J72" s="279"/>
      <c r="K72" s="279"/>
      <c r="L72" s="289"/>
      <c r="M72" s="290"/>
      <c r="N72" s="291"/>
    </row>
    <row r="73" spans="1:15" ht="15.75" thickBot="1">
      <c r="B73" s="447"/>
      <c r="C73" s="448"/>
      <c r="D73" s="448"/>
      <c r="E73" s="448"/>
      <c r="F73" s="448"/>
      <c r="G73" s="448"/>
      <c r="H73" s="48"/>
      <c r="I73" s="126"/>
      <c r="J73" s="126"/>
      <c r="K73" s="126"/>
      <c r="L73" s="817"/>
      <c r="M73" s="818"/>
      <c r="N73" s="127"/>
    </row>
    <row r="74" spans="1:15" ht="15.75" thickBot="1">
      <c r="B74" s="834" t="s">
        <v>953</v>
      </c>
      <c r="C74" s="835"/>
      <c r="D74" s="835"/>
      <c r="E74" s="835"/>
      <c r="F74" s="835"/>
      <c r="G74" s="835"/>
      <c r="H74" s="835"/>
      <c r="I74" s="835"/>
      <c r="J74" s="835"/>
      <c r="K74" s="835"/>
      <c r="L74" s="835"/>
      <c r="M74" s="836"/>
      <c r="N74" s="104">
        <f>N68+N69+N70+N71+N72</f>
        <v>2110165.5630449951</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54" t="s">
        <v>963</v>
      </c>
      <c r="C78" s="855"/>
      <c r="D78" s="855"/>
      <c r="E78" s="855"/>
      <c r="F78" s="855"/>
      <c r="G78" s="855"/>
      <c r="H78" s="855"/>
      <c r="I78" s="73" t="s">
        <v>964</v>
      </c>
      <c r="J78" s="75" t="s">
        <v>1410</v>
      </c>
      <c r="K78" s="74" t="s">
        <v>966</v>
      </c>
      <c r="L78" s="856" t="s">
        <v>950</v>
      </c>
      <c r="M78" s="857"/>
      <c r="N78" s="98" t="s">
        <v>951</v>
      </c>
    </row>
    <row r="79" spans="1:15">
      <c r="A79" s="162" t="s">
        <v>6</v>
      </c>
      <c r="B79" s="49" t="str">
        <f>VLOOKUP(A79,'MANO DE OBRA'!A8:D68,3,FALSE)</f>
        <v xml:space="preserve">Obrero </v>
      </c>
      <c r="C79" s="47"/>
      <c r="D79" s="47"/>
      <c r="E79" s="47"/>
      <c r="F79" s="47"/>
      <c r="G79" s="47"/>
      <c r="H79" s="47"/>
      <c r="I79" s="292">
        <f t="shared" ref="I79:I82" si="2">K79/J79*100</f>
        <v>29260.000000000004</v>
      </c>
      <c r="J79" s="293">
        <v>185</v>
      </c>
      <c r="K79" s="294">
        <f>VLOOKUP(A79,'MANO DE OBRA'!A8:D99,4,FALSE)</f>
        <v>54131</v>
      </c>
      <c r="L79" s="50"/>
      <c r="M79" s="434">
        <v>1</v>
      </c>
      <c r="N79" s="395">
        <f t="shared" ref="N79:N82" si="3">K79/M79</f>
        <v>54131</v>
      </c>
      <c r="O79" s="106"/>
    </row>
    <row r="80" spans="1:15">
      <c r="A80" s="162" t="s">
        <v>74</v>
      </c>
      <c r="B80" s="49" t="str">
        <f>VLOOKUP(A80,'MANO DE OBRA'!A8:D69,3,FALSE)</f>
        <v>Ingeniero de Montaje y Prueba Pilote (1)</v>
      </c>
      <c r="C80" s="47"/>
      <c r="D80" s="47"/>
      <c r="E80" s="47"/>
      <c r="F80" s="47"/>
      <c r="G80" s="47"/>
      <c r="H80" s="47"/>
      <c r="I80" s="292">
        <f t="shared" si="2"/>
        <v>257965.03444028978</v>
      </c>
      <c r="J80" s="293">
        <v>185</v>
      </c>
      <c r="K80" s="294">
        <f>VLOOKUP(A80,'MANO DE OBRA'!A8:D100,4,FALSE)</f>
        <v>477235.31371453602</v>
      </c>
      <c r="L80" s="50"/>
      <c r="M80" s="434">
        <v>1</v>
      </c>
      <c r="N80" s="395">
        <f t="shared" si="3"/>
        <v>477235.31371453602</v>
      </c>
    </row>
    <row r="81" spans="1:14">
      <c r="A81" s="162"/>
      <c r="B81" s="49"/>
      <c r="C81" s="47"/>
      <c r="D81" s="47"/>
      <c r="E81" s="47"/>
      <c r="F81" s="47"/>
      <c r="G81" s="47"/>
      <c r="H81" s="47"/>
      <c r="I81" s="292"/>
      <c r="J81" s="293"/>
      <c r="K81" s="294"/>
      <c r="L81" s="50"/>
      <c r="M81" s="434"/>
      <c r="N81" s="395"/>
    </row>
    <row r="82" spans="1:14">
      <c r="A82" t="s">
        <v>88</v>
      </c>
      <c r="B82" s="49" t="str">
        <f>VLOOKUP(A82,'MANO DE OBRA'!A9:D70,3,FALSE)</f>
        <v>Soldador experto en montaje y pruebas</v>
      </c>
      <c r="C82" s="47"/>
      <c r="D82" s="47"/>
      <c r="E82" s="47"/>
      <c r="F82" s="47"/>
      <c r="G82" s="47"/>
      <c r="H82" s="47"/>
      <c r="I82" s="292">
        <f t="shared" si="2"/>
        <v>86502.359687357821</v>
      </c>
      <c r="J82" s="293">
        <v>185</v>
      </c>
      <c r="K82" s="294">
        <f>VLOOKUP(A82,'MANO DE OBRA'!A9:D101,4,FALSE)</f>
        <v>160029.36542161196</v>
      </c>
      <c r="L82" s="50"/>
      <c r="M82" s="434">
        <v>1</v>
      </c>
      <c r="N82" s="395">
        <f t="shared" si="3"/>
        <v>160029.36542161196</v>
      </c>
    </row>
    <row r="83" spans="1:14">
      <c r="B83" s="49"/>
      <c r="C83" s="47"/>
      <c r="D83" s="47"/>
      <c r="E83" s="47"/>
      <c r="F83" s="47"/>
      <c r="G83" s="47"/>
      <c r="H83" s="47"/>
      <c r="I83" s="292"/>
      <c r="J83" s="293"/>
      <c r="K83" s="294"/>
      <c r="L83" s="318"/>
      <c r="M83" s="434"/>
      <c r="N83" s="395"/>
    </row>
    <row r="84" spans="1:14">
      <c r="B84" s="49"/>
      <c r="C84" s="47"/>
      <c r="D84" s="47"/>
      <c r="E84" s="47"/>
      <c r="F84" s="47"/>
      <c r="G84" s="47"/>
      <c r="H84" s="47"/>
      <c r="I84" s="292"/>
      <c r="J84" s="293"/>
      <c r="K84" s="294"/>
      <c r="L84" s="318"/>
      <c r="M84" s="300"/>
      <c r="N84" s="296"/>
    </row>
    <row r="85" spans="1:14" ht="15.75" thickBot="1">
      <c r="B85" s="983"/>
      <c r="C85" s="984" t="e">
        <f>VLOOKUP(B85,'MANO DE OBRA'!B12:E73,3,FALSE)</f>
        <v>#N/A</v>
      </c>
      <c r="D85" s="984" t="e">
        <f>VLOOKUP(C85,'MANO DE OBRA'!C12:F73,3,FALSE)</f>
        <v>#N/A</v>
      </c>
      <c r="E85" s="984" t="e">
        <f>VLOOKUP(D85,'MANO DE OBRA'!D12:G73,3,FALSE)</f>
        <v>#N/A</v>
      </c>
      <c r="F85" s="984" t="e">
        <f>VLOOKUP(E85,'MANO DE OBRA'!E12:H73,3,FALSE)</f>
        <v>#N/A</v>
      </c>
      <c r="G85" s="984" t="e">
        <f>VLOOKUP(F85,'MANO DE OBRA'!F12:I73,3,FALSE)</f>
        <v>#N/A</v>
      </c>
      <c r="H85" s="984" t="e">
        <f>VLOOKUP(G85,'MANO DE OBRA'!G12:J73,3,FALSE)</f>
        <v>#N/A</v>
      </c>
      <c r="I85" s="663"/>
      <c r="J85" s="664"/>
      <c r="K85" s="665"/>
      <c r="L85" s="985"/>
      <c r="M85" s="985"/>
      <c r="N85" s="666"/>
    </row>
    <row r="86" spans="1:14" ht="15.75" thickBot="1">
      <c r="B86" s="834" t="s">
        <v>953</v>
      </c>
      <c r="C86" s="835"/>
      <c r="D86" s="835"/>
      <c r="E86" s="835"/>
      <c r="F86" s="835"/>
      <c r="G86" s="835"/>
      <c r="H86" s="835"/>
      <c r="I86" s="835"/>
      <c r="J86" s="835"/>
      <c r="K86" s="835"/>
      <c r="L86" s="835"/>
      <c r="M86" s="836"/>
      <c r="N86" s="460">
        <f>SUM(N79:N85)</f>
        <v>691395.67913614796</v>
      </c>
    </row>
    <row r="87" spans="1:14" ht="15.75" thickBot="1">
      <c r="B87" s="33"/>
      <c r="C87" s="34"/>
      <c r="D87" s="34"/>
      <c r="E87" s="34"/>
      <c r="F87" s="34"/>
      <c r="G87" s="34"/>
      <c r="H87" s="34"/>
      <c r="I87" s="34"/>
      <c r="J87" s="34"/>
      <c r="K87" s="34"/>
      <c r="L87" s="34"/>
      <c r="M87" s="34"/>
      <c r="N87" s="35"/>
    </row>
    <row r="88" spans="1:14" ht="15.75" thickBot="1">
      <c r="B88" s="828" t="s">
        <v>967</v>
      </c>
      <c r="C88" s="829"/>
      <c r="D88" s="829"/>
      <c r="E88" s="829"/>
      <c r="F88" s="829"/>
      <c r="G88" s="829"/>
      <c r="H88" s="829"/>
      <c r="I88" s="829"/>
      <c r="J88" s="829"/>
      <c r="K88" s="829"/>
      <c r="L88" s="829"/>
      <c r="M88" s="830"/>
      <c r="N88" s="99">
        <f>N86+N74+N63+N47</f>
        <v>58181627.941075027</v>
      </c>
    </row>
    <row r="89" spans="1:14">
      <c r="B89" s="33"/>
      <c r="C89" s="34"/>
      <c r="D89" s="34"/>
      <c r="E89" s="34"/>
      <c r="F89" s="34"/>
      <c r="G89" s="34"/>
      <c r="H89" s="34"/>
      <c r="I89" s="34"/>
      <c r="J89" s="34"/>
      <c r="K89" s="34"/>
      <c r="L89" s="34"/>
      <c r="M89" s="34"/>
      <c r="N89" s="35"/>
    </row>
    <row r="90" spans="1:14">
      <c r="B90" s="64" t="s">
        <v>968</v>
      </c>
      <c r="C90" s="65"/>
      <c r="D90" s="65"/>
      <c r="E90" s="65"/>
      <c r="F90" s="65"/>
      <c r="G90" s="65"/>
      <c r="H90" s="65"/>
      <c r="I90" s="65"/>
      <c r="J90" s="65"/>
      <c r="K90" s="65"/>
      <c r="L90" s="65"/>
      <c r="M90" s="65"/>
      <c r="N90" s="66"/>
    </row>
    <row r="91" spans="1:14" ht="15.75" thickBot="1">
      <c r="B91" s="68"/>
      <c r="C91" s="61"/>
      <c r="D91" s="61"/>
      <c r="E91" s="61"/>
      <c r="F91" s="61"/>
      <c r="G91" s="61"/>
      <c r="H91" s="61"/>
      <c r="I91" s="61"/>
      <c r="J91" s="61"/>
      <c r="K91" s="61"/>
      <c r="L91" s="61"/>
      <c r="M91" s="61"/>
      <c r="N91" s="63"/>
    </row>
    <row r="92" spans="1:14">
      <c r="B92" s="819" t="s">
        <v>969</v>
      </c>
      <c r="C92" s="820"/>
      <c r="D92" s="820"/>
      <c r="E92" s="820"/>
      <c r="F92" s="820"/>
      <c r="G92" s="820"/>
      <c r="H92" s="820"/>
      <c r="I92" s="314"/>
      <c r="J92" s="334"/>
      <c r="K92" s="302" t="s">
        <v>970</v>
      </c>
      <c r="L92" s="858" t="s">
        <v>971</v>
      </c>
      <c r="M92" s="859"/>
      <c r="N92" s="303"/>
    </row>
    <row r="93" spans="1:14">
      <c r="B93" s="860" t="s">
        <v>972</v>
      </c>
      <c r="C93" s="861"/>
      <c r="D93" s="861"/>
      <c r="E93" s="861"/>
      <c r="F93" s="861"/>
      <c r="G93" s="861"/>
      <c r="H93" s="861"/>
      <c r="I93" s="87"/>
      <c r="J93" s="88"/>
      <c r="K93" s="304">
        <v>0.2</v>
      </c>
      <c r="L93" s="862">
        <f>N88*K93</f>
        <v>11636325.588215007</v>
      </c>
      <c r="M93" s="863"/>
      <c r="N93" s="51"/>
    </row>
    <row r="94" spans="1:14">
      <c r="B94" s="89" t="s">
        <v>973</v>
      </c>
      <c r="C94" s="90"/>
      <c r="D94" s="90"/>
      <c r="E94" s="90"/>
      <c r="F94" s="90"/>
      <c r="G94" s="90"/>
      <c r="H94" s="90"/>
      <c r="I94" s="87"/>
      <c r="J94" s="88"/>
      <c r="K94" s="304">
        <v>0.05</v>
      </c>
      <c r="L94" s="862">
        <f>N88*K94</f>
        <v>2909081.3970537516</v>
      </c>
      <c r="M94" s="863"/>
      <c r="N94" s="51"/>
    </row>
    <row r="95" spans="1:14" ht="15.75" thickBot="1">
      <c r="B95" s="91" t="s">
        <v>974</v>
      </c>
      <c r="C95" s="92"/>
      <c r="D95" s="92"/>
      <c r="E95" s="92"/>
      <c r="F95" s="92"/>
      <c r="G95" s="92"/>
      <c r="H95" s="92"/>
      <c r="I95" s="93"/>
      <c r="J95" s="94"/>
      <c r="K95" s="305">
        <v>0.05</v>
      </c>
      <c r="L95" s="864">
        <f>N88*K95</f>
        <v>2909081.3970537516</v>
      </c>
      <c r="M95" s="865"/>
      <c r="N95" s="51"/>
    </row>
    <row r="96" spans="1:14" ht="15.75" thickBot="1">
      <c r="B96" s="828" t="s">
        <v>953</v>
      </c>
      <c r="C96" s="829"/>
      <c r="D96" s="829"/>
      <c r="E96" s="829"/>
      <c r="F96" s="829"/>
      <c r="G96" s="829"/>
      <c r="H96" s="829"/>
      <c r="I96" s="829"/>
      <c r="J96" s="829"/>
      <c r="K96" s="829"/>
      <c r="L96" s="829"/>
      <c r="M96" s="830"/>
      <c r="N96" s="52">
        <f>L93+L94+L95</f>
        <v>17454488.382322509</v>
      </c>
    </row>
    <row r="97" spans="1:14" ht="15.75" thickBot="1">
      <c r="B97" s="33"/>
      <c r="C97" s="34"/>
      <c r="D97" s="34"/>
      <c r="E97" s="34"/>
      <c r="F97" s="34"/>
      <c r="G97" s="34"/>
      <c r="H97" s="34"/>
      <c r="I97" s="34"/>
      <c r="J97" s="34"/>
      <c r="K97" s="34"/>
      <c r="L97" s="34"/>
      <c r="M97" s="34"/>
      <c r="N97" s="35"/>
    </row>
    <row r="98" spans="1:14" ht="15.75" thickBot="1">
      <c r="A98" t="s">
        <v>2016</v>
      </c>
      <c r="B98" s="828" t="s">
        <v>975</v>
      </c>
      <c r="C98" s="829"/>
      <c r="D98" s="829"/>
      <c r="E98" s="829"/>
      <c r="F98" s="829"/>
      <c r="G98" s="829"/>
      <c r="H98" s="829"/>
      <c r="I98" s="829"/>
      <c r="J98" s="829"/>
      <c r="K98" s="829"/>
      <c r="L98" s="829"/>
      <c r="M98" s="830"/>
      <c r="N98" s="188">
        <f>N88+N96</f>
        <v>75636116.323397532</v>
      </c>
    </row>
    <row r="99" spans="1:14">
      <c r="B99" s="239"/>
      <c r="C99" s="240"/>
      <c r="D99" s="240"/>
      <c r="E99" s="240"/>
      <c r="F99" s="240"/>
      <c r="G99" s="240"/>
      <c r="H99" s="240"/>
      <c r="I99" s="240"/>
      <c r="J99" s="240"/>
      <c r="K99" s="240"/>
      <c r="L99" s="240"/>
      <c r="M99" s="240"/>
      <c r="N99" s="241"/>
    </row>
    <row r="100" spans="1:14">
      <c r="B100" s="242"/>
      <c r="C100" s="243"/>
      <c r="D100" s="243"/>
      <c r="E100" s="243"/>
      <c r="F100" s="243"/>
      <c r="G100" s="243"/>
      <c r="H100" s="243"/>
      <c r="I100" s="243"/>
      <c r="J100" s="243"/>
      <c r="K100" s="243"/>
      <c r="L100" s="243"/>
      <c r="M100" s="243"/>
      <c r="N100" s="244"/>
    </row>
    <row r="101" spans="1:14">
      <c r="B101" s="242"/>
      <c r="C101" s="243"/>
      <c r="D101" s="243"/>
      <c r="E101" s="243"/>
      <c r="F101" s="243"/>
      <c r="G101" s="243"/>
      <c r="H101" s="243"/>
      <c r="I101" s="243"/>
      <c r="J101" s="243"/>
      <c r="K101" s="243"/>
      <c r="L101" s="243"/>
      <c r="M101" s="243"/>
      <c r="N101" s="244"/>
    </row>
    <row r="102" spans="1:14">
      <c r="B102" s="242"/>
      <c r="C102" s="243"/>
      <c r="D102" s="243"/>
      <c r="E102" s="243"/>
      <c r="F102" s="243"/>
      <c r="G102" s="243"/>
      <c r="H102" s="243"/>
      <c r="I102" s="243"/>
      <c r="J102" s="243"/>
      <c r="K102" s="243"/>
      <c r="L102" s="243"/>
      <c r="M102" s="243"/>
      <c r="N102" s="244"/>
    </row>
    <row r="103" spans="1:14">
      <c r="B103" s="242"/>
      <c r="C103" s="243"/>
      <c r="D103" s="243"/>
      <c r="E103" s="417" t="s">
        <v>976</v>
      </c>
      <c r="F103" s="417"/>
      <c r="G103" s="417"/>
      <c r="H103" s="417"/>
      <c r="I103" s="417"/>
      <c r="J103" s="417"/>
      <c r="K103" s="243"/>
      <c r="L103" s="243"/>
      <c r="M103" s="243"/>
      <c r="N103" s="244"/>
    </row>
    <row r="104" spans="1:14">
      <c r="B104" s="242"/>
      <c r="C104" s="243"/>
      <c r="D104" s="243"/>
      <c r="E104" s="243" t="s">
        <v>977</v>
      </c>
      <c r="F104" s="243"/>
      <c r="G104" s="243"/>
      <c r="H104" s="243"/>
      <c r="I104" s="243"/>
      <c r="J104" s="243"/>
      <c r="K104" s="243"/>
      <c r="L104" s="243"/>
      <c r="M104" s="243"/>
      <c r="N104" s="244"/>
    </row>
    <row r="105" spans="1:14">
      <c r="B105" s="242"/>
      <c r="C105" s="243"/>
      <c r="D105" s="243"/>
      <c r="E105" s="243" t="s">
        <v>978</v>
      </c>
      <c r="F105" s="243"/>
      <c r="G105" s="243"/>
      <c r="H105" s="243"/>
      <c r="I105" s="243"/>
      <c r="J105" s="243"/>
      <c r="K105" s="243"/>
      <c r="L105" s="243"/>
      <c r="M105" s="243"/>
      <c r="N105" s="244"/>
    </row>
    <row r="106" spans="1:14">
      <c r="B106" s="242"/>
      <c r="C106" s="243"/>
      <c r="D106" s="243"/>
      <c r="E106" s="243" t="s">
        <v>979</v>
      </c>
      <c r="F106" s="243"/>
      <c r="G106" s="243"/>
      <c r="H106" s="243"/>
      <c r="I106" s="243"/>
      <c r="J106" s="243"/>
      <c r="K106" s="243"/>
      <c r="L106" s="243"/>
      <c r="M106" s="243"/>
      <c r="N106" s="244"/>
    </row>
    <row r="107" spans="1:14" ht="15.75" thickBot="1">
      <c r="B107" s="242"/>
      <c r="C107" s="243"/>
      <c r="D107" s="243"/>
      <c r="E107" s="243"/>
      <c r="F107" s="243" t="s">
        <v>980</v>
      </c>
      <c r="G107" s="243"/>
      <c r="H107" s="243"/>
      <c r="I107" s="243"/>
      <c r="J107" s="243"/>
      <c r="K107" s="243"/>
      <c r="L107" s="243"/>
      <c r="M107" s="243"/>
      <c r="N107" s="244"/>
    </row>
    <row r="108" spans="1:14">
      <c r="B108" s="227" t="s">
        <v>2216</v>
      </c>
      <c r="C108" s="228"/>
      <c r="D108" s="228"/>
      <c r="E108" s="228"/>
      <c r="F108" s="228"/>
      <c r="G108" s="228"/>
      <c r="H108" s="228"/>
      <c r="I108" s="228"/>
      <c r="J108" s="228"/>
      <c r="K108" s="228"/>
      <c r="L108" s="228"/>
      <c r="M108" s="228"/>
      <c r="N108" s="229"/>
    </row>
    <row r="109" spans="1:14">
      <c r="B109" s="245"/>
      <c r="C109" s="246"/>
      <c r="D109" s="246"/>
      <c r="E109" s="246"/>
      <c r="F109" s="246"/>
      <c r="G109" s="246"/>
      <c r="H109" s="246"/>
      <c r="I109" s="246"/>
      <c r="J109" s="246"/>
      <c r="K109" s="246"/>
      <c r="L109" s="246"/>
      <c r="M109" s="246"/>
      <c r="N109" s="247"/>
    </row>
    <row r="110" spans="1:14">
      <c r="B110" s="245"/>
      <c r="C110" s="246"/>
      <c r="D110" s="246"/>
      <c r="E110" s="246"/>
      <c r="F110" s="246"/>
      <c r="G110" s="246"/>
      <c r="H110" s="246"/>
      <c r="I110" s="246"/>
      <c r="J110" s="246"/>
      <c r="K110" s="246"/>
      <c r="L110" s="246"/>
      <c r="M110" s="246"/>
      <c r="N110" s="247"/>
    </row>
    <row r="111" spans="1:14">
      <c r="B111" s="245"/>
      <c r="C111" s="246"/>
      <c r="D111" s="246"/>
      <c r="E111" s="246"/>
      <c r="F111" s="246"/>
      <c r="G111" s="246"/>
      <c r="H111" s="246"/>
      <c r="I111" s="246"/>
      <c r="J111" s="246"/>
      <c r="K111" s="246"/>
      <c r="L111" s="246"/>
      <c r="M111" s="246"/>
      <c r="N111" s="247"/>
    </row>
    <row r="112" spans="1:14" ht="15.75" thickBot="1">
      <c r="B112" s="248"/>
      <c r="C112" s="249"/>
      <c r="D112" s="249"/>
      <c r="E112" s="249"/>
      <c r="F112" s="249"/>
      <c r="G112" s="249"/>
      <c r="H112" s="249"/>
      <c r="I112" s="249"/>
      <c r="J112" s="249"/>
      <c r="K112" s="249"/>
      <c r="L112" s="249"/>
      <c r="M112" s="249"/>
      <c r="N112" s="250"/>
    </row>
    <row r="113" spans="2:14">
      <c r="B113" s="251"/>
      <c r="C113" s="252"/>
      <c r="D113" s="252"/>
      <c r="E113" s="252"/>
      <c r="F113" s="252"/>
      <c r="G113" s="252"/>
      <c r="H113" s="252"/>
      <c r="I113" s="252"/>
      <c r="J113" s="252"/>
      <c r="K113" s="252"/>
      <c r="L113" s="252"/>
      <c r="M113" s="252"/>
      <c r="N113" s="253"/>
    </row>
    <row r="114" spans="2:14">
      <c r="B114" s="254" t="s">
        <v>2217</v>
      </c>
      <c r="C114" s="255"/>
      <c r="D114" s="255"/>
      <c r="E114" s="255"/>
      <c r="F114" s="255"/>
      <c r="G114" s="255"/>
      <c r="H114" s="255"/>
      <c r="I114" s="255"/>
      <c r="J114" s="255"/>
      <c r="K114" s="255"/>
      <c r="L114" s="255"/>
      <c r="M114" s="255"/>
      <c r="N114" s="256"/>
    </row>
    <row r="115" spans="2:14" ht="15" customHeight="1">
      <c r="B115" s="970" t="s">
        <v>2218</v>
      </c>
      <c r="C115" s="971"/>
      <c r="D115" s="971"/>
      <c r="E115" s="971"/>
      <c r="F115" s="971"/>
      <c r="G115" s="971"/>
      <c r="H115" s="971"/>
      <c r="I115" s="971"/>
      <c r="J115" s="971"/>
      <c r="K115" s="971"/>
      <c r="L115" s="971"/>
      <c r="M115" s="971"/>
      <c r="N115" s="972"/>
    </row>
    <row r="116" spans="2:14" ht="15" customHeight="1">
      <c r="B116" s="970"/>
      <c r="C116" s="971"/>
      <c r="D116" s="971"/>
      <c r="E116" s="971"/>
      <c r="F116" s="971"/>
      <c r="G116" s="971"/>
      <c r="H116" s="971"/>
      <c r="I116" s="971"/>
      <c r="J116" s="971"/>
      <c r="K116" s="971"/>
      <c r="L116" s="971"/>
      <c r="M116" s="971"/>
      <c r="N116" s="972"/>
    </row>
    <row r="117" spans="2:14" ht="30" customHeight="1">
      <c r="B117" s="973" t="s">
        <v>2219</v>
      </c>
      <c r="C117" s="974"/>
      <c r="D117" s="974"/>
      <c r="E117" s="974"/>
      <c r="F117" s="974"/>
      <c r="G117" s="974"/>
      <c r="H117" s="974"/>
      <c r="I117" s="974"/>
      <c r="J117" s="974"/>
      <c r="K117" s="974"/>
      <c r="L117" s="974"/>
      <c r="M117" s="974"/>
      <c r="N117" s="975"/>
    </row>
    <row r="118" spans="2:14">
      <c r="B118" s="973"/>
      <c r="C118" s="974"/>
      <c r="D118" s="974"/>
      <c r="E118" s="974"/>
      <c r="F118" s="974"/>
      <c r="G118" s="974"/>
      <c r="H118" s="974"/>
      <c r="I118" s="974"/>
      <c r="J118" s="974"/>
      <c r="K118" s="974"/>
      <c r="L118" s="974"/>
      <c r="M118" s="974"/>
      <c r="N118" s="975"/>
    </row>
    <row r="119" spans="2:14">
      <c r="B119" s="339"/>
      <c r="C119" s="340"/>
      <c r="D119" s="340"/>
      <c r="E119" s="340"/>
      <c r="F119" s="340"/>
      <c r="G119" s="340"/>
      <c r="H119" s="340"/>
      <c r="I119" s="340"/>
      <c r="J119" s="340"/>
      <c r="K119" s="340"/>
      <c r="L119" s="340"/>
      <c r="M119" s="340"/>
      <c r="N119" s="341"/>
    </row>
    <row r="120" spans="2:14">
      <c r="B120" s="339"/>
      <c r="C120" s="340"/>
      <c r="D120" s="340"/>
      <c r="E120" s="340"/>
      <c r="F120" s="340"/>
      <c r="G120" s="340"/>
      <c r="H120" s="340"/>
      <c r="I120" s="340"/>
      <c r="J120" s="340"/>
      <c r="K120" s="340"/>
      <c r="L120" s="340"/>
      <c r="M120" s="340"/>
      <c r="N120" s="341"/>
    </row>
    <row r="121" spans="2:14">
      <c r="B121" s="339"/>
      <c r="C121" s="340"/>
      <c r="D121" s="340"/>
      <c r="E121" s="340"/>
      <c r="F121" s="340"/>
      <c r="G121" s="340"/>
      <c r="H121" s="340"/>
      <c r="I121" s="340"/>
      <c r="J121" s="340"/>
      <c r="K121" s="340"/>
      <c r="L121" s="340"/>
      <c r="M121" s="340"/>
      <c r="N121" s="341"/>
    </row>
    <row r="122" spans="2:14">
      <c r="B122" s="254"/>
      <c r="C122" s="255"/>
      <c r="D122" s="255"/>
      <c r="E122" s="255"/>
      <c r="F122" s="255"/>
      <c r="G122" s="255"/>
      <c r="H122" s="255"/>
      <c r="I122" s="255"/>
      <c r="J122" s="255"/>
      <c r="K122" s="255"/>
      <c r="L122" s="255"/>
      <c r="M122" s="255"/>
      <c r="N122" s="256"/>
    </row>
    <row r="123" spans="2:14">
      <c r="B123" s="242"/>
      <c r="C123" s="243"/>
      <c r="D123" s="243"/>
      <c r="E123" s="243" t="s">
        <v>976</v>
      </c>
      <c r="F123" s="417"/>
      <c r="G123" s="417"/>
      <c r="H123" s="243"/>
      <c r="I123" s="243"/>
      <c r="J123" s="243"/>
      <c r="K123" s="243"/>
      <c r="L123" s="243"/>
      <c r="M123" s="243"/>
      <c r="N123" s="244"/>
    </row>
    <row r="124" spans="2:14">
      <c r="B124" s="242"/>
      <c r="C124" s="243"/>
      <c r="D124" s="243"/>
      <c r="E124" s="418" t="s">
        <v>977</v>
      </c>
      <c r="F124" s="243"/>
      <c r="G124" s="243"/>
      <c r="H124" s="418"/>
      <c r="I124" s="418"/>
      <c r="J124" s="418"/>
      <c r="K124" s="243"/>
      <c r="L124" s="243"/>
      <c r="M124" s="243"/>
      <c r="N124" s="244"/>
    </row>
    <row r="125" spans="2:14">
      <c r="B125" s="242"/>
      <c r="C125" s="243"/>
      <c r="D125" s="243"/>
      <c r="E125" s="257" t="s">
        <v>981</v>
      </c>
      <c r="F125" s="243"/>
      <c r="G125" s="243"/>
      <c r="H125" s="257"/>
      <c r="I125" s="257"/>
      <c r="J125" s="257"/>
      <c r="K125" s="243"/>
      <c r="L125" s="243"/>
      <c r="M125" s="243"/>
      <c r="N125" s="244"/>
    </row>
    <row r="126" spans="2:14">
      <c r="B126" s="258"/>
      <c r="C126" s="255"/>
      <c r="D126" s="255"/>
      <c r="E126" s="243" t="s">
        <v>979</v>
      </c>
      <c r="F126" s="243"/>
      <c r="G126" s="243"/>
      <c r="H126" s="243"/>
      <c r="I126" s="243"/>
      <c r="J126" s="243"/>
      <c r="K126" s="255"/>
      <c r="L126" s="255"/>
      <c r="M126" s="255"/>
      <c r="N126" s="256"/>
    </row>
    <row r="127" spans="2:14">
      <c r="B127" s="258"/>
      <c r="C127" s="255"/>
      <c r="D127" s="255"/>
      <c r="E127" s="255"/>
      <c r="F127" s="243"/>
      <c r="G127" s="243"/>
      <c r="H127" s="243"/>
      <c r="I127" s="243"/>
      <c r="J127" s="243"/>
      <c r="K127" s="255"/>
      <c r="L127" s="255"/>
      <c r="M127" s="255"/>
      <c r="N127" s="256"/>
    </row>
    <row r="128" spans="2:14">
      <c r="B128" s="258" t="s">
        <v>2220</v>
      </c>
      <c r="C128" s="257"/>
      <c r="D128" s="257"/>
      <c r="E128" s="243"/>
      <c r="F128" s="243"/>
      <c r="G128" s="243"/>
      <c r="H128" s="243"/>
      <c r="I128" s="243"/>
      <c r="J128" s="976"/>
      <c r="K128" s="976"/>
      <c r="L128" s="976"/>
      <c r="M128" s="976"/>
      <c r="N128" s="977"/>
    </row>
    <row r="129" spans="2:14" ht="15.75" thickBot="1">
      <c r="B129" s="419" t="s">
        <v>2221</v>
      </c>
      <c r="C129" s="420"/>
      <c r="D129" s="420"/>
      <c r="E129" s="259"/>
      <c r="F129" s="259"/>
      <c r="G129" s="259"/>
      <c r="H129" s="259"/>
      <c r="I129" s="259"/>
      <c r="J129" s="978"/>
      <c r="K129" s="978"/>
      <c r="L129" s="978"/>
      <c r="M129" s="978"/>
      <c r="N129" s="979"/>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5:H85"/>
    <mergeCell ref="L85:M85"/>
    <mergeCell ref="L71:M71"/>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election activeCell="A71" sqref="A71"/>
    </sheetView>
  </sheetViews>
  <sheetFormatPr baseColWidth="10" defaultRowHeight="15"/>
  <cols>
    <col min="1" max="1" width="10.42578125" bestFit="1" customWidth="1"/>
    <col min="2" max="2" width="16.85546875" customWidth="1"/>
    <col min="6" max="6" width="15.8554687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thickBo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1731</v>
      </c>
      <c r="C31" s="81" t="s">
        <v>1657</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326</v>
      </c>
      <c r="B36" s="841" t="str">
        <f>VLOOKUP(A36,EQUIPOS!A6:D154,3,FALSE)</f>
        <v>Sensor de Impacto para prueba de integridad tipo</v>
      </c>
      <c r="C36" s="842"/>
      <c r="D36" s="842"/>
      <c r="E36" s="842"/>
      <c r="F36" s="842"/>
      <c r="G36" s="842"/>
      <c r="H36" s="843"/>
      <c r="I36" s="267"/>
      <c r="J36" s="268"/>
      <c r="K36" s="269">
        <f>VLOOKUP(A36,EQUIPOS!A6:D163,4,FALSE)</f>
        <v>111574.73311416399</v>
      </c>
      <c r="L36" s="270"/>
      <c r="M36" s="336">
        <v>1</v>
      </c>
      <c r="N36" s="272">
        <f>K36/M36</f>
        <v>111574.73311416399</v>
      </c>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c r="C41" s="849"/>
      <c r="D41" s="849"/>
      <c r="E41" s="38"/>
      <c r="F41" s="39"/>
      <c r="G41" s="39"/>
      <c r="H41" s="40"/>
      <c r="I41" s="36"/>
      <c r="J41" s="37"/>
      <c r="K41" s="279"/>
      <c r="L41" s="276"/>
      <c r="M41" s="401"/>
      <c r="N41" s="344"/>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111574.73311416399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1"/>
      <c r="B48" s="43"/>
      <c r="C48" s="281"/>
      <c r="D48" s="281"/>
      <c r="E48" s="281"/>
      <c r="F48" s="281"/>
      <c r="G48" s="281"/>
      <c r="H48" s="281"/>
      <c r="I48" s="268"/>
      <c r="J48" s="224"/>
      <c r="K48" s="282"/>
      <c r="L48" s="267"/>
      <c r="M48" s="402"/>
      <c r="N48" s="272"/>
    </row>
    <row r="49" spans="1:14">
      <c r="A49" s="161"/>
      <c r="B49" s="43"/>
      <c r="C49" s="425"/>
      <c r="D49" s="425"/>
      <c r="E49" s="425"/>
      <c r="F49" s="425"/>
      <c r="G49" s="425"/>
      <c r="H49" s="425"/>
      <c r="I49" s="425"/>
      <c r="J49" s="311"/>
      <c r="K49" s="282"/>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8" t="s">
        <v>953</v>
      </c>
      <c r="C55" s="829"/>
      <c r="D55" s="829"/>
      <c r="E55" s="829"/>
      <c r="F55" s="829"/>
      <c r="G55" s="829"/>
      <c r="H55" s="829"/>
      <c r="I55" s="829"/>
      <c r="J55" s="829"/>
      <c r="K55" s="829"/>
      <c r="L55" s="829"/>
      <c r="M55" s="830"/>
      <c r="N55" s="394"/>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B60" s="46"/>
      <c r="C60" s="317"/>
      <c r="D60" s="317"/>
      <c r="E60" s="317"/>
      <c r="F60" s="317"/>
      <c r="G60" s="31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7"/>
      <c r="M65" s="818"/>
      <c r="N65" s="127"/>
    </row>
    <row r="66" spans="1:15" ht="15.75" thickBot="1">
      <c r="B66" s="834" t="s">
        <v>953</v>
      </c>
      <c r="C66" s="835"/>
      <c r="D66" s="835"/>
      <c r="E66" s="835"/>
      <c r="F66" s="835"/>
      <c r="G66" s="835"/>
      <c r="H66" s="835"/>
      <c r="I66" s="835"/>
      <c r="J66" s="835"/>
      <c r="K66" s="835"/>
      <c r="L66" s="835"/>
      <c r="M66" s="83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857"/>
      <c r="N70" s="98" t="s">
        <v>951</v>
      </c>
    </row>
    <row r="71" spans="1:15">
      <c r="A71" s="162"/>
      <c r="B71" s="49"/>
      <c r="C71" s="47"/>
      <c r="D71" s="47"/>
      <c r="E71" s="47"/>
      <c r="F71" s="47"/>
      <c r="G71" s="47"/>
      <c r="H71" s="47"/>
      <c r="I71" s="292"/>
      <c r="J71" s="293"/>
      <c r="K71" s="294"/>
      <c r="L71" s="50"/>
      <c r="M71" s="434"/>
      <c r="N71" s="395"/>
      <c r="O71" s="106"/>
    </row>
    <row r="72" spans="1:15">
      <c r="A72" s="162" t="s">
        <v>89</v>
      </c>
      <c r="B72" s="49" t="str">
        <f>VLOOKUP(A72,'MANO DE OBRA'!A7:D67,3,FALSE)</f>
        <v>Operador prueba de integridad</v>
      </c>
      <c r="C72" s="47"/>
      <c r="D72" s="47"/>
      <c r="E72" s="47"/>
      <c r="F72" s="47"/>
      <c r="G72" s="47"/>
      <c r="H72" s="47"/>
      <c r="I72" s="292">
        <f>K72/J72*100</f>
        <v>72085.299739464841</v>
      </c>
      <c r="J72" s="293">
        <v>185</v>
      </c>
      <c r="K72" s="294">
        <f>VLOOKUP(A72,'MANO DE OBRA'!A7:D98,4,FALSE)</f>
        <v>133357.80451800997</v>
      </c>
      <c r="L72" s="50"/>
      <c r="M72" s="432">
        <v>0.33333332999999998</v>
      </c>
      <c r="N72" s="395">
        <f>K72/M72</f>
        <v>400073.41755476414</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5"/>
      <c r="C76" s="816"/>
      <c r="D76" s="816"/>
      <c r="E76" s="816"/>
      <c r="F76" s="816"/>
      <c r="G76" s="816"/>
      <c r="H76" s="816"/>
      <c r="I76" s="126"/>
      <c r="J76" s="126"/>
      <c r="K76" s="126"/>
      <c r="L76" s="916"/>
      <c r="M76" s="916"/>
      <c r="N76" s="45"/>
    </row>
    <row r="77" spans="1:15" ht="15.75" thickBot="1">
      <c r="B77" s="834" t="s">
        <v>953</v>
      </c>
      <c r="C77" s="835"/>
      <c r="D77" s="835"/>
      <c r="E77" s="835"/>
      <c r="F77" s="835"/>
      <c r="G77" s="835"/>
      <c r="H77" s="835"/>
      <c r="I77" s="835"/>
      <c r="J77" s="835"/>
      <c r="K77" s="835"/>
      <c r="L77" s="835"/>
      <c r="M77" s="836"/>
      <c r="N77" s="301">
        <f>SUM(N71:N76)</f>
        <v>400073.41755476414</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511648.15066892811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102329.63013378563</v>
      </c>
      <c r="M84" s="863"/>
      <c r="N84" s="51"/>
    </row>
    <row r="85" spans="1:14">
      <c r="B85" s="89" t="s">
        <v>973</v>
      </c>
      <c r="C85" s="90"/>
      <c r="D85" s="90"/>
      <c r="E85" s="90"/>
      <c r="F85" s="90"/>
      <c r="G85" s="90"/>
      <c r="H85" s="90"/>
      <c r="I85" s="87"/>
      <c r="J85" s="88"/>
      <c r="K85" s="304">
        <v>0.05</v>
      </c>
      <c r="L85" s="862">
        <f>N79*K85</f>
        <v>25582.407533446407</v>
      </c>
      <c r="M85" s="863"/>
      <c r="N85" s="51"/>
    </row>
    <row r="86" spans="1:14" ht="15.75" thickBot="1">
      <c r="B86" s="91" t="s">
        <v>974</v>
      </c>
      <c r="C86" s="92"/>
      <c r="D86" s="92"/>
      <c r="E86" s="92"/>
      <c r="F86" s="92"/>
      <c r="G86" s="92"/>
      <c r="H86" s="92"/>
      <c r="I86" s="93"/>
      <c r="J86" s="94"/>
      <c r="K86" s="305">
        <v>0.05</v>
      </c>
      <c r="L86" s="864">
        <f>N79*K86</f>
        <v>25582.407533446407</v>
      </c>
      <c r="M86" s="865"/>
      <c r="N86" s="51"/>
    </row>
    <row r="87" spans="1:14" ht="15.75" thickBot="1">
      <c r="B87" s="828" t="s">
        <v>953</v>
      </c>
      <c r="C87" s="829"/>
      <c r="D87" s="829"/>
      <c r="E87" s="829"/>
      <c r="F87" s="829"/>
      <c r="G87" s="829"/>
      <c r="H87" s="829"/>
      <c r="I87" s="829"/>
      <c r="J87" s="829"/>
      <c r="K87" s="829"/>
      <c r="L87" s="829"/>
      <c r="M87" s="830"/>
      <c r="N87" s="52">
        <f>L84+L85+L86</f>
        <v>153494.44520067846</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665142.59586960659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9.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1105</v>
      </c>
      <c r="C31" s="81" t="s">
        <v>2101</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320</v>
      </c>
      <c r="B36" s="841" t="str">
        <f>VLOOKUP(A36,EQUIPOS!A6:D154,3,FALSE)</f>
        <v>Retroexcavadora sobre llantas, motor 62HP, Profundidad de excavación de 5.41 metros.</v>
      </c>
      <c r="C36" s="842"/>
      <c r="D36" s="842"/>
      <c r="E36" s="842"/>
      <c r="F36" s="842"/>
      <c r="G36" s="842"/>
      <c r="H36" s="843"/>
      <c r="I36" s="267"/>
      <c r="J36" s="268"/>
      <c r="K36" s="269">
        <f>VLOOKUP(A36,EQUIPOS!A6:D163,4,FALSE)</f>
        <v>144729.16394434244</v>
      </c>
      <c r="L36" s="270"/>
      <c r="M36" s="336">
        <v>10</v>
      </c>
      <c r="N36" s="272">
        <f>K36/M36</f>
        <v>14472.916394434244</v>
      </c>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0.1</v>
      </c>
      <c r="N41" s="344">
        <f>N77*M41</f>
        <v>336.34905451801001</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14809.265448952254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1" t="s">
        <v>593</v>
      </c>
      <c r="B48" s="43" t="str">
        <f>VLOOKUP(A48,MATERIALES!A5:D373,3,FALSE)</f>
        <v>Paral en madera rolliza de 5´´ y 4,5m de longitud (tablestacados)</v>
      </c>
      <c r="C48" s="281"/>
      <c r="D48" s="281"/>
      <c r="E48" s="281"/>
      <c r="F48" s="281"/>
      <c r="G48" s="281"/>
      <c r="H48" s="281"/>
      <c r="I48" s="268"/>
      <c r="J48" s="224" t="str">
        <f>VLOOKUP(A48,MATERIALES!A4:D640,2,FALSE)</f>
        <v>u</v>
      </c>
      <c r="K48" s="282">
        <v>0.48888888888888893</v>
      </c>
      <c r="L48" s="267"/>
      <c r="M48" s="402">
        <f>VLOOKUP(A48,MATERIALES!A5:D396,4,FALSE)</f>
        <v>32533.504636737853</v>
      </c>
      <c r="N48" s="272">
        <f>K48*M48</f>
        <v>15905.268933516285</v>
      </c>
    </row>
    <row r="49" spans="1:14">
      <c r="A49" s="161" t="s">
        <v>670</v>
      </c>
      <c r="B49" s="43" t="str">
        <f>VLOOKUP(A49,MATERIALES!A6:D373,3,FALSE)</f>
        <v>Tablestaca en madera aserrada (0,25*0,05*3)</v>
      </c>
      <c r="C49" s="425"/>
      <c r="D49" s="425"/>
      <c r="E49" s="425"/>
      <c r="F49" s="425"/>
      <c r="G49" s="425"/>
      <c r="H49" s="425"/>
      <c r="I49" s="425"/>
      <c r="J49" s="311" t="str">
        <f>VLOOKUP(A49,MATERIALES!A5:D641,2,FALSE)</f>
        <v>u</v>
      </c>
      <c r="K49" s="397">
        <v>1.3333333333333333</v>
      </c>
      <c r="L49" s="421"/>
      <c r="M49" s="402">
        <f>VLOOKUP(A49,MATERIALES!A6:D397,4,FALSE)</f>
        <v>23241.49018449811</v>
      </c>
      <c r="N49" s="272">
        <f>K49*M49</f>
        <v>30988.653579330814</v>
      </c>
    </row>
    <row r="50" spans="1:14">
      <c r="A50" s="161" t="s">
        <v>898</v>
      </c>
      <c r="B50" s="43" t="str">
        <f>VLOOKUP(A50,MATERIALES!A6:D373,3,FALSE)</f>
        <v>Alambre Negro Para Amarre</v>
      </c>
      <c r="C50" s="425"/>
      <c r="D50" s="425"/>
      <c r="E50" s="425"/>
      <c r="F50" s="425"/>
      <c r="G50" s="425"/>
      <c r="H50" s="425"/>
      <c r="I50" s="425"/>
      <c r="J50" s="311" t="str">
        <f>VLOOKUP(A50,MATERIALES!A6:D642,2,FALSE)</f>
        <v>kg</v>
      </c>
      <c r="K50" s="397">
        <v>1.5</v>
      </c>
      <c r="L50" s="421"/>
      <c r="M50" s="402">
        <f>VLOOKUP(A50,MATERIALES!A6:D398,4,FALSE)</f>
        <v>4675.1629996803695</v>
      </c>
      <c r="N50" s="272">
        <f>K50*M50</f>
        <v>7012.7444995205542</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8" t="s">
        <v>953</v>
      </c>
      <c r="C55" s="829"/>
      <c r="D55" s="829"/>
      <c r="E55" s="829"/>
      <c r="F55" s="829"/>
      <c r="G55" s="829"/>
      <c r="H55" s="829"/>
      <c r="I55" s="829"/>
      <c r="J55" s="829"/>
      <c r="K55" s="829"/>
      <c r="L55" s="829"/>
      <c r="M55" s="830"/>
      <c r="N55" s="394">
        <f>SUM(N48:N54)</f>
        <v>53906.667012367652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B60" s="46"/>
      <c r="C60" s="317"/>
      <c r="D60" s="317"/>
      <c r="E60" s="317"/>
      <c r="F60" s="317"/>
      <c r="G60" s="31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7"/>
      <c r="M65" s="818"/>
      <c r="N65" s="127"/>
    </row>
    <row r="66" spans="1:15" ht="15.75" thickBot="1">
      <c r="B66" s="834" t="s">
        <v>953</v>
      </c>
      <c r="C66" s="835"/>
      <c r="D66" s="835"/>
      <c r="E66" s="835"/>
      <c r="F66" s="835"/>
      <c r="G66" s="835"/>
      <c r="H66" s="835"/>
      <c r="I66" s="835"/>
      <c r="J66" s="835"/>
      <c r="K66" s="835"/>
      <c r="L66" s="835"/>
      <c r="M66" s="83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857"/>
      <c r="N70" s="98" t="s">
        <v>951</v>
      </c>
    </row>
    <row r="71" spans="1:15">
      <c r="A71" s="162" t="s">
        <v>9</v>
      </c>
      <c r="B71" s="49" t="str">
        <f>VLOOKUP(A71,'MANO DE OBRA'!A8:D68,3,FALSE)</f>
        <v>Obrero (3)</v>
      </c>
      <c r="C71" s="47"/>
      <c r="D71" s="47"/>
      <c r="E71" s="47"/>
      <c r="F71" s="47"/>
      <c r="G71" s="47"/>
      <c r="H71" s="47"/>
      <c r="I71" s="292">
        <f>K71/J71*100</f>
        <v>87780</v>
      </c>
      <c r="J71" s="293">
        <v>185</v>
      </c>
      <c r="K71" s="294">
        <f>VLOOKUP(A71,'MANO DE OBRA'!A8:D99,4,FALSE)</f>
        <v>162393</v>
      </c>
      <c r="L71" s="50"/>
      <c r="M71" s="434">
        <v>80</v>
      </c>
      <c r="N71" s="395">
        <f>K71/M71</f>
        <v>2029.9124999999999</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2">
        <v>80</v>
      </c>
      <c r="N72" s="395">
        <f>K72/M72</f>
        <v>1333.5780451800997</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5"/>
      <c r="C76" s="816"/>
      <c r="D76" s="816"/>
      <c r="E76" s="816"/>
      <c r="F76" s="816"/>
      <c r="G76" s="816"/>
      <c r="H76" s="816"/>
      <c r="I76" s="126"/>
      <c r="J76" s="126"/>
      <c r="K76" s="126"/>
      <c r="L76" s="916"/>
      <c r="M76" s="916"/>
      <c r="N76" s="45"/>
    </row>
    <row r="77" spans="1:15" ht="15.75" thickBot="1">
      <c r="B77" s="834" t="s">
        <v>953</v>
      </c>
      <c r="C77" s="835"/>
      <c r="D77" s="835"/>
      <c r="E77" s="835"/>
      <c r="F77" s="835"/>
      <c r="G77" s="835"/>
      <c r="H77" s="835"/>
      <c r="I77" s="835"/>
      <c r="J77" s="835"/>
      <c r="K77" s="835"/>
      <c r="L77" s="835"/>
      <c r="M77" s="836"/>
      <c r="N77" s="301">
        <f>SUM(N71:N76)</f>
        <v>3363.4905451800996</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72079.423006500001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14415.8846013</v>
      </c>
      <c r="M84" s="863"/>
      <c r="N84" s="51"/>
    </row>
    <row r="85" spans="1:14">
      <c r="B85" s="89" t="s">
        <v>973</v>
      </c>
      <c r="C85" s="90"/>
      <c r="D85" s="90"/>
      <c r="E85" s="90"/>
      <c r="F85" s="90"/>
      <c r="G85" s="90"/>
      <c r="H85" s="90"/>
      <c r="I85" s="87"/>
      <c r="J85" s="88"/>
      <c r="K85" s="304">
        <v>0.05</v>
      </c>
      <c r="L85" s="862">
        <f>N79*K85</f>
        <v>3603.9711503250001</v>
      </c>
      <c r="M85" s="863"/>
      <c r="N85" s="51"/>
    </row>
    <row r="86" spans="1:14" ht="15.75" thickBot="1">
      <c r="B86" s="91" t="s">
        <v>974</v>
      </c>
      <c r="C86" s="92"/>
      <c r="D86" s="92"/>
      <c r="E86" s="92"/>
      <c r="F86" s="92"/>
      <c r="G86" s="92"/>
      <c r="H86" s="92"/>
      <c r="I86" s="93"/>
      <c r="J86" s="94"/>
      <c r="K86" s="305">
        <v>0.05</v>
      </c>
      <c r="L86" s="864">
        <f>N79*K86</f>
        <v>3603.9711503250001</v>
      </c>
      <c r="M86" s="865"/>
      <c r="N86" s="51"/>
    </row>
    <row r="87" spans="1:14" ht="15.75" thickBot="1">
      <c r="B87" s="828" t="s">
        <v>953</v>
      </c>
      <c r="C87" s="829"/>
      <c r="D87" s="829"/>
      <c r="E87" s="829"/>
      <c r="F87" s="829"/>
      <c r="G87" s="829"/>
      <c r="H87" s="829"/>
      <c r="I87" s="829"/>
      <c r="J87" s="829"/>
      <c r="K87" s="829"/>
      <c r="L87" s="829"/>
      <c r="M87" s="830"/>
      <c r="N87" s="52">
        <f>L84+L85+L86</f>
        <v>21623.82690195</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93703.249908450001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ht="27" customHeight="1">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1106</v>
      </c>
      <c r="C31" s="81" t="s">
        <v>2102</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204</v>
      </c>
      <c r="B36" s="841" t="str">
        <f>VLOOKUP(A36,EQUIPOS!A6:D154,3,FALSE)</f>
        <v xml:space="preserve">Equipo de soldadura 250 AMP
</v>
      </c>
      <c r="C36" s="842"/>
      <c r="D36" s="842"/>
      <c r="E36" s="842"/>
      <c r="F36" s="842"/>
      <c r="G36" s="842"/>
      <c r="H36" s="843"/>
      <c r="I36" s="267"/>
      <c r="J36" s="268"/>
      <c r="K36" s="269">
        <f>VLOOKUP(A36,EQUIPOS!A6:D163,4,FALSE)</f>
        <v>17466.55582650876</v>
      </c>
      <c r="L36" s="270"/>
      <c r="M36" s="336">
        <v>10</v>
      </c>
      <c r="N36" s="272">
        <f>K36/M36</f>
        <v>1746.6555826508761</v>
      </c>
    </row>
    <row r="37" spans="1:14">
      <c r="A37" s="113" t="s">
        <v>320</v>
      </c>
      <c r="B37" s="841" t="str">
        <f>VLOOKUP(A37,EQUIPOS!A7:D154,3,FALSE)</f>
        <v>Retroexcavadora sobre llantas, motor 62HP, Profundidad de excavación de 5.41 metros.</v>
      </c>
      <c r="C37" s="842"/>
      <c r="D37" s="842"/>
      <c r="E37" s="842"/>
      <c r="F37" s="842"/>
      <c r="G37" s="842"/>
      <c r="H37" s="843"/>
      <c r="I37" s="421"/>
      <c r="J37" s="422"/>
      <c r="K37" s="269">
        <f>VLOOKUP(A37,EQUIPOS!A7:D164,4,FALSE)</f>
        <v>144729.16394434244</v>
      </c>
      <c r="L37" s="335"/>
      <c r="M37" s="336">
        <v>10</v>
      </c>
      <c r="N37" s="272">
        <f>K37/M37</f>
        <v>14472.916394434244</v>
      </c>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0.1</v>
      </c>
      <c r="N41" s="344">
        <f>N77*M41</f>
        <v>402.04310903601998</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16621.615086121139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1" t="s">
        <v>662</v>
      </c>
      <c r="B48" s="43" t="str">
        <f>VLOOKUP(A48,MATERIALES!A5:D373,3,FALSE)</f>
        <v>Soldadura 7018</v>
      </c>
      <c r="C48" s="281"/>
      <c r="D48" s="281"/>
      <c r="E48" s="281"/>
      <c r="F48" s="281"/>
      <c r="G48" s="281"/>
      <c r="H48" s="281"/>
      <c r="I48" s="281"/>
      <c r="J48" s="311" t="str">
        <f>VLOOKUP(A48,MATERIALES!A4:D640,2,FALSE)</f>
        <v>kg</v>
      </c>
      <c r="K48" s="282">
        <v>3.3000000000000002E-2</v>
      </c>
      <c r="L48" s="267"/>
      <c r="M48" s="402">
        <f>VLOOKUP(A48,MATERIALES!A5:D396,4,FALSE)</f>
        <v>9491.0720252986248</v>
      </c>
      <c r="N48" s="272">
        <f>K48*M48</f>
        <v>313.20537683485463</v>
      </c>
    </row>
    <row r="49" spans="1:14">
      <c r="A49" s="161" t="s">
        <v>680</v>
      </c>
      <c r="B49" s="43" t="str">
        <f>VLOOKUP(A49,MATERIALES!A6:D373,3,FALSE)</f>
        <v>Tablestaca metálica (riel de 70 lb/yarda)</v>
      </c>
      <c r="C49" s="425"/>
      <c r="D49" s="425"/>
      <c r="E49" s="425"/>
      <c r="F49" s="425"/>
      <c r="G49" s="425"/>
      <c r="H49" s="425"/>
      <c r="I49" s="425"/>
      <c r="J49" s="312" t="str">
        <f>VLOOKUP(A49,MATERIALES!A5:D641,2,FALSE)</f>
        <v>u</v>
      </c>
      <c r="K49" s="397">
        <v>3</v>
      </c>
      <c r="L49" s="421"/>
      <c r="M49" s="402">
        <f>VLOOKUP(A49,MATERIALES!A6:D397,4,FALSE)</f>
        <v>68724.844031420056</v>
      </c>
      <c r="N49" s="272">
        <f>K49*M49</f>
        <v>206174.53209426015</v>
      </c>
    </row>
    <row r="50" spans="1:14">
      <c r="A50" s="161" t="s">
        <v>690</v>
      </c>
      <c r="B50" s="43" t="str">
        <f>VLOOKUP(A50,MATERIALES!A6:D373,3,FALSE)</f>
        <v>Tornillos de Unión de D= 12 mm</v>
      </c>
      <c r="C50" s="425"/>
      <c r="D50" s="425"/>
      <c r="E50" s="425"/>
      <c r="F50" s="425"/>
      <c r="G50" s="425"/>
      <c r="H50" s="425"/>
      <c r="I50" s="425"/>
      <c r="J50" s="312" t="str">
        <f>VLOOKUP(A50,MATERIALES!A6:D642,2,FALSE)</f>
        <v>u</v>
      </c>
      <c r="K50" s="397">
        <v>10</v>
      </c>
      <c r="L50" s="421"/>
      <c r="M50" s="402">
        <f>VLOOKUP(A50,MATERIALES!A6:D398,4,FALSE)</f>
        <v>707.72169392689204</v>
      </c>
      <c r="N50" s="272">
        <f>K50*M50</f>
        <v>7077.2169392689202</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8" t="s">
        <v>953</v>
      </c>
      <c r="C55" s="829"/>
      <c r="D55" s="829"/>
      <c r="E55" s="829"/>
      <c r="F55" s="829"/>
      <c r="G55" s="829"/>
      <c r="H55" s="829"/>
      <c r="I55" s="829"/>
      <c r="J55" s="829"/>
      <c r="K55" s="829"/>
      <c r="L55" s="829"/>
      <c r="M55" s="830"/>
      <c r="N55" s="394">
        <f>SUM(N48:N54)</f>
        <v>213564.95441036392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B60" s="46"/>
      <c r="C60" s="317"/>
      <c r="D60" s="317"/>
      <c r="E60" s="317"/>
      <c r="F60" s="317"/>
      <c r="G60" s="31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7"/>
      <c r="M65" s="818"/>
      <c r="N65" s="127"/>
    </row>
    <row r="66" spans="1:15" ht="15.75" thickBot="1">
      <c r="B66" s="834" t="s">
        <v>953</v>
      </c>
      <c r="C66" s="835"/>
      <c r="D66" s="835"/>
      <c r="E66" s="835"/>
      <c r="F66" s="835"/>
      <c r="G66" s="835"/>
      <c r="H66" s="835"/>
      <c r="I66" s="835"/>
      <c r="J66" s="835"/>
      <c r="K66" s="835"/>
      <c r="L66" s="835"/>
      <c r="M66" s="83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980"/>
      <c r="N70" s="98" t="s">
        <v>951</v>
      </c>
    </row>
    <row r="71" spans="1:15">
      <c r="A71" s="162"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1">
        <v>80</v>
      </c>
      <c r="N71" s="395">
        <f>K71/M71</f>
        <v>1353.2750000000001</v>
      </c>
      <c r="O71" s="106"/>
    </row>
    <row r="72" spans="1:15">
      <c r="A72" s="162" t="s">
        <v>56</v>
      </c>
      <c r="B72" s="49" t="str">
        <f>VLOOKUP(A72,'MANO DE OBRA'!A8:D69,3,FALSE)</f>
        <v>Soldador</v>
      </c>
      <c r="C72" s="47"/>
      <c r="D72" s="47"/>
      <c r="E72" s="47"/>
      <c r="F72" s="47"/>
      <c r="G72" s="47"/>
      <c r="H72" s="47"/>
      <c r="I72" s="292">
        <f>K72/J72*100</f>
        <v>57668.23979157189</v>
      </c>
      <c r="J72" s="293">
        <v>185</v>
      </c>
      <c r="K72" s="294">
        <f>VLOOKUP(A72,'MANO DE OBRA'!A8:D100,4,FALSE)</f>
        <v>106686.24361440798</v>
      </c>
      <c r="L72" s="50"/>
      <c r="M72" s="431">
        <v>80</v>
      </c>
      <c r="N72" s="395">
        <f>K72/M72</f>
        <v>1333.5780451800997</v>
      </c>
    </row>
    <row r="73" spans="1:15">
      <c r="A73" t="s">
        <v>30</v>
      </c>
      <c r="B73" s="49" t="str">
        <f>VLOOKUP(A73,'MANO DE OBRA'!A9:D70,3,FALSE)</f>
        <v>Oficial</v>
      </c>
      <c r="C73" s="47"/>
      <c r="D73" s="47"/>
      <c r="E73" s="47"/>
      <c r="F73" s="47"/>
      <c r="G73" s="47"/>
      <c r="H73" s="47"/>
      <c r="I73" s="292">
        <f>K73/J73*100</f>
        <v>57668.23979157189</v>
      </c>
      <c r="J73" s="293">
        <v>185</v>
      </c>
      <c r="K73" s="294">
        <f>VLOOKUP(A73,'MANO DE OBRA'!A9:D101,4,FALSE)</f>
        <v>106686.24361440798</v>
      </c>
      <c r="L73" s="50"/>
      <c r="M73" s="432">
        <v>80</v>
      </c>
      <c r="N73" s="395">
        <f>K73/M73</f>
        <v>1333.5780451800997</v>
      </c>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5"/>
      <c r="C76" s="816"/>
      <c r="D76" s="816"/>
      <c r="E76" s="816"/>
      <c r="F76" s="816"/>
      <c r="G76" s="816"/>
      <c r="H76" s="816"/>
      <c r="I76" s="126"/>
      <c r="J76" s="126"/>
      <c r="K76" s="126"/>
      <c r="L76" s="916"/>
      <c r="M76" s="916"/>
      <c r="N76" s="45"/>
    </row>
    <row r="77" spans="1:15" ht="15.75" thickBot="1">
      <c r="B77" s="834" t="s">
        <v>953</v>
      </c>
      <c r="C77" s="835"/>
      <c r="D77" s="835"/>
      <c r="E77" s="835"/>
      <c r="F77" s="835"/>
      <c r="G77" s="835"/>
      <c r="H77" s="835"/>
      <c r="I77" s="835"/>
      <c r="J77" s="835"/>
      <c r="K77" s="835"/>
      <c r="L77" s="835"/>
      <c r="M77" s="836"/>
      <c r="N77" s="301">
        <f>SUM(N71:N76)</f>
        <v>4020.4310903601995</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234207.00058684524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46841.400117369049</v>
      </c>
      <c r="M84" s="863"/>
      <c r="N84" s="51"/>
    </row>
    <row r="85" spans="1:14">
      <c r="B85" s="89" t="s">
        <v>973</v>
      </c>
      <c r="C85" s="90"/>
      <c r="D85" s="90"/>
      <c r="E85" s="90"/>
      <c r="F85" s="90"/>
      <c r="G85" s="90"/>
      <c r="H85" s="90"/>
      <c r="I85" s="87"/>
      <c r="J85" s="88"/>
      <c r="K85" s="304">
        <v>0.05</v>
      </c>
      <c r="L85" s="862">
        <f>N79*K85</f>
        <v>11710.350029342262</v>
      </c>
      <c r="M85" s="863"/>
      <c r="N85" s="51"/>
    </row>
    <row r="86" spans="1:14" ht="15.75" thickBot="1">
      <c r="B86" s="91" t="s">
        <v>974</v>
      </c>
      <c r="C86" s="92"/>
      <c r="D86" s="92"/>
      <c r="E86" s="92"/>
      <c r="F86" s="92"/>
      <c r="G86" s="92"/>
      <c r="H86" s="92"/>
      <c r="I86" s="93"/>
      <c r="J86" s="94"/>
      <c r="K86" s="305">
        <v>0.05</v>
      </c>
      <c r="L86" s="864">
        <f>N79*K86</f>
        <v>11710.350029342262</v>
      </c>
      <c r="M86" s="865"/>
      <c r="N86" s="51"/>
    </row>
    <row r="87" spans="1:14" ht="15.75" thickBot="1">
      <c r="B87" s="828" t="s">
        <v>953</v>
      </c>
      <c r="C87" s="829"/>
      <c r="D87" s="829"/>
      <c r="E87" s="829"/>
      <c r="F87" s="829"/>
      <c r="G87" s="829"/>
      <c r="H87" s="829"/>
      <c r="I87" s="829"/>
      <c r="J87" s="829"/>
      <c r="K87" s="829"/>
      <c r="L87" s="829"/>
      <c r="M87" s="830"/>
      <c r="N87" s="52">
        <f>L84+L85+L86</f>
        <v>70262.100176053573</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304469.1007628988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7"/>
      <c r="C1" s="929"/>
      <c r="D1" s="930"/>
      <c r="E1" s="930"/>
      <c r="F1" s="930"/>
      <c r="G1" s="930"/>
      <c r="H1" s="930"/>
      <c r="I1" s="930"/>
      <c r="J1" s="931"/>
      <c r="K1" s="932" t="s">
        <v>933</v>
      </c>
      <c r="L1" s="934" t="s">
        <v>2198</v>
      </c>
      <c r="M1" s="935"/>
      <c r="N1" s="936"/>
    </row>
    <row r="2" spans="2:14" ht="22.5" customHeight="1">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1107</v>
      </c>
      <c r="C31" s="81" t="s">
        <v>2103</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282</v>
      </c>
      <c r="B36" s="841" t="str">
        <f>VLOOKUP(A36,EQUIPOS!A6:D154,3,FALSE)</f>
        <v>Piloteadora potencia 250KW, RPM 1800, fuerza elevadora 200KN</v>
      </c>
      <c r="C36" s="842"/>
      <c r="D36" s="842"/>
      <c r="E36" s="842"/>
      <c r="F36" s="842"/>
      <c r="G36" s="842"/>
      <c r="H36" s="843"/>
      <c r="I36" s="267"/>
      <c r="J36" s="268"/>
      <c r="K36" s="269">
        <f>VLOOKUP(A36,EQUIPOS!A6:D163,4,FALSE)</f>
        <v>457628.89957765129</v>
      </c>
      <c r="L36" s="270"/>
      <c r="M36" s="336">
        <v>2</v>
      </c>
      <c r="N36" s="272">
        <f>K36/M36</f>
        <v>228814.44978882564</v>
      </c>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0.1</v>
      </c>
      <c r="N41" s="344">
        <f>N77*M41</f>
        <v>4716.7655451800993</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233531.21533400574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28</v>
      </c>
      <c r="L48" s="267"/>
      <c r="M48" s="402">
        <f>VLOOKUP(A48,MATERIALES!A5:D396,4,FALSE)</f>
        <v>4029.2237782983452</v>
      </c>
      <c r="N48" s="272">
        <f>K48*M48</f>
        <v>112818.26579235366</v>
      </c>
    </row>
    <row r="49" spans="1:14">
      <c r="A49" s="161" t="s">
        <v>829</v>
      </c>
      <c r="B49" s="43" t="str">
        <f>VLOOKUP(A49,MATERIALES!A6:D373,3,FALSE)</f>
        <v>Concreto Resistencia  28 (Mpa)</v>
      </c>
      <c r="C49" s="425"/>
      <c r="D49" s="425"/>
      <c r="E49" s="425"/>
      <c r="F49" s="425"/>
      <c r="G49" s="425"/>
      <c r="H49" s="425"/>
      <c r="I49" s="425"/>
      <c r="J49" s="311" t="str">
        <f>VLOOKUP(A49,MATERIALES!A5:D641,2,FALSE)</f>
        <v>m3</v>
      </c>
      <c r="K49" s="397">
        <v>0.35</v>
      </c>
      <c r="L49" s="421"/>
      <c r="M49" s="402">
        <f>VLOOKUP(A49,MATERIALES!A6:D397,4,FALSE)</f>
        <v>490558.0383943913</v>
      </c>
      <c r="N49" s="272">
        <f>K49*M49</f>
        <v>171695.31343803694</v>
      </c>
    </row>
    <row r="50" spans="1:14">
      <c r="A50" s="161" t="s">
        <v>868</v>
      </c>
      <c r="B50" s="43" t="str">
        <f>VLOOKUP(A50,MATERIALES!A6:D373,3,FALSE)</f>
        <v>Formaleta concreto clase A,B y C</v>
      </c>
      <c r="C50" s="425"/>
      <c r="D50" s="425"/>
      <c r="E50" s="425"/>
      <c r="F50" s="425"/>
      <c r="G50" s="425"/>
      <c r="H50" s="425"/>
      <c r="I50" s="425"/>
      <c r="J50" s="312" t="str">
        <f>VLOOKUP(A50,MATERIALES!A6:D642,2,FALSE)</f>
        <v>m2</v>
      </c>
      <c r="K50" s="397">
        <v>3</v>
      </c>
      <c r="L50" s="421"/>
      <c r="M50" s="402">
        <f>VLOOKUP(A50,MATERIALES!A6:D398,4,FALSE)</f>
        <v>24214.911219622179</v>
      </c>
      <c r="N50" s="272">
        <f>K50*M50</f>
        <v>72644.733658866535</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8" t="s">
        <v>953</v>
      </c>
      <c r="C55" s="829"/>
      <c r="D55" s="829"/>
      <c r="E55" s="829"/>
      <c r="F55" s="829"/>
      <c r="G55" s="829"/>
      <c r="H55" s="829"/>
      <c r="I55" s="829"/>
      <c r="J55" s="829"/>
      <c r="K55" s="829"/>
      <c r="L55" s="829"/>
      <c r="M55" s="830"/>
      <c r="N55" s="394">
        <f>SUM(N48:N54)</f>
        <v>357158.31288925715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A60" t="s">
        <v>1239</v>
      </c>
      <c r="B60" s="46" t="str">
        <f>VLOOKUP(A60,TRANSPORTE!A2:D117,3,FALSE)</f>
        <v>Transporte de concreto</v>
      </c>
      <c r="C60" s="317"/>
      <c r="D60" s="317"/>
      <c r="E60" s="317"/>
      <c r="F60" s="317"/>
      <c r="G60" s="317"/>
      <c r="H60" s="311" t="s">
        <v>339</v>
      </c>
      <c r="I60" s="279">
        <v>0.35</v>
      </c>
      <c r="J60" s="286">
        <v>1</v>
      </c>
      <c r="K60" s="279">
        <f>I60*J60</f>
        <v>0.35</v>
      </c>
      <c r="L60" s="832">
        <f>VLOOKUP(A60,TRANSPORTE!A2:D117,4,FALSE)</f>
        <v>1232.9363069637777</v>
      </c>
      <c r="M60" s="833"/>
      <c r="N60" s="287">
        <f>K60*L60</f>
        <v>431.52770743732219</v>
      </c>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7"/>
      <c r="M65" s="818"/>
      <c r="N65" s="127"/>
    </row>
    <row r="66" spans="1:15" ht="15.75" thickBot="1">
      <c r="B66" s="834" t="s">
        <v>953</v>
      </c>
      <c r="C66" s="835"/>
      <c r="D66" s="835"/>
      <c r="E66" s="835"/>
      <c r="F66" s="835"/>
      <c r="G66" s="835"/>
      <c r="H66" s="835"/>
      <c r="I66" s="835"/>
      <c r="J66" s="835"/>
      <c r="K66" s="835"/>
      <c r="L66" s="835"/>
      <c r="M66" s="836"/>
      <c r="N66" s="104">
        <f>N60+N61+N62+N63+N64</f>
        <v>431.52770743732219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980"/>
      <c r="N70" s="98" t="s">
        <v>951</v>
      </c>
    </row>
    <row r="71" spans="1:15">
      <c r="A71" s="162"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8</v>
      </c>
      <c r="N71" s="395">
        <f>K71/M71</f>
        <v>33831.875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1">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5"/>
      <c r="C76" s="816"/>
      <c r="D76" s="816"/>
      <c r="E76" s="816"/>
      <c r="F76" s="816"/>
      <c r="G76" s="816"/>
      <c r="H76" s="816"/>
      <c r="I76" s="126"/>
      <c r="J76" s="126"/>
      <c r="K76" s="126"/>
      <c r="L76" s="916"/>
      <c r="M76" s="916"/>
      <c r="N76" s="45"/>
    </row>
    <row r="77" spans="1:15" ht="15.75" thickBot="1">
      <c r="B77" s="834" t="s">
        <v>953</v>
      </c>
      <c r="C77" s="835"/>
      <c r="D77" s="835"/>
      <c r="E77" s="835"/>
      <c r="F77" s="835"/>
      <c r="G77" s="835"/>
      <c r="H77" s="835"/>
      <c r="I77" s="835"/>
      <c r="J77" s="835"/>
      <c r="K77" s="835"/>
      <c r="L77" s="835"/>
      <c r="M77" s="836"/>
      <c r="N77" s="301">
        <f>SUM(N71:N76)</f>
        <v>47167.655451800994</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638288.71138250118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127657.74227650024</v>
      </c>
      <c r="M84" s="863"/>
      <c r="N84" s="51"/>
    </row>
    <row r="85" spans="1:14">
      <c r="B85" s="89" t="s">
        <v>973</v>
      </c>
      <c r="C85" s="90"/>
      <c r="D85" s="90"/>
      <c r="E85" s="90"/>
      <c r="F85" s="90"/>
      <c r="G85" s="90"/>
      <c r="H85" s="90"/>
      <c r="I85" s="87"/>
      <c r="J85" s="88"/>
      <c r="K85" s="304">
        <v>0.05</v>
      </c>
      <c r="L85" s="862">
        <f>N79*K85</f>
        <v>31914.43556912506</v>
      </c>
      <c r="M85" s="863"/>
      <c r="N85" s="51"/>
    </row>
    <row r="86" spans="1:14" ht="15.75" thickBot="1">
      <c r="B86" s="91" t="s">
        <v>974</v>
      </c>
      <c r="C86" s="92"/>
      <c r="D86" s="92"/>
      <c r="E86" s="92"/>
      <c r="F86" s="92"/>
      <c r="G86" s="92"/>
      <c r="H86" s="92"/>
      <c r="I86" s="93"/>
      <c r="J86" s="94"/>
      <c r="K86" s="305">
        <v>0.05</v>
      </c>
      <c r="L86" s="864">
        <f>N79*K86</f>
        <v>31914.43556912506</v>
      </c>
      <c r="M86" s="865"/>
      <c r="N86" s="51"/>
    </row>
    <row r="87" spans="1:14" ht="15.75" thickBot="1">
      <c r="B87" s="828" t="s">
        <v>953</v>
      </c>
      <c r="C87" s="829"/>
      <c r="D87" s="829"/>
      <c r="E87" s="829"/>
      <c r="F87" s="829"/>
      <c r="G87" s="829"/>
      <c r="H87" s="829"/>
      <c r="I87" s="829"/>
      <c r="J87" s="829"/>
      <c r="K87" s="829"/>
      <c r="L87" s="829"/>
      <c r="M87" s="830"/>
      <c r="N87" s="52">
        <f>L84+L85+L86</f>
        <v>191486.61341475035</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829775.32479725149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30.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1108</v>
      </c>
      <c r="C31" s="81" t="s">
        <v>2104</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282</v>
      </c>
      <c r="B36" s="841" t="str">
        <f>VLOOKUP(A36,EQUIPOS!A6:D154,3,FALSE)</f>
        <v>Piloteadora potencia 250KW, RPM 1800, fuerza elevadora 200KN</v>
      </c>
      <c r="C36" s="842"/>
      <c r="D36" s="842"/>
      <c r="E36" s="842"/>
      <c r="F36" s="842"/>
      <c r="G36" s="842"/>
      <c r="H36" s="843"/>
      <c r="I36" s="267"/>
      <c r="J36" s="268"/>
      <c r="K36" s="269">
        <f>VLOOKUP(A36,EQUIPOS!A6:D163,4,FALSE)</f>
        <v>457628.89957765129</v>
      </c>
      <c r="L36" s="270"/>
      <c r="M36" s="336">
        <v>2</v>
      </c>
      <c r="N36" s="272">
        <f>K36/M36</f>
        <v>228814.44978882564</v>
      </c>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0.1</v>
      </c>
      <c r="N41" s="344">
        <f>N77*M41</f>
        <v>4716.7655451800993</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233531.21533400574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28</v>
      </c>
      <c r="L48" s="267"/>
      <c r="M48" s="402">
        <f>VLOOKUP(A48,MATERIALES!A5:D396,4,FALSE)</f>
        <v>4029.2237782983452</v>
      </c>
      <c r="N48" s="272">
        <f>K48*M48</f>
        <v>112818.26579235366</v>
      </c>
    </row>
    <row r="49" spans="1:14">
      <c r="A49" s="161" t="s">
        <v>830</v>
      </c>
      <c r="B49" s="43" t="str">
        <f>VLOOKUP(A49,MATERIALES!A6:D373,3,FALSE)</f>
        <v>Concreto Resistencia  35 (Mpa)</v>
      </c>
      <c r="C49" s="425"/>
      <c r="D49" s="425"/>
      <c r="E49" s="425"/>
      <c r="F49" s="425"/>
      <c r="G49" s="425"/>
      <c r="H49" s="425"/>
      <c r="I49" s="425"/>
      <c r="J49" s="311" t="str">
        <f>VLOOKUP(A49,MATERIALES!A5:D641,2,FALSE)</f>
        <v>m3</v>
      </c>
      <c r="K49" s="397">
        <v>0.35</v>
      </c>
      <c r="L49" s="421"/>
      <c r="M49" s="402">
        <f>VLOOKUP(A49,MATERIALES!A6:D397,4,FALSE)</f>
        <v>571767.10699038347</v>
      </c>
      <c r="N49" s="272">
        <f>K49*M49</f>
        <v>200118.48744663422</v>
      </c>
    </row>
    <row r="50" spans="1:14">
      <c r="A50" s="161" t="s">
        <v>868</v>
      </c>
      <c r="B50" s="43" t="str">
        <f>VLOOKUP(A50,MATERIALES!A6:D373,3,FALSE)</f>
        <v>Formaleta concreto clase A,B y C</v>
      </c>
      <c r="C50" s="425"/>
      <c r="D50" s="425"/>
      <c r="E50" s="425"/>
      <c r="F50" s="425"/>
      <c r="G50" s="425"/>
      <c r="H50" s="425"/>
      <c r="I50" s="425"/>
      <c r="J50" s="312" t="str">
        <f>VLOOKUP(A50,MATERIALES!A6:D642,2,FALSE)</f>
        <v>m2</v>
      </c>
      <c r="K50" s="397">
        <v>2</v>
      </c>
      <c r="L50" s="421"/>
      <c r="M50" s="402">
        <f>VLOOKUP(A50,MATERIALES!A6:D398,4,FALSE)</f>
        <v>24214.911219622179</v>
      </c>
      <c r="N50" s="272">
        <f>K50*M50</f>
        <v>48429.822439244359</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8" t="s">
        <v>953</v>
      </c>
      <c r="C55" s="829"/>
      <c r="D55" s="829"/>
      <c r="E55" s="829"/>
      <c r="F55" s="829"/>
      <c r="G55" s="829"/>
      <c r="H55" s="829"/>
      <c r="I55" s="829"/>
      <c r="J55" s="829"/>
      <c r="K55" s="829"/>
      <c r="L55" s="829"/>
      <c r="M55" s="830"/>
      <c r="N55" s="394">
        <f>SUM(N48:N54)</f>
        <v>361366.57567823224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A60" t="s">
        <v>1239</v>
      </c>
      <c r="B60" s="46" t="str">
        <f>VLOOKUP(A60,TRANSPORTE!A2:D117,3,FALSE)</f>
        <v>Transporte de concreto</v>
      </c>
      <c r="C60" s="317"/>
      <c r="D60" s="317"/>
      <c r="E60" s="317"/>
      <c r="F60" s="317"/>
      <c r="G60" s="317"/>
      <c r="H60" s="311" t="s">
        <v>339</v>
      </c>
      <c r="I60" s="279">
        <v>0.35</v>
      </c>
      <c r="J60" s="286">
        <v>1</v>
      </c>
      <c r="K60" s="279">
        <f>I60*J60</f>
        <v>0.35</v>
      </c>
      <c r="L60" s="832">
        <f>VLOOKUP(A60,TRANSPORTE!A2:D117,4,FALSE)</f>
        <v>1232.9363069637777</v>
      </c>
      <c r="M60" s="833"/>
      <c r="N60" s="287">
        <f>K60*L60</f>
        <v>431.52770743732219</v>
      </c>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7"/>
      <c r="M65" s="818"/>
      <c r="N65" s="127"/>
    </row>
    <row r="66" spans="1:15" ht="15.75" thickBot="1">
      <c r="B66" s="834" t="s">
        <v>953</v>
      </c>
      <c r="C66" s="835"/>
      <c r="D66" s="835"/>
      <c r="E66" s="835"/>
      <c r="F66" s="835"/>
      <c r="G66" s="835"/>
      <c r="H66" s="835"/>
      <c r="I66" s="835"/>
      <c r="J66" s="835"/>
      <c r="K66" s="835"/>
      <c r="L66" s="835"/>
      <c r="M66" s="836"/>
      <c r="N66" s="104">
        <f>N60+N61+N62+N63+N64</f>
        <v>431.52770743732219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980"/>
      <c r="N70" s="98" t="s">
        <v>951</v>
      </c>
    </row>
    <row r="71" spans="1:15">
      <c r="A71" s="162"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8</v>
      </c>
      <c r="N71" s="395">
        <f>K71/M71</f>
        <v>33831.875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1">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5"/>
      <c r="C76" s="816"/>
      <c r="D76" s="816"/>
      <c r="E76" s="816"/>
      <c r="F76" s="816"/>
      <c r="G76" s="816"/>
      <c r="H76" s="816"/>
      <c r="I76" s="126"/>
      <c r="J76" s="126"/>
      <c r="K76" s="126"/>
      <c r="L76" s="916"/>
      <c r="M76" s="916"/>
      <c r="N76" s="45"/>
    </row>
    <row r="77" spans="1:15" ht="15.75" thickBot="1">
      <c r="B77" s="834" t="s">
        <v>953</v>
      </c>
      <c r="C77" s="835"/>
      <c r="D77" s="835"/>
      <c r="E77" s="835"/>
      <c r="F77" s="835"/>
      <c r="G77" s="835"/>
      <c r="H77" s="835"/>
      <c r="I77" s="835"/>
      <c r="J77" s="835"/>
      <c r="K77" s="835"/>
      <c r="L77" s="835"/>
      <c r="M77" s="836"/>
      <c r="N77" s="301">
        <f>SUM(N71:N76)</f>
        <v>47167.655451800994</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642496.97417147632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128499.39483429526</v>
      </c>
      <c r="M84" s="863"/>
      <c r="N84" s="51"/>
    </row>
    <row r="85" spans="1:14">
      <c r="B85" s="89" t="s">
        <v>973</v>
      </c>
      <c r="C85" s="90"/>
      <c r="D85" s="90"/>
      <c r="E85" s="90"/>
      <c r="F85" s="90"/>
      <c r="G85" s="90"/>
      <c r="H85" s="90"/>
      <c r="I85" s="87"/>
      <c r="J85" s="88"/>
      <c r="K85" s="304">
        <v>0.05</v>
      </c>
      <c r="L85" s="862">
        <f>N79*K85</f>
        <v>32124.848708573816</v>
      </c>
      <c r="M85" s="863"/>
      <c r="N85" s="51"/>
    </row>
    <row r="86" spans="1:14" ht="15.75" thickBot="1">
      <c r="B86" s="91" t="s">
        <v>974</v>
      </c>
      <c r="C86" s="92"/>
      <c r="D86" s="92"/>
      <c r="E86" s="92"/>
      <c r="F86" s="92"/>
      <c r="G86" s="92"/>
      <c r="H86" s="92"/>
      <c r="I86" s="93"/>
      <c r="J86" s="94"/>
      <c r="K86" s="305">
        <v>0.05</v>
      </c>
      <c r="L86" s="864">
        <f>N79*K86</f>
        <v>32124.848708573816</v>
      </c>
      <c r="M86" s="865"/>
      <c r="N86" s="51"/>
    </row>
    <row r="87" spans="1:14" ht="15.75" thickBot="1">
      <c r="B87" s="828" t="s">
        <v>953</v>
      </c>
      <c r="C87" s="829"/>
      <c r="D87" s="829"/>
      <c r="E87" s="829"/>
      <c r="F87" s="829"/>
      <c r="G87" s="829"/>
      <c r="H87" s="829"/>
      <c r="I87" s="829"/>
      <c r="J87" s="829"/>
      <c r="K87" s="829"/>
      <c r="L87" s="829"/>
      <c r="M87" s="830"/>
      <c r="N87" s="52">
        <f>L84+L85+L86</f>
        <v>192749.0922514429</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835246.06642291928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6.5" customHeight="1" thickBot="1">
      <c r="A31" t="s">
        <v>1845</v>
      </c>
      <c r="B31" s="80" t="s">
        <v>1109</v>
      </c>
      <c r="C31" s="81" t="s">
        <v>2105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195</v>
      </c>
      <c r="B36" s="841" t="str">
        <f>VLOOKUP(A36,EQUIPOS!A6:D154,3,FALSE)</f>
        <v xml:space="preserve">Equipo de oxicorte, Capacidad de corte: hasta 6´´ (152mm) </v>
      </c>
      <c r="C36" s="842"/>
      <c r="D36" s="842"/>
      <c r="E36" s="842"/>
      <c r="F36" s="842"/>
      <c r="G36" s="842"/>
      <c r="H36" s="843"/>
      <c r="I36" s="267"/>
      <c r="J36" s="268"/>
      <c r="K36" s="269">
        <f>VLOOKUP(A36,EQUIPOS!A6:D163,4,FALSE)</f>
        <v>18462.067792548976</v>
      </c>
      <c r="L36" s="270"/>
      <c r="M36" s="336">
        <v>1.1299999999999999</v>
      </c>
      <c r="N36" s="272">
        <f>K36/M36</f>
        <v>16338.113090751309</v>
      </c>
    </row>
    <row r="37" spans="1:14">
      <c r="A37" s="113" t="s">
        <v>332</v>
      </c>
      <c r="B37" s="841" t="str">
        <f>VLOOKUP(A37,EQUIPOS!A7:D154,3,FALSE)</f>
        <v xml:space="preserve">Taladro de 1/2´´, pulidora, lijadora y circular
</v>
      </c>
      <c r="C37" s="842"/>
      <c r="D37" s="842"/>
      <c r="E37" s="842"/>
      <c r="F37" s="842"/>
      <c r="G37" s="842"/>
      <c r="H37" s="843"/>
      <c r="I37" s="421"/>
      <c r="J37" s="422"/>
      <c r="K37" s="269">
        <f>VLOOKUP(A37,EQUIPOS!A7:D164,4,FALSE)</f>
        <v>5024.6906760047614</v>
      </c>
      <c r="L37" s="335"/>
      <c r="M37" s="336">
        <v>0.53</v>
      </c>
      <c r="N37" s="272">
        <f>K37/M37</f>
        <v>9480.5484452920027</v>
      </c>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0.1</v>
      </c>
      <c r="N41" s="344">
        <f>N77*M41</f>
        <v>2680.2873935734665</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28498.948929616781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1" t="s">
        <v>394</v>
      </c>
      <c r="B48" s="43" t="str">
        <f>VLOOKUP(A48,MATERIALES!A5:D373,3,FALSE)</f>
        <v>Botella de gas propano (40 lb) (5% de oxígeno)</v>
      </c>
      <c r="C48" s="281"/>
      <c r="D48" s="281"/>
      <c r="E48" s="281"/>
      <c r="F48" s="281"/>
      <c r="G48" s="281"/>
      <c r="H48" s="281"/>
      <c r="I48" s="281"/>
      <c r="J48" s="311" t="str">
        <f>VLOOKUP(A48,MATERIALES!A4:D640,2,FALSE)</f>
        <v>u</v>
      </c>
      <c r="K48" s="282">
        <v>0.02</v>
      </c>
      <c r="L48" s="267"/>
      <c r="M48" s="402">
        <f>VLOOKUP(A48,MATERIALES!A5:D396,4,FALSE)</f>
        <v>72087.129489521976</v>
      </c>
      <c r="N48" s="272">
        <f>K48*M48</f>
        <v>1441.7425897904395</v>
      </c>
    </row>
    <row r="49" spans="1:14">
      <c r="A49" s="161" t="s">
        <v>476</v>
      </c>
      <c r="B49" s="43" t="str">
        <f>VLOOKUP(A49,MATERIALES!A6:D373,3,FALSE)</f>
        <v>Grata de limpieza</v>
      </c>
      <c r="C49" s="425"/>
      <c r="D49" s="425"/>
      <c r="E49" s="425"/>
      <c r="F49" s="425"/>
      <c r="G49" s="425"/>
      <c r="H49" s="425"/>
      <c r="I49" s="425"/>
      <c r="J49" s="312" t="str">
        <f>VLOOKUP(A49,MATERIALES!A5:D641,2,FALSE)</f>
        <v>u</v>
      </c>
      <c r="K49" s="397">
        <v>0.5</v>
      </c>
      <c r="L49" s="421"/>
      <c r="M49" s="402">
        <f>VLOOKUP(A49,MATERIALES!A6:D397,4,FALSE)</f>
        <v>5772.4960724365574</v>
      </c>
      <c r="N49" s="272">
        <f>K49*M49</f>
        <v>2886.2480362182787</v>
      </c>
    </row>
    <row r="50" spans="1:14">
      <c r="A50" s="161" t="s">
        <v>396</v>
      </c>
      <c r="B50" s="43" t="str">
        <f>VLOOKUP(A50,MATERIALES!A6:D373,3,FALSE)</f>
        <v>Botella de oxígeno (1800 lb)</v>
      </c>
      <c r="C50" s="425"/>
      <c r="D50" s="425"/>
      <c r="E50" s="425"/>
      <c r="F50" s="425"/>
      <c r="G50" s="425"/>
      <c r="H50" s="425"/>
      <c r="I50" s="425"/>
      <c r="J50" s="312" t="str">
        <f>VLOOKUP(A50,MATERIALES!A6:D642,2,FALSE)</f>
        <v>u</v>
      </c>
      <c r="K50" s="397">
        <v>0.08</v>
      </c>
      <c r="L50" s="421"/>
      <c r="M50" s="402">
        <f>VLOOKUP(A50,MATERIALES!A6:D398,4,FALSE)</f>
        <v>87512.442712009462</v>
      </c>
      <c r="N50" s="272">
        <f>K50*M50</f>
        <v>7000.9954169607572</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8" t="s">
        <v>953</v>
      </c>
      <c r="C55" s="829"/>
      <c r="D55" s="829"/>
      <c r="E55" s="829"/>
      <c r="F55" s="829"/>
      <c r="G55" s="829"/>
      <c r="H55" s="829"/>
      <c r="I55" s="829"/>
      <c r="J55" s="829"/>
      <c r="K55" s="829"/>
      <c r="L55" s="829"/>
      <c r="M55" s="830"/>
      <c r="N55" s="394">
        <f>SUM(N48:N54)</f>
        <v>11328.986042969475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B60" s="46"/>
      <c r="C60" s="317"/>
      <c r="D60" s="317"/>
      <c r="E60" s="317"/>
      <c r="F60" s="317"/>
      <c r="G60" s="31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7"/>
      <c r="M65" s="818"/>
      <c r="N65" s="127"/>
    </row>
    <row r="66" spans="1:15" ht="15.75" thickBot="1">
      <c r="B66" s="834" t="s">
        <v>953</v>
      </c>
      <c r="C66" s="835"/>
      <c r="D66" s="835"/>
      <c r="E66" s="835"/>
      <c r="F66" s="835"/>
      <c r="G66" s="835"/>
      <c r="H66" s="835"/>
      <c r="I66" s="835"/>
      <c r="J66" s="835"/>
      <c r="K66" s="835"/>
      <c r="L66" s="835"/>
      <c r="M66" s="83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857"/>
      <c r="N70" s="98" t="s">
        <v>951</v>
      </c>
    </row>
    <row r="71" spans="1:15">
      <c r="A71" s="162"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34">
        <v>6</v>
      </c>
      <c r="N71" s="395">
        <f>K71/M71</f>
        <v>9021.8333333333339</v>
      </c>
      <c r="O71" s="106"/>
    </row>
    <row r="72" spans="1:15">
      <c r="A72" s="162" t="s">
        <v>56</v>
      </c>
      <c r="B72" s="49" t="str">
        <f>VLOOKUP(A72,'MANO DE OBRA'!A8:D69,3,FALSE)</f>
        <v>Soldador</v>
      </c>
      <c r="C72" s="47"/>
      <c r="D72" s="47"/>
      <c r="E72" s="47"/>
      <c r="F72" s="47"/>
      <c r="G72" s="47"/>
      <c r="H72" s="47"/>
      <c r="I72" s="292">
        <f>K72/J72*100</f>
        <v>57668.23979157189</v>
      </c>
      <c r="J72" s="293">
        <v>185</v>
      </c>
      <c r="K72" s="294">
        <f>VLOOKUP(A72,'MANO DE OBRA'!A8:D100,4,FALSE)</f>
        <v>106686.24361440798</v>
      </c>
      <c r="L72" s="50"/>
      <c r="M72" s="431">
        <v>6</v>
      </c>
      <c r="N72" s="395">
        <f>K72/M72</f>
        <v>17781.040602401332</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5"/>
      <c r="C76" s="816"/>
      <c r="D76" s="816"/>
      <c r="E76" s="816"/>
      <c r="F76" s="816"/>
      <c r="G76" s="816"/>
      <c r="H76" s="816"/>
      <c r="I76" s="126"/>
      <c r="J76" s="126"/>
      <c r="K76" s="126"/>
      <c r="L76" s="916"/>
      <c r="M76" s="916"/>
      <c r="N76" s="45"/>
    </row>
    <row r="77" spans="1:15" ht="15.75" thickBot="1">
      <c r="B77" s="834" t="s">
        <v>953</v>
      </c>
      <c r="C77" s="835"/>
      <c r="D77" s="835"/>
      <c r="E77" s="835"/>
      <c r="F77" s="835"/>
      <c r="G77" s="835"/>
      <c r="H77" s="835"/>
      <c r="I77" s="835"/>
      <c r="J77" s="835"/>
      <c r="K77" s="835"/>
      <c r="L77" s="835"/>
      <c r="M77" s="836"/>
      <c r="N77" s="301">
        <f>SUM(N71:N76)</f>
        <v>26802.873935734664</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66630.80890832092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13326.161781664185</v>
      </c>
      <c r="M84" s="863"/>
      <c r="N84" s="51"/>
    </row>
    <row r="85" spans="1:14">
      <c r="B85" s="89" t="s">
        <v>973</v>
      </c>
      <c r="C85" s="90"/>
      <c r="D85" s="90"/>
      <c r="E85" s="90"/>
      <c r="F85" s="90"/>
      <c r="G85" s="90"/>
      <c r="H85" s="90"/>
      <c r="I85" s="87"/>
      <c r="J85" s="88"/>
      <c r="K85" s="304">
        <v>0.05</v>
      </c>
      <c r="L85" s="862">
        <f>N79*K85</f>
        <v>3331.5404454160462</v>
      </c>
      <c r="M85" s="863"/>
      <c r="N85" s="51"/>
    </row>
    <row r="86" spans="1:14" ht="15.75" thickBot="1">
      <c r="B86" s="91" t="s">
        <v>974</v>
      </c>
      <c r="C86" s="92"/>
      <c r="D86" s="92"/>
      <c r="E86" s="92"/>
      <c r="F86" s="92"/>
      <c r="G86" s="92"/>
      <c r="H86" s="92"/>
      <c r="I86" s="93"/>
      <c r="J86" s="94"/>
      <c r="K86" s="305">
        <v>0.05</v>
      </c>
      <c r="L86" s="864">
        <f>N79*K86</f>
        <v>3331.5404454160462</v>
      </c>
      <c r="M86" s="865"/>
      <c r="N86" s="51"/>
    </row>
    <row r="87" spans="1:14" ht="15.75" thickBot="1">
      <c r="B87" s="828" t="s">
        <v>953</v>
      </c>
      <c r="C87" s="829"/>
      <c r="D87" s="829"/>
      <c r="E87" s="829"/>
      <c r="F87" s="829"/>
      <c r="G87" s="829"/>
      <c r="H87" s="829"/>
      <c r="I87" s="829"/>
      <c r="J87" s="829"/>
      <c r="K87" s="829"/>
      <c r="L87" s="829"/>
      <c r="M87" s="830"/>
      <c r="N87" s="52">
        <f>L84+L85+L86</f>
        <v>19989.242672496275</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86620.051580817191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7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6.5" customHeight="1" thickBot="1">
      <c r="A31" t="s">
        <v>1845</v>
      </c>
      <c r="B31" s="80" t="s">
        <v>1110</v>
      </c>
      <c r="C31" s="81" t="s">
        <v>1658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123</v>
      </c>
      <c r="B36" s="841" t="str">
        <f>VLOOKUP(A36,EQUIPOS!A6:D154,3,FALSE)</f>
        <v>Bomba de inyección de lechada</v>
      </c>
      <c r="C36" s="842"/>
      <c r="D36" s="842"/>
      <c r="E36" s="842"/>
      <c r="F36" s="842"/>
      <c r="G36" s="842"/>
      <c r="H36" s="843"/>
      <c r="I36" s="267"/>
      <c r="J36" s="268"/>
      <c r="K36" s="269">
        <f>VLOOKUP(A36,EQUIPOS!A6:D163,4,FALSE)</f>
        <v>20574.309547469802</v>
      </c>
      <c r="L36" s="270"/>
      <c r="M36" s="336">
        <v>12</v>
      </c>
      <c r="N36" s="272">
        <f t="shared" ref="N36:N42" si="0">K36/M36</f>
        <v>1714.5257956224834</v>
      </c>
    </row>
    <row r="37" spans="1:14">
      <c r="A37" s="113" t="s">
        <v>288</v>
      </c>
      <c r="B37" s="841" t="str">
        <f>VLOOKUP(A37,EQUIPOS!A7:D154,3,FALSE)</f>
        <v xml:space="preserve">Planta eléctrica </v>
      </c>
      <c r="C37" s="842"/>
      <c r="D37" s="842"/>
      <c r="E37" s="842"/>
      <c r="F37" s="842"/>
      <c r="G37" s="842"/>
      <c r="H37" s="843"/>
      <c r="I37" s="267"/>
      <c r="J37" s="268"/>
      <c r="K37" s="269">
        <f>VLOOKUP(A37,EQUIPOS!A7:D164,4,FALSE)</f>
        <v>18178.435040644126</v>
      </c>
      <c r="L37" s="270"/>
      <c r="M37" s="336">
        <v>1.3</v>
      </c>
      <c r="N37" s="272">
        <f t="shared" si="0"/>
        <v>13983.411569726251</v>
      </c>
    </row>
    <row r="38" spans="1:14">
      <c r="A38" s="113" t="s">
        <v>125</v>
      </c>
      <c r="B38" s="841" t="str">
        <f>VLOOKUP(A38,EQUIPOS!A8:D154,3,FALSE)</f>
        <v>Bomba para gato de tensionamiento</v>
      </c>
      <c r="C38" s="842"/>
      <c r="D38" s="842"/>
      <c r="E38" s="842"/>
      <c r="F38" s="842"/>
      <c r="G38" s="842"/>
      <c r="H38" s="843"/>
      <c r="I38" s="267"/>
      <c r="J38" s="268"/>
      <c r="K38" s="269">
        <f>VLOOKUP(A38,EQUIPOS!A8:D165,4,FALSE)</f>
        <v>64494.493632331993</v>
      </c>
      <c r="L38" s="270"/>
      <c r="M38" s="336">
        <v>12</v>
      </c>
      <c r="N38" s="272">
        <f t="shared" si="0"/>
        <v>5374.5411360276657</v>
      </c>
    </row>
    <row r="39" spans="1:14">
      <c r="A39" s="113" t="s">
        <v>180</v>
      </c>
      <c r="B39" s="841" t="str">
        <f>VLOOKUP(A39,EQUIPOS!A9:D154,3,FALSE)</f>
        <v>Compresor 120 HP, con martillo.</v>
      </c>
      <c r="C39" s="842"/>
      <c r="D39" s="842"/>
      <c r="E39" s="842"/>
      <c r="F39" s="842"/>
      <c r="G39" s="842"/>
      <c r="H39" s="843"/>
      <c r="I39" s="267"/>
      <c r="J39" s="268"/>
      <c r="K39" s="269">
        <f>VLOOKUP(A39,EQUIPOS!A9:D166,4,FALSE)</f>
        <v>92243.711544036807</v>
      </c>
      <c r="L39" s="270"/>
      <c r="M39" s="336">
        <v>1.3</v>
      </c>
      <c r="N39" s="272">
        <f t="shared" si="0"/>
        <v>70956.701187720624</v>
      </c>
    </row>
    <row r="40" spans="1:14">
      <c r="A40" s="113" t="s">
        <v>197</v>
      </c>
      <c r="B40" s="841" t="str">
        <f>VLOOKUP(A40,EQUIPOS!A10:D154,3,FALSE)</f>
        <v>Equipo de perforación (TRACKDRILL), potencia 40 HP, 2100 golpes / minuto</v>
      </c>
      <c r="C40" s="842"/>
      <c r="D40" s="842"/>
      <c r="E40" s="842"/>
      <c r="F40" s="842"/>
      <c r="G40" s="842"/>
      <c r="H40" s="843"/>
      <c r="I40" s="267"/>
      <c r="J40" s="268"/>
      <c r="K40" s="269">
        <f>VLOOKUP(A40,EQUIPOS!A10:D167,4,FALSE)</f>
        <v>137888.91849239686</v>
      </c>
      <c r="L40" s="270"/>
      <c r="M40" s="336">
        <v>1.3</v>
      </c>
      <c r="N40" s="272">
        <f t="shared" si="0"/>
        <v>106068.39884030526</v>
      </c>
    </row>
    <row r="41" spans="1:14">
      <c r="A41" s="113" t="s">
        <v>195</v>
      </c>
      <c r="B41" s="841" t="str">
        <f>VLOOKUP(A41,EQUIPOS!A11:D155,3,FALSE)</f>
        <v xml:space="preserve">Equipo de oxicorte, Capacidad de corte: hasta 6´´ (152mm) </v>
      </c>
      <c r="C41" s="842"/>
      <c r="D41" s="842"/>
      <c r="E41" s="842"/>
      <c r="F41" s="842"/>
      <c r="G41" s="842"/>
      <c r="H41" s="843"/>
      <c r="I41" s="267"/>
      <c r="J41" s="268"/>
      <c r="K41" s="269">
        <f>VLOOKUP(A41,EQUIPOS!A11:D168,4,FALSE)</f>
        <v>18462.067792548976</v>
      </c>
      <c r="L41" s="270"/>
      <c r="M41" s="336">
        <v>15</v>
      </c>
      <c r="N41" s="272">
        <f t="shared" si="0"/>
        <v>1230.8045195032651</v>
      </c>
    </row>
    <row r="42" spans="1:14">
      <c r="A42" s="113" t="s">
        <v>240</v>
      </c>
      <c r="B42" s="841" t="str">
        <f>VLOOKUP(A42,EQUIPOS!A12:D156,3,FALSE)</f>
        <v>Gato para tensionamiento, fuerza Max 200 ton, área de tensión 314 cm2.</v>
      </c>
      <c r="C42" s="842"/>
      <c r="D42" s="842"/>
      <c r="E42" s="842"/>
      <c r="F42" s="842"/>
      <c r="G42" s="842"/>
      <c r="H42" s="843"/>
      <c r="I42" s="267"/>
      <c r="J42" s="268"/>
      <c r="K42" s="269">
        <f>VLOOKUP(A42,EQUIPOS!A12:D169,4,FALSE)</f>
        <v>168185.57557333197</v>
      </c>
      <c r="L42" s="270"/>
      <c r="M42" s="336">
        <v>12</v>
      </c>
      <c r="N42" s="272">
        <f t="shared" si="0"/>
        <v>14015.464631110997</v>
      </c>
    </row>
    <row r="43" spans="1:14">
      <c r="A43" s="113"/>
      <c r="B43" s="841"/>
      <c r="C43" s="842"/>
      <c r="D43" s="842"/>
      <c r="E43" s="842"/>
      <c r="F43" s="842"/>
      <c r="G43" s="842"/>
      <c r="H43" s="843"/>
      <c r="I43" s="421"/>
      <c r="J43" s="422"/>
      <c r="K43" s="269"/>
      <c r="L43" s="335"/>
      <c r="M43" s="336"/>
      <c r="N43" s="272"/>
    </row>
    <row r="44" spans="1:14">
      <c r="A44" s="113"/>
      <c r="B44" s="841"/>
      <c r="C44" s="842"/>
      <c r="D44" s="842"/>
      <c r="E44" s="842"/>
      <c r="F44" s="842"/>
      <c r="G44" s="842"/>
      <c r="H44" s="843"/>
      <c r="I44" s="328"/>
      <c r="J44" s="330"/>
      <c r="K44" s="269"/>
      <c r="L44" s="423"/>
      <c r="M44" s="424"/>
      <c r="N44" s="272"/>
    </row>
    <row r="45" spans="1:14">
      <c r="B45" s="841"/>
      <c r="C45" s="842"/>
      <c r="D45" s="842"/>
      <c r="E45" s="842"/>
      <c r="F45" s="842"/>
      <c r="G45" s="842"/>
      <c r="H45" s="843"/>
      <c r="I45" s="36"/>
      <c r="J45" s="37"/>
      <c r="K45" s="269"/>
      <c r="L45" s="276"/>
      <c r="M45" s="336"/>
      <c r="N45" s="272"/>
    </row>
    <row r="46" spans="1:14">
      <c r="B46" s="320"/>
      <c r="C46" s="321"/>
      <c r="D46" s="321"/>
      <c r="E46" s="321"/>
      <c r="F46" s="323"/>
      <c r="G46" s="323"/>
      <c r="H46" s="125"/>
      <c r="I46" s="36"/>
      <c r="J46" s="37"/>
      <c r="K46" s="269"/>
      <c r="L46" s="276"/>
      <c r="M46" s="277"/>
      <c r="N46" s="273"/>
    </row>
    <row r="47" spans="1:14">
      <c r="B47" s="337" t="s">
        <v>952</v>
      </c>
      <c r="C47" s="338"/>
      <c r="D47" s="338"/>
      <c r="E47" s="38"/>
      <c r="F47" s="39"/>
      <c r="G47" s="39"/>
      <c r="H47" s="40"/>
      <c r="I47" s="36"/>
      <c r="J47" s="37"/>
      <c r="K47" s="279"/>
      <c r="L47" s="276"/>
      <c r="M47" s="401">
        <v>0.1</v>
      </c>
      <c r="N47" s="344">
        <f>N91*M47</f>
        <v>4133.620069507846</v>
      </c>
    </row>
    <row r="48" spans="1:14" ht="15.75" thickBot="1">
      <c r="B48" s="841"/>
      <c r="C48" s="842"/>
      <c r="D48" s="842"/>
      <c r="E48" s="842"/>
      <c r="F48" s="842"/>
      <c r="G48" s="842"/>
      <c r="H48" s="843"/>
      <c r="I48" s="850"/>
      <c r="J48" s="851"/>
      <c r="K48" s="41"/>
      <c r="L48" s="852"/>
      <c r="M48" s="853"/>
      <c r="N48" s="105"/>
    </row>
    <row r="49" spans="1:14" ht="15.75" thickBot="1">
      <c r="B49" s="828" t="s">
        <v>953</v>
      </c>
      <c r="C49" s="829"/>
      <c r="D49" s="829"/>
      <c r="E49" s="829"/>
      <c r="F49" s="829"/>
      <c r="G49" s="829"/>
      <c r="H49" s="829"/>
      <c r="I49" s="829"/>
      <c r="J49" s="829"/>
      <c r="K49" s="829"/>
      <c r="L49" s="829"/>
      <c r="M49" s="830"/>
      <c r="N49" s="394">
        <f>SUM(N36:N48)</f>
        <v>217477.4677495244</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9" t="s">
        <v>944</v>
      </c>
      <c r="C53" s="820"/>
      <c r="D53" s="820"/>
      <c r="E53" s="820"/>
      <c r="F53" s="820"/>
      <c r="G53" s="820"/>
      <c r="H53" s="820"/>
      <c r="I53" s="821"/>
      <c r="J53" s="315" t="s">
        <v>945</v>
      </c>
      <c r="K53" s="85" t="s">
        <v>946</v>
      </c>
      <c r="L53" s="822" t="s">
        <v>955</v>
      </c>
      <c r="M53" s="821"/>
      <c r="N53" s="86" t="s">
        <v>951</v>
      </c>
    </row>
    <row r="54" spans="1:14">
      <c r="A54" s="161" t="s">
        <v>788</v>
      </c>
      <c r="B54" s="43" t="str">
        <f>VLOOKUP(A54,MATERIALES!A5:D373,3,FALSE)</f>
        <v>Alambre negro para amarre calibre 18</v>
      </c>
      <c r="C54" s="281"/>
      <c r="D54" s="281"/>
      <c r="E54" s="281"/>
      <c r="F54" s="281"/>
      <c r="G54" s="281"/>
      <c r="H54" s="281"/>
      <c r="I54" s="281"/>
      <c r="J54" s="311" t="str">
        <f>VLOOKUP(A54,MATERIALES!A8:D646,2,FALSE)</f>
        <v>kg</v>
      </c>
      <c r="K54" s="282">
        <v>0.2</v>
      </c>
      <c r="L54" s="267"/>
      <c r="M54" s="402">
        <f>VLOOKUP(A54,MATERIALES!A5:D396,4,FALSE)</f>
        <v>4258.8254950872806</v>
      </c>
      <c r="N54" s="272">
        <f>K54*M54</f>
        <v>851.76509901745612</v>
      </c>
    </row>
    <row r="55" spans="1:14">
      <c r="A55" s="161" t="s">
        <v>691</v>
      </c>
      <c r="B55" s="43" t="str">
        <f>VLOOKUP(A55,MATERIALES!A6:D373,3,FALSE)</f>
        <v>Torón de tensionmiento 1/2´´ o 5/8´´</v>
      </c>
      <c r="C55" s="425"/>
      <c r="D55" s="425"/>
      <c r="E55" s="425"/>
      <c r="F55" s="425"/>
      <c r="G55" s="425"/>
      <c r="H55" s="425"/>
      <c r="I55" s="425"/>
      <c r="J55" s="312" t="str">
        <f>VLOOKUP(A55,MATERIALES!A9:D647,2,FALSE)</f>
        <v>kg</v>
      </c>
      <c r="K55" s="397">
        <v>5.53</v>
      </c>
      <c r="L55" s="421"/>
      <c r="M55" s="402">
        <f>VLOOKUP(A55,MATERIALES!A6:D397,4,FALSE)</f>
        <v>6128.9601134679051</v>
      </c>
      <c r="N55" s="272">
        <f t="shared" ref="N55:N67" si="1">K55*M55</f>
        <v>33893.149427477518</v>
      </c>
    </row>
    <row r="56" spans="1:14">
      <c r="A56" s="161" t="s">
        <v>484</v>
      </c>
      <c r="B56" s="43" t="str">
        <f>VLOOKUP(A56,MATERIALES!A6:D373,3,FALSE)</f>
        <v>Limpiador 1/4 de galón (anclajes)</v>
      </c>
      <c r="C56" s="425"/>
      <c r="D56" s="425"/>
      <c r="E56" s="425"/>
      <c r="F56" s="425"/>
      <c r="G56" s="425"/>
      <c r="H56" s="425"/>
      <c r="I56" s="425"/>
      <c r="J56" s="312" t="str">
        <f>VLOOKUP(A56,MATERIALES!A10:D648,2,FALSE)</f>
        <v>u</v>
      </c>
      <c r="K56" s="397">
        <v>8.0000000000000002E-3</v>
      </c>
      <c r="L56" s="421"/>
      <c r="M56" s="402">
        <f>VLOOKUP(A56,MATERIALES!A6:D398,4,FALSE)</f>
        <v>30078.345538164103</v>
      </c>
      <c r="N56" s="272">
        <f t="shared" si="1"/>
        <v>240.62676430531283</v>
      </c>
    </row>
    <row r="57" spans="1:14">
      <c r="A57" s="161" t="s">
        <v>664</v>
      </c>
      <c r="B57" s="43" t="str">
        <f>VLOOKUP(A57,MATERIALES!A6:D373,3,FALSE)</f>
        <v>Soldadura en PVC 1/8 de galón (anclajes)</v>
      </c>
      <c r="C57" s="425"/>
      <c r="D57" s="425"/>
      <c r="E57" s="425"/>
      <c r="F57" s="425"/>
      <c r="G57" s="425"/>
      <c r="H57" s="425"/>
      <c r="I57" s="425"/>
      <c r="J57" s="312" t="str">
        <f>VLOOKUP(A57,MATERIALES!A11:D649,2,FALSE)</f>
        <v>u</v>
      </c>
      <c r="K57" s="397">
        <v>2.1999999999999999E-2</v>
      </c>
      <c r="L57" s="421"/>
      <c r="M57" s="402">
        <f>VLOOKUP(A57,MATERIALES!A6:D399,4,FALSE)</f>
        <v>45089.403811312819</v>
      </c>
      <c r="N57" s="272">
        <f t="shared" si="1"/>
        <v>991.96688384888193</v>
      </c>
    </row>
    <row r="58" spans="1:14">
      <c r="A58" s="161" t="s">
        <v>731</v>
      </c>
      <c r="B58" s="43" t="str">
        <f>VLOOKUP(A58,MATERIALES!A7:D373,3,FALSE)</f>
        <v>Unión en PVC RD21 de 1´´ (para anclajes)</v>
      </c>
      <c r="C58" s="425"/>
      <c r="D58" s="425"/>
      <c r="E58" s="425"/>
      <c r="F58" s="425"/>
      <c r="G58" s="425"/>
      <c r="H58" s="425"/>
      <c r="I58" s="425"/>
      <c r="J58" s="312" t="str">
        <f>VLOOKUP(A58,MATERIALES!A11:D650,2,FALSE)</f>
        <v>u</v>
      </c>
      <c r="K58" s="397">
        <v>0.3</v>
      </c>
      <c r="L58" s="421"/>
      <c r="M58" s="402">
        <f>VLOOKUP(A58,MATERIALES!A7:D400,4,FALSE)</f>
        <v>1391.4072292934911</v>
      </c>
      <c r="N58" s="272">
        <f t="shared" si="1"/>
        <v>417.42216878804732</v>
      </c>
    </row>
    <row r="59" spans="1:14">
      <c r="A59" s="161" t="s">
        <v>684</v>
      </c>
      <c r="B59" s="43" t="str">
        <f>VLOOKUP(A59,MATERIALES!A8:D373,3,FALSE)</f>
        <v>Tapón en PVC RD21 de 1´´ (para anclaje)</v>
      </c>
      <c r="C59" s="425"/>
      <c r="D59" s="425"/>
      <c r="E59" s="425"/>
      <c r="F59" s="425"/>
      <c r="G59" s="425"/>
      <c r="H59" s="425"/>
      <c r="I59" s="425"/>
      <c r="J59" s="312" t="str">
        <f>VLOOKUP(A59,MATERIALES!A12:D651,2,FALSE)</f>
        <v>u</v>
      </c>
      <c r="K59" s="397">
        <v>0.1</v>
      </c>
      <c r="L59" s="421"/>
      <c r="M59" s="402">
        <f>VLOOKUP(A59,MATERIALES!A8:D401,4,FALSE)</f>
        <v>2049.7550090658465</v>
      </c>
      <c r="N59" s="272">
        <f t="shared" si="1"/>
        <v>204.97550090658467</v>
      </c>
    </row>
    <row r="60" spans="1:14">
      <c r="A60" s="161" t="s">
        <v>432</v>
      </c>
      <c r="B60" s="43" t="str">
        <f>VLOOKUP(A60,MATERIALES!A9:D373,3,FALSE)</f>
        <v>Anclajes o Cuñas para el tensionamiento</v>
      </c>
      <c r="C60" s="425"/>
      <c r="D60" s="425"/>
      <c r="E60" s="425"/>
      <c r="F60" s="425"/>
      <c r="G60" s="425"/>
      <c r="H60" s="425"/>
      <c r="I60" s="425"/>
      <c r="J60" s="312" t="str">
        <f>VLOOKUP(A60,MATERIALES!A13:D652,2,FALSE)</f>
        <v>u</v>
      </c>
      <c r="K60" s="397">
        <v>0.5</v>
      </c>
      <c r="L60" s="421"/>
      <c r="M60" s="402">
        <f>VLOOKUP(A60,MATERIALES!A9:D402,4,FALSE)</f>
        <v>16498.176271005392</v>
      </c>
      <c r="N60" s="272">
        <f t="shared" si="1"/>
        <v>8249.0881355026959</v>
      </c>
    </row>
    <row r="61" spans="1:14">
      <c r="A61" s="161" t="s">
        <v>702</v>
      </c>
      <c r="B61" s="43" t="str">
        <f>VLOOKUP(A61,MATERIALES!A10:D373,3,FALSE)</f>
        <v>Trompetas de 12 torones (tensionamiento)</v>
      </c>
      <c r="C61" s="425"/>
      <c r="D61" s="425"/>
      <c r="E61" s="425"/>
      <c r="F61" s="425"/>
      <c r="G61" s="425"/>
      <c r="H61" s="425"/>
      <c r="I61" s="425"/>
      <c r="J61" s="312" t="s">
        <v>92</v>
      </c>
      <c r="K61" s="397">
        <v>0.1</v>
      </c>
      <c r="L61" s="421"/>
      <c r="M61" s="402">
        <f>VLOOKUP(A61,MATERIALES!A10:D403,4,FALSE)</f>
        <v>74368.395224359891</v>
      </c>
      <c r="N61" s="272">
        <f t="shared" si="1"/>
        <v>7436.8395224359892</v>
      </c>
    </row>
    <row r="62" spans="1:14">
      <c r="A62" s="161" t="s">
        <v>492</v>
      </c>
      <c r="B62" s="43" t="str">
        <f>VLOOKUP(A62,MATERIALES!A11:D373,3,FALSE)</f>
        <v>Lechada Para Ductos (Acero De Preesfuerzo)</v>
      </c>
      <c r="C62" s="425"/>
      <c r="D62" s="425"/>
      <c r="E62" s="425"/>
      <c r="F62" s="425"/>
      <c r="G62" s="425"/>
      <c r="H62" s="425"/>
      <c r="I62" s="425"/>
      <c r="J62" s="312" t="s">
        <v>422</v>
      </c>
      <c r="K62" s="397">
        <v>10</v>
      </c>
      <c r="L62" s="421"/>
      <c r="M62" s="402">
        <f>VLOOKUP(A62,MATERIALES!A11:D404,4,FALSE)</f>
        <v>1341.6862225965674</v>
      </c>
      <c r="N62" s="272">
        <f t="shared" si="1"/>
        <v>13416.862225965673</v>
      </c>
    </row>
    <row r="63" spans="1:14">
      <c r="A63" s="161" t="s">
        <v>445</v>
      </c>
      <c r="B63" s="43" t="str">
        <f>VLOOKUP(A63,MATERIALES!A11:D373,3,FALSE)</f>
        <v>Ductos para tensionimiento</v>
      </c>
      <c r="C63" s="425"/>
      <c r="D63" s="425"/>
      <c r="E63" s="425"/>
      <c r="F63" s="425"/>
      <c r="G63" s="425"/>
      <c r="H63" s="425"/>
      <c r="I63" s="425"/>
      <c r="J63" s="312" t="str">
        <f>VLOOKUP(A63,MATERIALES!A14:D655,2,FALSE)</f>
        <v>m</v>
      </c>
      <c r="K63" s="397">
        <v>1</v>
      </c>
      <c r="L63" s="421"/>
      <c r="M63" s="402">
        <f>VLOOKUP(A63,MATERIALES!A11:D405,4,FALSE)</f>
        <v>13441.332250203952</v>
      </c>
      <c r="N63" s="272">
        <f t="shared" si="1"/>
        <v>13441.332250203952</v>
      </c>
    </row>
    <row r="64" spans="1:14">
      <c r="A64" s="161" t="s">
        <v>591</v>
      </c>
      <c r="B64" s="43" t="str">
        <f>VLOOKUP(A64,MATERIALES!A12:D373,3,FALSE)</f>
        <v>Oxigeno industrial</v>
      </c>
      <c r="C64" s="425"/>
      <c r="D64" s="425"/>
      <c r="E64" s="425"/>
      <c r="F64" s="425"/>
      <c r="G64" s="425"/>
      <c r="H64" s="425"/>
      <c r="I64" s="425"/>
      <c r="J64" s="312" t="str">
        <f>VLOOKUP(A64,MATERIALES!A15:D656,2,FALSE)</f>
        <v>kg</v>
      </c>
      <c r="K64" s="397">
        <v>0.5</v>
      </c>
      <c r="L64" s="421"/>
      <c r="M64" s="402">
        <f>VLOOKUP(A64,MATERIALES!A12:D406,4,FALSE)</f>
        <v>14507.079901602932</v>
      </c>
      <c r="N64" s="272">
        <f t="shared" si="1"/>
        <v>7253.5399508014661</v>
      </c>
    </row>
    <row r="65" spans="1:14">
      <c r="A65" s="161" t="s">
        <v>507</v>
      </c>
      <c r="B65" s="43" t="str">
        <f>VLOOKUP(A65,MATERIALES!A13:D374,3,FALSE)</f>
        <v>Manguera de polietileno de 3´´</v>
      </c>
      <c r="C65" s="425"/>
      <c r="D65" s="425"/>
      <c r="E65" s="425"/>
      <c r="F65" s="425"/>
      <c r="G65" s="425"/>
      <c r="H65" s="425"/>
      <c r="I65" s="425"/>
      <c r="J65" s="312" t="str">
        <f>VLOOKUP(A65,MATERIALES!A16:D657,2,FALSE)</f>
        <v>m</v>
      </c>
      <c r="K65" s="397">
        <v>0.55000000000000004</v>
      </c>
      <c r="L65" s="421"/>
      <c r="M65" s="402">
        <f>VLOOKUP(A65,MATERIALES!A13:D407,4,FALSE)</f>
        <v>5248.3863334323369</v>
      </c>
      <c r="N65" s="272">
        <f t="shared" si="1"/>
        <v>2886.6124833877857</v>
      </c>
    </row>
    <row r="66" spans="1:14">
      <c r="A66" s="161" t="s">
        <v>898</v>
      </c>
      <c r="B66" s="43" t="str">
        <f>VLOOKUP(A66,MATERIALES!A13:D375,3,FALSE)</f>
        <v>Alambre Negro Para Amarre</v>
      </c>
      <c r="C66" s="425"/>
      <c r="D66" s="425"/>
      <c r="E66" s="425"/>
      <c r="F66" s="425"/>
      <c r="G66" s="425"/>
      <c r="H66" s="425"/>
      <c r="I66" s="425"/>
      <c r="J66" s="312" t="str">
        <f>VLOOKUP(A66,MATERIALES!A17:D658,2,FALSE)</f>
        <v>kg</v>
      </c>
      <c r="K66" s="397">
        <v>0.05</v>
      </c>
      <c r="L66" s="421"/>
      <c r="M66" s="402">
        <f>VLOOKUP(A66,MATERIALES!A13:D408,4,FALSE)</f>
        <v>4675.1629996803695</v>
      </c>
      <c r="N66" s="272">
        <f t="shared" si="1"/>
        <v>233.75814998401847</v>
      </c>
    </row>
    <row r="67" spans="1:14">
      <c r="A67" s="161" t="s">
        <v>706</v>
      </c>
      <c r="B67" s="43" t="str">
        <f>VLOOKUP(A67,MATERIALES!A13:D376,3,FALSE)</f>
        <v>Tubería PVC RD21 de 1´´ (para anclajes)</v>
      </c>
      <c r="C67" s="425"/>
      <c r="D67" s="425"/>
      <c r="E67" s="425"/>
      <c r="F67" s="425"/>
      <c r="G67" s="425"/>
      <c r="H67" s="425"/>
      <c r="I67" s="425"/>
      <c r="J67" s="312" t="str">
        <f>VLOOKUP(A67,MATERIALES!A18:D659,2,FALSE)</f>
        <v>m</v>
      </c>
      <c r="K67" s="397">
        <v>1</v>
      </c>
      <c r="L67" s="421"/>
      <c r="M67" s="402">
        <f>VLOOKUP(A67,MATERIALES!A13:D409,4,FALSE)</f>
        <v>6608.4684607754098</v>
      </c>
      <c r="N67" s="272">
        <f t="shared" si="1"/>
        <v>6608.4684607754098</v>
      </c>
    </row>
    <row r="68" spans="1:14" ht="15.75" thickBot="1">
      <c r="B68" s="43"/>
      <c r="C68" s="310"/>
      <c r="D68" s="310"/>
      <c r="E68" s="310"/>
      <c r="F68" s="310"/>
      <c r="G68" s="310"/>
      <c r="H68" s="310"/>
      <c r="I68" s="310"/>
      <c r="J68" s="435"/>
      <c r="K68" s="126"/>
      <c r="L68" s="325"/>
      <c r="M68" s="402"/>
      <c r="N68" s="272"/>
    </row>
    <row r="69" spans="1:14" ht="15.75" thickBot="1">
      <c r="B69" s="828" t="s">
        <v>953</v>
      </c>
      <c r="C69" s="829"/>
      <c r="D69" s="829"/>
      <c r="E69" s="829"/>
      <c r="F69" s="829"/>
      <c r="G69" s="829"/>
      <c r="H69" s="829"/>
      <c r="I69" s="829"/>
      <c r="J69" s="829"/>
      <c r="K69" s="829"/>
      <c r="L69" s="829"/>
      <c r="M69" s="830"/>
      <c r="N69" s="394">
        <f>SUM(N54:N68)</f>
        <v>96126.407023400796</v>
      </c>
    </row>
    <row r="70" spans="1:14">
      <c r="B70" s="33"/>
      <c r="C70" s="34"/>
      <c r="D70" s="34"/>
      <c r="E70" s="34"/>
      <c r="F70" s="34"/>
      <c r="G70" s="34"/>
      <c r="H70" s="34"/>
      <c r="I70" s="34"/>
      <c r="J70" s="34"/>
      <c r="K70" s="34"/>
      <c r="L70" s="34"/>
      <c r="M70" s="34"/>
      <c r="N70" s="35"/>
    </row>
    <row r="71" spans="1:14">
      <c r="B71" s="64" t="s">
        <v>956</v>
      </c>
      <c r="C71" s="65"/>
      <c r="D71" s="65"/>
      <c r="E71" s="65"/>
      <c r="F71" s="65"/>
      <c r="G71" s="65"/>
      <c r="H71" s="65"/>
      <c r="I71" s="65"/>
      <c r="J71" s="65"/>
      <c r="K71" s="65"/>
      <c r="L71" s="65"/>
      <c r="M71" s="65"/>
      <c r="N71" s="66"/>
    </row>
    <row r="72" spans="1:14" ht="15.75" thickBot="1">
      <c r="B72" s="68"/>
      <c r="C72" s="61"/>
      <c r="D72" s="61"/>
      <c r="E72" s="61"/>
      <c r="F72" s="61"/>
      <c r="G72" s="61"/>
      <c r="H72" s="61"/>
      <c r="I72" s="61"/>
      <c r="J72" s="61"/>
      <c r="K72" s="61"/>
      <c r="L72" s="61"/>
      <c r="M72" s="61"/>
      <c r="N72" s="63"/>
    </row>
    <row r="73" spans="1:14" ht="25.5">
      <c r="B73" s="313" t="s">
        <v>957</v>
      </c>
      <c r="C73" s="314"/>
      <c r="D73" s="314"/>
      <c r="E73" s="314"/>
      <c r="F73" s="314"/>
      <c r="G73" s="314"/>
      <c r="H73" s="73" t="s">
        <v>945</v>
      </c>
      <c r="I73" s="74" t="s">
        <v>958</v>
      </c>
      <c r="J73" s="75" t="s">
        <v>959</v>
      </c>
      <c r="K73" s="73" t="s">
        <v>960</v>
      </c>
      <c r="L73" s="831" t="s">
        <v>961</v>
      </c>
      <c r="M73" s="804"/>
      <c r="N73" s="76" t="s">
        <v>951</v>
      </c>
    </row>
    <row r="74" spans="1:14">
      <c r="B74" s="46"/>
      <c r="C74" s="317"/>
      <c r="D74" s="317"/>
      <c r="E74" s="317"/>
      <c r="F74" s="317"/>
      <c r="G74" s="317"/>
      <c r="H74" s="311"/>
      <c r="I74" s="279"/>
      <c r="J74" s="286"/>
      <c r="K74" s="279"/>
      <c r="L74" s="832"/>
      <c r="M74" s="833"/>
      <c r="N74" s="287"/>
    </row>
    <row r="75" spans="1:14">
      <c r="B75" s="46"/>
      <c r="C75" s="47"/>
      <c r="D75" s="47"/>
      <c r="E75" s="47"/>
      <c r="F75" s="47"/>
      <c r="G75" s="47"/>
      <c r="H75" s="311"/>
      <c r="I75" s="279"/>
      <c r="J75" s="286"/>
      <c r="K75" s="279"/>
      <c r="L75" s="832"/>
      <c r="M75" s="833"/>
      <c r="N75" s="287"/>
    </row>
    <row r="76" spans="1:14">
      <c r="B76" s="46"/>
      <c r="C76" s="47"/>
      <c r="D76" s="47"/>
      <c r="E76" s="47"/>
      <c r="F76" s="47"/>
      <c r="G76" s="47"/>
      <c r="H76" s="311"/>
      <c r="I76" s="279"/>
      <c r="J76" s="286"/>
      <c r="K76" s="279"/>
      <c r="L76" s="832"/>
      <c r="M76" s="833"/>
      <c r="N76" s="287"/>
    </row>
    <row r="77" spans="1:14">
      <c r="B77" s="46"/>
      <c r="C77" s="47"/>
      <c r="D77" s="47"/>
      <c r="E77" s="47"/>
      <c r="F77" s="47"/>
      <c r="G77" s="47"/>
      <c r="H77" s="311"/>
      <c r="I77" s="279"/>
      <c r="J77" s="286"/>
      <c r="K77" s="279"/>
      <c r="L77" s="832"/>
      <c r="M77" s="833"/>
      <c r="N77" s="287"/>
    </row>
    <row r="78" spans="1:14">
      <c r="B78" s="46"/>
      <c r="C78" s="47"/>
      <c r="D78" s="47"/>
      <c r="E78" s="47"/>
      <c r="F78" s="47"/>
      <c r="G78" s="47"/>
      <c r="H78" s="288"/>
      <c r="I78" s="279"/>
      <c r="J78" s="279"/>
      <c r="K78" s="279"/>
      <c r="L78" s="289"/>
      <c r="M78" s="290"/>
      <c r="N78" s="291"/>
    </row>
    <row r="79" spans="1:14" ht="15.75" thickBot="1">
      <c r="B79" s="447"/>
      <c r="C79" s="448"/>
      <c r="D79" s="448"/>
      <c r="E79" s="448"/>
      <c r="F79" s="448"/>
      <c r="G79" s="448"/>
      <c r="H79" s="48"/>
      <c r="I79" s="126"/>
      <c r="J79" s="126"/>
      <c r="K79" s="126"/>
      <c r="L79" s="817"/>
      <c r="M79" s="818"/>
      <c r="N79" s="127"/>
    </row>
    <row r="80" spans="1:14" ht="15.75" thickBot="1">
      <c r="B80" s="834" t="s">
        <v>953</v>
      </c>
      <c r="C80" s="835"/>
      <c r="D80" s="835"/>
      <c r="E80" s="835"/>
      <c r="F80" s="835"/>
      <c r="G80" s="835"/>
      <c r="H80" s="835"/>
      <c r="I80" s="835"/>
      <c r="J80" s="835"/>
      <c r="K80" s="835"/>
      <c r="L80" s="835"/>
      <c r="M80" s="836"/>
      <c r="N80" s="104"/>
    </row>
    <row r="81" spans="1:15">
      <c r="B81" s="33"/>
      <c r="C81" s="34"/>
      <c r="D81" s="34"/>
      <c r="E81" s="34"/>
      <c r="F81" s="34"/>
      <c r="G81" s="34"/>
      <c r="H81" s="34"/>
      <c r="I81" s="34"/>
      <c r="J81" s="34"/>
      <c r="K81" s="34"/>
      <c r="L81" s="34"/>
      <c r="M81" s="34"/>
      <c r="N81" s="35"/>
    </row>
    <row r="82" spans="1:15">
      <c r="B82" s="64" t="s">
        <v>962</v>
      </c>
      <c r="C82" s="65"/>
      <c r="D82" s="65"/>
      <c r="E82" s="65"/>
      <c r="F82" s="65"/>
      <c r="G82" s="65"/>
      <c r="H82" s="65"/>
      <c r="I82" s="65"/>
      <c r="J82" s="65"/>
      <c r="K82" s="65"/>
      <c r="L82" s="65"/>
      <c r="M82" s="65"/>
      <c r="N82" s="66"/>
    </row>
    <row r="83" spans="1:15" ht="15.75" thickBot="1">
      <c r="B83" s="68"/>
      <c r="C83" s="61"/>
      <c r="D83" s="61"/>
      <c r="E83" s="61"/>
      <c r="F83" s="61"/>
      <c r="G83" s="61"/>
      <c r="H83" s="61"/>
      <c r="I83" s="61"/>
      <c r="J83" s="61"/>
      <c r="K83" s="61"/>
      <c r="L83" s="61"/>
      <c r="M83" s="61"/>
      <c r="N83" s="63"/>
    </row>
    <row r="84" spans="1:15" ht="25.5">
      <c r="B84" s="854" t="s">
        <v>963</v>
      </c>
      <c r="C84" s="855"/>
      <c r="D84" s="855"/>
      <c r="E84" s="855"/>
      <c r="F84" s="855"/>
      <c r="G84" s="855"/>
      <c r="H84" s="855"/>
      <c r="I84" s="73" t="s">
        <v>964</v>
      </c>
      <c r="J84" s="75" t="s">
        <v>1410</v>
      </c>
      <c r="K84" s="74" t="s">
        <v>966</v>
      </c>
      <c r="L84" s="856" t="s">
        <v>950</v>
      </c>
      <c r="M84" s="857"/>
      <c r="N84" s="98" t="s">
        <v>951</v>
      </c>
    </row>
    <row r="85" spans="1:15">
      <c r="A85" s="162" t="s">
        <v>11</v>
      </c>
      <c r="B85" s="49" t="str">
        <f>VLOOKUP(A85,'MANO DE OBRA'!A8:D68,3,FALSE)</f>
        <v>Obrero (4)</v>
      </c>
      <c r="C85" s="47"/>
      <c r="D85" s="47"/>
      <c r="E85" s="47"/>
      <c r="F85" s="47"/>
      <c r="G85" s="47"/>
      <c r="H85" s="47"/>
      <c r="I85" s="292">
        <f>K85/J85*100</f>
        <v>117040.00000000001</v>
      </c>
      <c r="J85" s="293">
        <v>185</v>
      </c>
      <c r="K85" s="294">
        <f>VLOOKUP(A85,'MANO DE OBRA'!A8:D99,4,FALSE)</f>
        <v>216524</v>
      </c>
      <c r="L85" s="50"/>
      <c r="M85" s="434">
        <v>10.4</v>
      </c>
      <c r="N85" s="395">
        <f>K85/M85</f>
        <v>20819.615384615383</v>
      </c>
      <c r="O85" s="106"/>
    </row>
    <row r="86" spans="1:15">
      <c r="A86" s="162" t="s">
        <v>32</v>
      </c>
      <c r="B86" s="49" t="str">
        <f>VLOOKUP(A86,'MANO DE OBRA'!A8:D69,3,FALSE)</f>
        <v>Oficial (2)</v>
      </c>
      <c r="C86" s="47"/>
      <c r="D86" s="47"/>
      <c r="E86" s="47"/>
      <c r="F86" s="47"/>
      <c r="G86" s="47"/>
      <c r="H86" s="47"/>
      <c r="I86" s="292">
        <f>K86/J86*100</f>
        <v>115336.47958314378</v>
      </c>
      <c r="J86" s="293">
        <v>185</v>
      </c>
      <c r="K86" s="294">
        <f>VLOOKUP(A86,'MANO DE OBRA'!A8:D100,4,FALSE)</f>
        <v>213372.48722881597</v>
      </c>
      <c r="L86" s="50"/>
      <c r="M86" s="431">
        <v>10.4</v>
      </c>
      <c r="N86" s="395">
        <f>K86/M86</f>
        <v>20516.585310463073</v>
      </c>
    </row>
    <row r="87" spans="1:15">
      <c r="B87" s="49"/>
      <c r="C87" s="47"/>
      <c r="D87" s="47"/>
      <c r="E87" s="47"/>
      <c r="F87" s="47"/>
      <c r="G87" s="47"/>
      <c r="H87" s="47"/>
      <c r="I87" s="292"/>
      <c r="J87" s="293"/>
      <c r="K87" s="294"/>
      <c r="L87" s="50"/>
      <c r="M87" s="432"/>
      <c r="N87" s="395"/>
    </row>
    <row r="88" spans="1:15">
      <c r="B88" s="49"/>
      <c r="C88" s="47"/>
      <c r="D88" s="47"/>
      <c r="E88" s="47"/>
      <c r="F88" s="47"/>
      <c r="G88" s="47"/>
      <c r="H88" s="47"/>
      <c r="I88" s="279"/>
      <c r="J88" s="297"/>
      <c r="K88" s="298"/>
      <c r="L88" s="318"/>
      <c r="M88" s="300"/>
      <c r="N88" s="296"/>
    </row>
    <row r="89" spans="1:15">
      <c r="B89" s="49"/>
      <c r="C89" s="47"/>
      <c r="D89" s="47"/>
      <c r="E89" s="47"/>
      <c r="F89" s="47"/>
      <c r="G89" s="47"/>
      <c r="H89" s="47"/>
      <c r="I89" s="279"/>
      <c r="J89" s="297"/>
      <c r="K89" s="298"/>
      <c r="L89" s="318"/>
      <c r="M89" s="300"/>
      <c r="N89" s="296"/>
    </row>
    <row r="90" spans="1:15" ht="15.75" thickBot="1">
      <c r="B90" s="815"/>
      <c r="C90" s="816"/>
      <c r="D90" s="816"/>
      <c r="E90" s="816"/>
      <c r="F90" s="816"/>
      <c r="G90" s="816"/>
      <c r="H90" s="816"/>
      <c r="I90" s="126"/>
      <c r="J90" s="126"/>
      <c r="K90" s="126"/>
      <c r="L90" s="916"/>
      <c r="M90" s="916"/>
      <c r="N90" s="45"/>
    </row>
    <row r="91" spans="1:15" ht="15.75" thickBot="1">
      <c r="B91" s="834" t="s">
        <v>953</v>
      </c>
      <c r="C91" s="835"/>
      <c r="D91" s="835"/>
      <c r="E91" s="835"/>
      <c r="F91" s="835"/>
      <c r="G91" s="835"/>
      <c r="H91" s="835"/>
      <c r="I91" s="835"/>
      <c r="J91" s="835"/>
      <c r="K91" s="835"/>
      <c r="L91" s="835"/>
      <c r="M91" s="836"/>
      <c r="N91" s="301">
        <f>SUM(N85:N90)</f>
        <v>41336.200695078456</v>
      </c>
    </row>
    <row r="92" spans="1:15" ht="15.75" thickBot="1">
      <c r="B92" s="33"/>
      <c r="C92" s="34"/>
      <c r="D92" s="34"/>
      <c r="E92" s="34"/>
      <c r="F92" s="34"/>
      <c r="G92" s="34"/>
      <c r="H92" s="34"/>
      <c r="I92" s="34"/>
      <c r="J92" s="34"/>
      <c r="K92" s="34"/>
      <c r="L92" s="34"/>
      <c r="M92" s="34"/>
      <c r="N92" s="35"/>
    </row>
    <row r="93" spans="1:15" ht="15.75" thickBot="1">
      <c r="B93" s="828" t="s">
        <v>967</v>
      </c>
      <c r="C93" s="829"/>
      <c r="D93" s="829"/>
      <c r="E93" s="829"/>
      <c r="F93" s="829"/>
      <c r="G93" s="829"/>
      <c r="H93" s="829"/>
      <c r="I93" s="829"/>
      <c r="J93" s="829"/>
      <c r="K93" s="829"/>
      <c r="L93" s="829"/>
      <c r="M93" s="830"/>
      <c r="N93" s="99">
        <f>N49+N69+N80+N91</f>
        <v>354940.07546800363</v>
      </c>
    </row>
    <row r="94" spans="1:15">
      <c r="B94" s="33"/>
      <c r="C94" s="34"/>
      <c r="D94" s="34"/>
      <c r="E94" s="34"/>
      <c r="F94" s="34"/>
      <c r="G94" s="34"/>
      <c r="H94" s="34"/>
      <c r="I94" s="34"/>
      <c r="J94" s="34"/>
      <c r="K94" s="34"/>
      <c r="L94" s="34"/>
      <c r="M94" s="34"/>
      <c r="N94" s="35"/>
    </row>
    <row r="95" spans="1:15">
      <c r="B95" s="64" t="s">
        <v>968</v>
      </c>
      <c r="C95" s="65"/>
      <c r="D95" s="65"/>
      <c r="E95" s="65"/>
      <c r="F95" s="65"/>
      <c r="G95" s="65"/>
      <c r="H95" s="65"/>
      <c r="I95" s="65"/>
      <c r="J95" s="65"/>
      <c r="K95" s="65"/>
      <c r="L95" s="65"/>
      <c r="M95" s="65"/>
      <c r="N95" s="66"/>
    </row>
    <row r="96" spans="1:15" ht="15.75" thickBot="1">
      <c r="B96" s="68"/>
      <c r="C96" s="61"/>
      <c r="D96" s="61"/>
      <c r="E96" s="61"/>
      <c r="F96" s="61"/>
      <c r="G96" s="61"/>
      <c r="H96" s="61"/>
      <c r="I96" s="61"/>
      <c r="J96" s="61"/>
      <c r="K96" s="61"/>
      <c r="L96" s="61"/>
      <c r="M96" s="61"/>
      <c r="N96" s="63"/>
    </row>
    <row r="97" spans="1:14">
      <c r="B97" s="819" t="s">
        <v>969</v>
      </c>
      <c r="C97" s="820"/>
      <c r="D97" s="820"/>
      <c r="E97" s="820"/>
      <c r="F97" s="820"/>
      <c r="G97" s="820"/>
      <c r="H97" s="820"/>
      <c r="I97" s="314"/>
      <c r="J97" s="334"/>
      <c r="K97" s="302" t="s">
        <v>970</v>
      </c>
      <c r="L97" s="858" t="s">
        <v>971</v>
      </c>
      <c r="M97" s="859"/>
      <c r="N97" s="303"/>
    </row>
    <row r="98" spans="1:14">
      <c r="B98" s="860" t="s">
        <v>972</v>
      </c>
      <c r="C98" s="861"/>
      <c r="D98" s="861"/>
      <c r="E98" s="861"/>
      <c r="F98" s="861"/>
      <c r="G98" s="861"/>
      <c r="H98" s="861"/>
      <c r="I98" s="87"/>
      <c r="J98" s="88"/>
      <c r="K98" s="304">
        <v>0.2</v>
      </c>
      <c r="L98" s="862">
        <f>N93*K98</f>
        <v>70988.015093600727</v>
      </c>
      <c r="M98" s="863"/>
      <c r="N98" s="51"/>
    </row>
    <row r="99" spans="1:14">
      <c r="B99" s="89" t="s">
        <v>973</v>
      </c>
      <c r="C99" s="90"/>
      <c r="D99" s="90"/>
      <c r="E99" s="90"/>
      <c r="F99" s="90"/>
      <c r="G99" s="90"/>
      <c r="H99" s="90"/>
      <c r="I99" s="87"/>
      <c r="J99" s="88"/>
      <c r="K99" s="304">
        <v>0.05</v>
      </c>
      <c r="L99" s="862">
        <f>N93*K99</f>
        <v>17747.003773400182</v>
      </c>
      <c r="M99" s="863"/>
      <c r="N99" s="51"/>
    </row>
    <row r="100" spans="1:14" ht="15.75" thickBot="1">
      <c r="B100" s="91" t="s">
        <v>974</v>
      </c>
      <c r="C100" s="92"/>
      <c r="D100" s="92"/>
      <c r="E100" s="92"/>
      <c r="F100" s="92"/>
      <c r="G100" s="92"/>
      <c r="H100" s="92"/>
      <c r="I100" s="93"/>
      <c r="J100" s="94"/>
      <c r="K100" s="305">
        <v>0.05</v>
      </c>
      <c r="L100" s="864">
        <f>N93*K100</f>
        <v>17747.003773400182</v>
      </c>
      <c r="M100" s="865"/>
      <c r="N100" s="51"/>
    </row>
    <row r="101" spans="1:14" ht="15.75" thickBot="1">
      <c r="B101" s="828" t="s">
        <v>953</v>
      </c>
      <c r="C101" s="829"/>
      <c r="D101" s="829"/>
      <c r="E101" s="829"/>
      <c r="F101" s="829"/>
      <c r="G101" s="829"/>
      <c r="H101" s="829"/>
      <c r="I101" s="829"/>
      <c r="J101" s="829"/>
      <c r="K101" s="829"/>
      <c r="L101" s="829"/>
      <c r="M101" s="830"/>
      <c r="N101" s="52">
        <f>L98+L99+L100</f>
        <v>106482.02264040109</v>
      </c>
    </row>
    <row r="102" spans="1:14" ht="15.75" thickBot="1">
      <c r="B102" s="33"/>
      <c r="C102" s="34"/>
      <c r="D102" s="34"/>
      <c r="E102" s="34"/>
      <c r="F102" s="34"/>
      <c r="G102" s="34"/>
      <c r="H102" s="34"/>
      <c r="I102" s="34"/>
      <c r="J102" s="34"/>
      <c r="K102" s="34"/>
      <c r="L102" s="34"/>
      <c r="M102" s="34"/>
      <c r="N102" s="35"/>
    </row>
    <row r="103" spans="1:14" ht="15.75" thickBot="1">
      <c r="A103" t="s">
        <v>2016</v>
      </c>
      <c r="B103" s="828" t="s">
        <v>975</v>
      </c>
      <c r="C103" s="829"/>
      <c r="D103" s="829"/>
      <c r="E103" s="829"/>
      <c r="F103" s="829"/>
      <c r="G103" s="829"/>
      <c r="H103" s="829"/>
      <c r="I103" s="829"/>
      <c r="J103" s="829"/>
      <c r="K103" s="829"/>
      <c r="L103" s="829"/>
      <c r="M103" s="830"/>
      <c r="N103" s="188">
        <f>N93+N101</f>
        <v>461422.09810840472</v>
      </c>
    </row>
    <row r="104" spans="1:14">
      <c r="B104" s="239"/>
      <c r="C104" s="240"/>
      <c r="D104" s="240"/>
      <c r="E104" s="240"/>
      <c r="F104" s="240"/>
      <c r="G104" s="240"/>
      <c r="H104" s="240"/>
      <c r="I104" s="240"/>
      <c r="J104" s="240"/>
      <c r="K104" s="240"/>
      <c r="L104" s="240"/>
      <c r="M104" s="240"/>
      <c r="N104" s="241"/>
    </row>
    <row r="105" spans="1:14">
      <c r="B105" s="242"/>
      <c r="C105" s="243"/>
      <c r="D105" s="243"/>
      <c r="E105" s="243"/>
      <c r="F105" s="243"/>
      <c r="G105" s="243"/>
      <c r="H105" s="243"/>
      <c r="I105" s="243"/>
      <c r="J105" s="243"/>
      <c r="K105" s="243"/>
      <c r="L105" s="243"/>
      <c r="M105" s="243"/>
      <c r="N105" s="244"/>
    </row>
    <row r="106" spans="1:14">
      <c r="B106" s="242"/>
      <c r="C106" s="243"/>
      <c r="D106" s="243"/>
      <c r="E106" s="243"/>
      <c r="F106" s="243"/>
      <c r="G106" s="243"/>
      <c r="H106" s="243"/>
      <c r="I106" s="243"/>
      <c r="J106" s="243"/>
      <c r="K106" s="243"/>
      <c r="L106" s="243"/>
      <c r="M106" s="243"/>
      <c r="N106" s="244"/>
    </row>
    <row r="107" spans="1:14">
      <c r="B107" s="242"/>
      <c r="C107" s="243"/>
      <c r="D107" s="243"/>
      <c r="E107" s="243"/>
      <c r="F107" s="243"/>
      <c r="G107" s="243"/>
      <c r="H107" s="243"/>
      <c r="I107" s="243"/>
      <c r="J107" s="243"/>
      <c r="K107" s="243"/>
      <c r="L107" s="243"/>
      <c r="M107" s="243"/>
      <c r="N107" s="244"/>
    </row>
    <row r="108" spans="1:14">
      <c r="B108" s="242"/>
      <c r="C108" s="243"/>
      <c r="D108" s="243"/>
      <c r="E108" s="417" t="s">
        <v>976</v>
      </c>
      <c r="F108" s="417"/>
      <c r="G108" s="417"/>
      <c r="H108" s="417"/>
      <c r="I108" s="417"/>
      <c r="J108" s="417"/>
      <c r="K108" s="243"/>
      <c r="L108" s="243"/>
      <c r="M108" s="243"/>
      <c r="N108" s="244"/>
    </row>
    <row r="109" spans="1:14">
      <c r="B109" s="242"/>
      <c r="C109" s="243"/>
      <c r="D109" s="243"/>
      <c r="E109" s="243" t="s">
        <v>977</v>
      </c>
      <c r="F109" s="243"/>
      <c r="G109" s="243"/>
      <c r="H109" s="243"/>
      <c r="I109" s="243"/>
      <c r="J109" s="243"/>
      <c r="K109" s="243"/>
      <c r="L109" s="243"/>
      <c r="M109" s="243"/>
      <c r="N109" s="244"/>
    </row>
    <row r="110" spans="1:14">
      <c r="B110" s="242"/>
      <c r="C110" s="243"/>
      <c r="D110" s="243"/>
      <c r="E110" s="243" t="s">
        <v>978</v>
      </c>
      <c r="F110" s="243"/>
      <c r="G110" s="243"/>
      <c r="H110" s="243"/>
      <c r="I110" s="243"/>
      <c r="J110" s="243"/>
      <c r="K110" s="243"/>
      <c r="L110" s="243"/>
      <c r="M110" s="243"/>
      <c r="N110" s="244"/>
    </row>
    <row r="111" spans="1:14">
      <c r="B111" s="242"/>
      <c r="C111" s="243"/>
      <c r="D111" s="243"/>
      <c r="E111" s="243" t="s">
        <v>979</v>
      </c>
      <c r="F111" s="243"/>
      <c r="G111" s="243"/>
      <c r="H111" s="243"/>
      <c r="I111" s="243"/>
      <c r="J111" s="243"/>
      <c r="K111" s="243"/>
      <c r="L111" s="243"/>
      <c r="M111" s="243"/>
      <c r="N111" s="244"/>
    </row>
    <row r="112" spans="1:14" ht="15.75" thickBot="1">
      <c r="B112" s="242"/>
      <c r="C112" s="243"/>
      <c r="D112" s="243"/>
      <c r="E112" s="243"/>
      <c r="F112" s="243" t="s">
        <v>980</v>
      </c>
      <c r="G112" s="243"/>
      <c r="H112" s="243"/>
      <c r="I112" s="243"/>
      <c r="J112" s="243"/>
      <c r="K112" s="243"/>
      <c r="L112" s="243"/>
      <c r="M112" s="243"/>
      <c r="N112" s="244"/>
    </row>
    <row r="113" spans="2:14">
      <c r="B113" s="227" t="s">
        <v>2216</v>
      </c>
      <c r="C113" s="228"/>
      <c r="D113" s="228"/>
      <c r="E113" s="228"/>
      <c r="F113" s="228"/>
      <c r="G113" s="228"/>
      <c r="H113" s="228"/>
      <c r="I113" s="228"/>
      <c r="J113" s="228"/>
      <c r="K113" s="228"/>
      <c r="L113" s="228"/>
      <c r="M113" s="228"/>
      <c r="N113" s="229"/>
    </row>
    <row r="114" spans="2:14">
      <c r="B114" s="245"/>
      <c r="C114" s="246"/>
      <c r="D114" s="246"/>
      <c r="E114" s="246"/>
      <c r="F114" s="246"/>
      <c r="G114" s="246"/>
      <c r="H114" s="246"/>
      <c r="I114" s="246"/>
      <c r="J114" s="246"/>
      <c r="K114" s="246"/>
      <c r="L114" s="246"/>
      <c r="M114" s="246"/>
      <c r="N114" s="247"/>
    </row>
    <row r="115" spans="2:14">
      <c r="B115" s="245"/>
      <c r="C115" s="246"/>
      <c r="D115" s="246"/>
      <c r="E115" s="246"/>
      <c r="F115" s="246"/>
      <c r="G115" s="246"/>
      <c r="H115" s="246"/>
      <c r="I115" s="246"/>
      <c r="J115" s="246"/>
      <c r="K115" s="246"/>
      <c r="L115" s="246"/>
      <c r="M115" s="246"/>
      <c r="N115" s="247"/>
    </row>
    <row r="116" spans="2:14">
      <c r="B116" s="245"/>
      <c r="C116" s="246"/>
      <c r="D116" s="246"/>
      <c r="E116" s="246"/>
      <c r="F116" s="246"/>
      <c r="G116" s="246"/>
      <c r="H116" s="246"/>
      <c r="I116" s="246"/>
      <c r="J116" s="246"/>
      <c r="K116" s="246"/>
      <c r="L116" s="246"/>
      <c r="M116" s="246"/>
      <c r="N116" s="247"/>
    </row>
    <row r="117" spans="2:14" ht="15.75" thickBot="1">
      <c r="B117" s="248"/>
      <c r="C117" s="249"/>
      <c r="D117" s="249"/>
      <c r="E117" s="249"/>
      <c r="F117" s="249"/>
      <c r="G117" s="249"/>
      <c r="H117" s="249"/>
      <c r="I117" s="249"/>
      <c r="J117" s="249"/>
      <c r="K117" s="249"/>
      <c r="L117" s="249"/>
      <c r="M117" s="249"/>
      <c r="N117" s="250"/>
    </row>
    <row r="118" spans="2:14">
      <c r="B118" s="251"/>
      <c r="C118" s="252"/>
      <c r="D118" s="252"/>
      <c r="E118" s="252"/>
      <c r="F118" s="252"/>
      <c r="G118" s="252"/>
      <c r="H118" s="252"/>
      <c r="I118" s="252"/>
      <c r="J118" s="252"/>
      <c r="K118" s="252"/>
      <c r="L118" s="252"/>
      <c r="M118" s="252"/>
      <c r="N118" s="253"/>
    </row>
    <row r="119" spans="2:14">
      <c r="B119" s="254" t="s">
        <v>2217</v>
      </c>
      <c r="C119" s="255"/>
      <c r="D119" s="255"/>
      <c r="E119" s="255"/>
      <c r="F119" s="255"/>
      <c r="G119" s="255"/>
      <c r="H119" s="255"/>
      <c r="I119" s="255"/>
      <c r="J119" s="255"/>
      <c r="K119" s="255"/>
      <c r="L119" s="255"/>
      <c r="M119" s="255"/>
      <c r="N119" s="256"/>
    </row>
    <row r="120" spans="2:14" ht="15" customHeight="1">
      <c r="B120" s="970" t="s">
        <v>2218</v>
      </c>
      <c r="C120" s="971"/>
      <c r="D120" s="971"/>
      <c r="E120" s="971"/>
      <c r="F120" s="971"/>
      <c r="G120" s="971"/>
      <c r="H120" s="971"/>
      <c r="I120" s="971"/>
      <c r="J120" s="971"/>
      <c r="K120" s="971"/>
      <c r="L120" s="971"/>
      <c r="M120" s="971"/>
      <c r="N120" s="972"/>
    </row>
    <row r="121" spans="2:14" ht="15" customHeight="1">
      <c r="B121" s="970"/>
      <c r="C121" s="971"/>
      <c r="D121" s="971"/>
      <c r="E121" s="971"/>
      <c r="F121" s="971"/>
      <c r="G121" s="971"/>
      <c r="H121" s="971"/>
      <c r="I121" s="971"/>
      <c r="J121" s="971"/>
      <c r="K121" s="971"/>
      <c r="L121" s="971"/>
      <c r="M121" s="971"/>
      <c r="N121" s="972"/>
    </row>
    <row r="122" spans="2:14" ht="30" customHeight="1">
      <c r="B122" s="973" t="s">
        <v>2219</v>
      </c>
      <c r="C122" s="974"/>
      <c r="D122" s="974"/>
      <c r="E122" s="974"/>
      <c r="F122" s="974"/>
      <c r="G122" s="974"/>
      <c r="H122" s="974"/>
      <c r="I122" s="974"/>
      <c r="J122" s="974"/>
      <c r="K122" s="974"/>
      <c r="L122" s="974"/>
      <c r="M122" s="974"/>
      <c r="N122" s="975"/>
    </row>
    <row r="123" spans="2:14">
      <c r="B123" s="973"/>
      <c r="C123" s="974"/>
      <c r="D123" s="974"/>
      <c r="E123" s="974"/>
      <c r="F123" s="974"/>
      <c r="G123" s="974"/>
      <c r="H123" s="974"/>
      <c r="I123" s="974"/>
      <c r="J123" s="974"/>
      <c r="K123" s="974"/>
      <c r="L123" s="974"/>
      <c r="M123" s="974"/>
      <c r="N123" s="975"/>
    </row>
    <row r="124" spans="2:14">
      <c r="B124" s="339"/>
      <c r="C124" s="340"/>
      <c r="D124" s="340"/>
      <c r="E124" s="340"/>
      <c r="F124" s="340"/>
      <c r="G124" s="340"/>
      <c r="H124" s="340"/>
      <c r="I124" s="340"/>
      <c r="J124" s="340"/>
      <c r="K124" s="340"/>
      <c r="L124" s="340"/>
      <c r="M124" s="340"/>
      <c r="N124" s="341"/>
    </row>
    <row r="125" spans="2:14">
      <c r="B125" s="339"/>
      <c r="C125" s="340"/>
      <c r="D125" s="340"/>
      <c r="E125" s="340"/>
      <c r="F125" s="340"/>
      <c r="G125" s="340"/>
      <c r="H125" s="340"/>
      <c r="I125" s="340"/>
      <c r="J125" s="340"/>
      <c r="K125" s="340"/>
      <c r="L125" s="340"/>
      <c r="M125" s="340"/>
      <c r="N125" s="341"/>
    </row>
    <row r="126" spans="2:14">
      <c r="B126" s="339"/>
      <c r="C126" s="340"/>
      <c r="D126" s="340"/>
      <c r="E126" s="340"/>
      <c r="F126" s="340"/>
      <c r="G126" s="340"/>
      <c r="H126" s="340"/>
      <c r="I126" s="340"/>
      <c r="J126" s="340"/>
      <c r="K126" s="340"/>
      <c r="L126" s="340"/>
      <c r="M126" s="340"/>
      <c r="N126" s="341"/>
    </row>
    <row r="127" spans="2:14">
      <c r="B127" s="254"/>
      <c r="C127" s="255"/>
      <c r="D127" s="255"/>
      <c r="E127" s="255"/>
      <c r="F127" s="255"/>
      <c r="G127" s="255"/>
      <c r="H127" s="255"/>
      <c r="I127" s="255"/>
      <c r="J127" s="255"/>
      <c r="K127" s="255"/>
      <c r="L127" s="255"/>
      <c r="M127" s="255"/>
      <c r="N127" s="256"/>
    </row>
    <row r="128" spans="2:14">
      <c r="B128" s="242"/>
      <c r="C128" s="243"/>
      <c r="D128" s="243"/>
      <c r="E128" s="243" t="s">
        <v>976</v>
      </c>
      <c r="F128" s="417"/>
      <c r="G128" s="417"/>
      <c r="H128" s="243"/>
      <c r="I128" s="243"/>
      <c r="J128" s="243"/>
      <c r="K128" s="243"/>
      <c r="L128" s="243"/>
      <c r="M128" s="243"/>
      <c r="N128" s="244"/>
    </row>
    <row r="129" spans="2:14">
      <c r="B129" s="242"/>
      <c r="C129" s="243"/>
      <c r="D129" s="243"/>
      <c r="E129" s="418" t="s">
        <v>977</v>
      </c>
      <c r="F129" s="243"/>
      <c r="G129" s="243"/>
      <c r="H129" s="418"/>
      <c r="I129" s="418"/>
      <c r="J129" s="418"/>
      <c r="K129" s="243"/>
      <c r="L129" s="243"/>
      <c r="M129" s="243"/>
      <c r="N129" s="244"/>
    </row>
    <row r="130" spans="2:14">
      <c r="B130" s="242"/>
      <c r="C130" s="243"/>
      <c r="D130" s="243"/>
      <c r="E130" s="257" t="s">
        <v>981</v>
      </c>
      <c r="F130" s="243"/>
      <c r="G130" s="243"/>
      <c r="H130" s="257"/>
      <c r="I130" s="257"/>
      <c r="J130" s="257"/>
      <c r="K130" s="243"/>
      <c r="L130" s="243"/>
      <c r="M130" s="243"/>
      <c r="N130" s="244"/>
    </row>
    <row r="131" spans="2:14">
      <c r="B131" s="258"/>
      <c r="C131" s="255"/>
      <c r="D131" s="255"/>
      <c r="E131" s="243" t="s">
        <v>979</v>
      </c>
      <c r="F131" s="243"/>
      <c r="G131" s="243"/>
      <c r="H131" s="243"/>
      <c r="I131" s="243"/>
      <c r="J131" s="243"/>
      <c r="K131" s="255"/>
      <c r="L131" s="255"/>
      <c r="M131" s="255"/>
      <c r="N131" s="256"/>
    </row>
    <row r="132" spans="2:14">
      <c r="B132" s="258"/>
      <c r="C132" s="255"/>
      <c r="D132" s="255"/>
      <c r="E132" s="255"/>
      <c r="F132" s="243"/>
      <c r="G132" s="243"/>
      <c r="H132" s="243"/>
      <c r="I132" s="243"/>
      <c r="J132" s="243"/>
      <c r="K132" s="255"/>
      <c r="L132" s="255"/>
      <c r="M132" s="255"/>
      <c r="N132" s="256"/>
    </row>
    <row r="133" spans="2:14">
      <c r="B133" s="258" t="s">
        <v>2220</v>
      </c>
      <c r="C133" s="257"/>
      <c r="D133" s="257"/>
      <c r="E133" s="243"/>
      <c r="F133" s="243"/>
      <c r="G133" s="243"/>
      <c r="H133" s="243"/>
      <c r="I133" s="243"/>
      <c r="J133" s="976"/>
      <c r="K133" s="976"/>
      <c r="L133" s="976"/>
      <c r="M133" s="976"/>
      <c r="N133" s="977"/>
    </row>
    <row r="134" spans="2:14" ht="15.75" thickBot="1">
      <c r="B134" s="419" t="s">
        <v>2221</v>
      </c>
      <c r="C134" s="420"/>
      <c r="D134" s="420"/>
      <c r="E134" s="259"/>
      <c r="F134" s="259"/>
      <c r="G134" s="259"/>
      <c r="H134" s="259"/>
      <c r="I134" s="259"/>
      <c r="J134" s="978"/>
      <c r="K134" s="978"/>
      <c r="L134" s="978"/>
      <c r="M134" s="978"/>
      <c r="N134" s="979"/>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43:H43"/>
    <mergeCell ref="F25:H25"/>
    <mergeCell ref="B27:N27"/>
    <mergeCell ref="L29:M29"/>
    <mergeCell ref="C30:I30"/>
    <mergeCell ref="L30:M30"/>
    <mergeCell ref="B35:H35"/>
    <mergeCell ref="I35:J35"/>
    <mergeCell ref="L35:M35"/>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L76:M76"/>
    <mergeCell ref="L77:M77"/>
    <mergeCell ref="L79:M79"/>
    <mergeCell ref="B80:M80"/>
    <mergeCell ref="B84:H84"/>
    <mergeCell ref="L84:M84"/>
    <mergeCell ref="L90:M90"/>
    <mergeCell ref="B91:M91"/>
    <mergeCell ref="B93:M93"/>
    <mergeCell ref="B97:H97"/>
    <mergeCell ref="L97:M97"/>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 customWidth="1"/>
    <col min="9" max="9" width="12.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7.25" customHeight="1" thickBot="1">
      <c r="A31" t="s">
        <v>1845</v>
      </c>
      <c r="B31" s="80" t="s">
        <v>1111</v>
      </c>
      <c r="C31" s="81" t="s">
        <v>2106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224</v>
      </c>
      <c r="B36" s="841" t="str">
        <f>VLOOKUP(A36,EQUIPOS!A6:D154,3,FALSE)</f>
        <v>Equipo de Medición (Deformimetros Eléctricos, Mecánicos, Celdas de Carga,  Etc.)</v>
      </c>
      <c r="C36" s="842"/>
      <c r="D36" s="842"/>
      <c r="E36" s="842"/>
      <c r="F36" s="842"/>
      <c r="G36" s="842"/>
      <c r="H36" s="843"/>
      <c r="I36" s="267"/>
      <c r="J36" s="268"/>
      <c r="K36" s="269">
        <f>VLOOKUP(A36,EQUIPOS!A6:D163,4,FALSE)</f>
        <v>157901.89627563654</v>
      </c>
      <c r="L36" s="270"/>
      <c r="M36" s="336">
        <v>3.3333333330000001</v>
      </c>
      <c r="N36" s="272">
        <f>K36/M36</f>
        <v>47370.568887428017</v>
      </c>
    </row>
    <row r="37" spans="1:14">
      <c r="A37" s="113" t="s">
        <v>125</v>
      </c>
      <c r="B37" s="841" t="str">
        <f>VLOOKUP(A37,EQUIPOS!A7:D154,3,FALSE)</f>
        <v>Bomba para gato de tensionamiento</v>
      </c>
      <c r="C37" s="842"/>
      <c r="D37" s="842"/>
      <c r="E37" s="842"/>
      <c r="F37" s="842"/>
      <c r="G37" s="842"/>
      <c r="H37" s="843"/>
      <c r="I37" s="421"/>
      <c r="J37" s="422"/>
      <c r="K37" s="269">
        <f>VLOOKUP(A37,EQUIPOS!A7:D164,4,FALSE)</f>
        <v>64494.493632331993</v>
      </c>
      <c r="L37" s="335"/>
      <c r="M37" s="336">
        <v>0.1</v>
      </c>
      <c r="N37" s="272">
        <f>K37/M37</f>
        <v>644944.93632331991</v>
      </c>
    </row>
    <row r="38" spans="1:14">
      <c r="A38" s="113" t="s">
        <v>240</v>
      </c>
      <c r="B38" s="841" t="str">
        <f>VLOOKUP(A38,EQUIPOS!A8:D154,3,FALSE)</f>
        <v>Gato para tensionamiento, fuerza Max 200 ton, área de tensión 314 cm2.</v>
      </c>
      <c r="C38" s="842"/>
      <c r="D38" s="842"/>
      <c r="E38" s="842"/>
      <c r="F38" s="842"/>
      <c r="G38" s="842"/>
      <c r="H38" s="843"/>
      <c r="I38" s="328"/>
      <c r="J38" s="330"/>
      <c r="K38" s="269">
        <f>VLOOKUP(A38,EQUIPOS!A8:D165,4,FALSE)</f>
        <v>168185.57557333197</v>
      </c>
      <c r="L38" s="423"/>
      <c r="M38" s="424">
        <v>0.1</v>
      </c>
      <c r="N38" s="272">
        <f>K38/M38</f>
        <v>1681855.7557333196</v>
      </c>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c r="C41" s="849"/>
      <c r="D41" s="849"/>
      <c r="E41" s="38"/>
      <c r="F41" s="39"/>
      <c r="G41" s="39"/>
      <c r="H41" s="40"/>
      <c r="I41" s="36"/>
      <c r="J41" s="37"/>
      <c r="K41" s="279"/>
      <c r="L41" s="276"/>
      <c r="M41" s="401"/>
      <c r="N41" s="344"/>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2374171.2609440675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1"/>
      <c r="B48" s="43"/>
      <c r="C48" s="281"/>
      <c r="D48" s="281"/>
      <c r="E48" s="281"/>
      <c r="F48" s="281"/>
      <c r="G48" s="281"/>
      <c r="H48" s="281"/>
      <c r="I48" s="268"/>
      <c r="J48" s="224"/>
      <c r="K48" s="282"/>
      <c r="L48" s="267"/>
      <c r="M48" s="402"/>
      <c r="N48" s="272"/>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8" t="s">
        <v>953</v>
      </c>
      <c r="C55" s="829"/>
      <c r="D55" s="829"/>
      <c r="E55" s="829"/>
      <c r="F55" s="829"/>
      <c r="G55" s="829"/>
      <c r="H55" s="829"/>
      <c r="I55" s="829"/>
      <c r="J55" s="829"/>
      <c r="K55" s="829"/>
      <c r="L55" s="829"/>
      <c r="M55" s="830"/>
      <c r="N55" s="394"/>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A60" t="s">
        <v>1393</v>
      </c>
      <c r="B60" s="46" t="str">
        <f>VLOOKUP(A60,TRANSPORTE!A2:D117,3,FALSE)</f>
        <v>Transporte de equipos</v>
      </c>
      <c r="C60" s="317"/>
      <c r="D60" s="317"/>
      <c r="E60" s="317"/>
      <c r="F60" s="317"/>
      <c r="G60" s="317"/>
      <c r="H60" s="311" t="s">
        <v>339</v>
      </c>
      <c r="I60" s="279">
        <v>15</v>
      </c>
      <c r="J60" s="286">
        <v>1</v>
      </c>
      <c r="K60" s="279">
        <f>I60*J60</f>
        <v>15</v>
      </c>
      <c r="L60" s="832">
        <f>VLOOKUP(A60,TRANSPORTE!A2:D117,4,FALSE)</f>
        <v>4732.6707370443692</v>
      </c>
      <c r="M60" s="833"/>
      <c r="N60" s="287">
        <f>K60*L60</f>
        <v>70990.061055665545</v>
      </c>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7"/>
      <c r="M65" s="818"/>
      <c r="N65" s="127"/>
    </row>
    <row r="66" spans="1:15" ht="15.75" thickBot="1">
      <c r="B66" s="834" t="s">
        <v>953</v>
      </c>
      <c r="C66" s="835"/>
      <c r="D66" s="835"/>
      <c r="E66" s="835"/>
      <c r="F66" s="835"/>
      <c r="G66" s="835"/>
      <c r="H66" s="835"/>
      <c r="I66" s="835"/>
      <c r="J66" s="835"/>
      <c r="K66" s="835"/>
      <c r="L66" s="835"/>
      <c r="M66" s="836"/>
      <c r="N66" s="104">
        <f>N60+N61+N62+N63+N64</f>
        <v>70990.061055665545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857"/>
      <c r="N70" s="98" t="s">
        <v>951</v>
      </c>
    </row>
    <row r="71" spans="1:15">
      <c r="A71" s="162" t="s">
        <v>4</v>
      </c>
      <c r="B71" s="49" t="str">
        <f>VLOOKUP(A71,'MANO DE OBRA'!A8:D68,3,FALSE)</f>
        <v>Inspector de fabricación y montaje</v>
      </c>
      <c r="C71" s="47"/>
      <c r="D71" s="47"/>
      <c r="E71" s="47"/>
      <c r="F71" s="47"/>
      <c r="G71" s="47"/>
      <c r="H71" s="47"/>
      <c r="I71" s="292">
        <f>K71/J71*100</f>
        <v>87942.625377371514</v>
      </c>
      <c r="J71" s="293">
        <v>185</v>
      </c>
      <c r="K71" s="294">
        <f>VLOOKUP(A71,'MANO DE OBRA'!A8:D99,4,FALSE)</f>
        <v>162693.85694813728</v>
      </c>
      <c r="L71" s="50"/>
      <c r="M71" s="434">
        <v>26.666666664000001</v>
      </c>
      <c r="N71" s="395">
        <f>K71/M71</f>
        <v>6101.0196361652497</v>
      </c>
      <c r="O71" s="106"/>
    </row>
    <row r="72" spans="1:15">
      <c r="A72" s="162"/>
      <c r="B72" s="49"/>
      <c r="C72" s="47"/>
      <c r="D72" s="47"/>
      <c r="E72" s="47"/>
      <c r="F72" s="47"/>
      <c r="G72" s="47"/>
      <c r="H72" s="47"/>
      <c r="I72" s="292"/>
      <c r="J72" s="293"/>
      <c r="K72" s="294"/>
      <c r="L72" s="50"/>
      <c r="M72" s="431"/>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5"/>
      <c r="C76" s="816"/>
      <c r="D76" s="816"/>
      <c r="E76" s="816"/>
      <c r="F76" s="816"/>
      <c r="G76" s="816"/>
      <c r="H76" s="816"/>
      <c r="I76" s="126"/>
      <c r="J76" s="126"/>
      <c r="K76" s="126"/>
      <c r="L76" s="916"/>
      <c r="M76" s="916"/>
      <c r="N76" s="45"/>
    </row>
    <row r="77" spans="1:15" ht="15.75" thickBot="1">
      <c r="B77" s="834" t="s">
        <v>953</v>
      </c>
      <c r="C77" s="835"/>
      <c r="D77" s="835"/>
      <c r="E77" s="835"/>
      <c r="F77" s="835"/>
      <c r="G77" s="835"/>
      <c r="H77" s="835"/>
      <c r="I77" s="835"/>
      <c r="J77" s="835"/>
      <c r="K77" s="835"/>
      <c r="L77" s="835"/>
      <c r="M77" s="836"/>
      <c r="N77" s="301">
        <f>SUM(N71:N76)</f>
        <v>6101.0196361652497</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2451262.3416358982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490252.46832717967</v>
      </c>
      <c r="M84" s="863"/>
      <c r="N84" s="51"/>
    </row>
    <row r="85" spans="1:14">
      <c r="B85" s="89" t="s">
        <v>973</v>
      </c>
      <c r="C85" s="90"/>
      <c r="D85" s="90"/>
      <c r="E85" s="90"/>
      <c r="F85" s="90"/>
      <c r="G85" s="90"/>
      <c r="H85" s="90"/>
      <c r="I85" s="87"/>
      <c r="J85" s="88"/>
      <c r="K85" s="304">
        <v>0.05</v>
      </c>
      <c r="L85" s="862">
        <f>N79*K85</f>
        <v>122563.11708179492</v>
      </c>
      <c r="M85" s="863"/>
      <c r="N85" s="51"/>
    </row>
    <row r="86" spans="1:14" ht="15.75" thickBot="1">
      <c r="B86" s="91" t="s">
        <v>974</v>
      </c>
      <c r="C86" s="92"/>
      <c r="D86" s="92"/>
      <c r="E86" s="92"/>
      <c r="F86" s="92"/>
      <c r="G86" s="92"/>
      <c r="H86" s="92"/>
      <c r="I86" s="93"/>
      <c r="J86" s="94"/>
      <c r="K86" s="305">
        <v>0.05</v>
      </c>
      <c r="L86" s="864">
        <f>N79*K86</f>
        <v>122563.11708179492</v>
      </c>
      <c r="M86" s="865"/>
      <c r="N86" s="51"/>
    </row>
    <row r="87" spans="1:14" ht="15.75" thickBot="1">
      <c r="B87" s="828" t="s">
        <v>953</v>
      </c>
      <c r="C87" s="829"/>
      <c r="D87" s="829"/>
      <c r="E87" s="829"/>
      <c r="F87" s="829"/>
      <c r="G87" s="829"/>
      <c r="H87" s="829"/>
      <c r="I87" s="829"/>
      <c r="J87" s="829"/>
      <c r="K87" s="829"/>
      <c r="L87" s="829"/>
      <c r="M87" s="830"/>
      <c r="N87" s="52">
        <f>L84+L85+L86</f>
        <v>735378.70249076944</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3186641.0441266675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8.75" customHeight="1" thickBot="1">
      <c r="A31" t="s">
        <v>1845</v>
      </c>
      <c r="B31" s="80" t="s">
        <v>1112</v>
      </c>
      <c r="C31" s="81" t="s">
        <v>2107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112</v>
      </c>
      <c r="B36" s="841" t="str">
        <f>VLOOKUP(A36,EQUIPOS!A6:D154,3,FALSE)</f>
        <v xml:space="preserve">Aspersor manual
</v>
      </c>
      <c r="C36" s="842"/>
      <c r="D36" s="842"/>
      <c r="E36" s="842"/>
      <c r="F36" s="842"/>
      <c r="G36" s="842"/>
      <c r="H36" s="843"/>
      <c r="I36" s="267"/>
      <c r="J36" s="268"/>
      <c r="K36" s="269">
        <f>VLOOKUP(A36,EQUIPOS!A6:D163,4,FALSE)</f>
        <v>3388.6739062009306</v>
      </c>
      <c r="L36" s="270"/>
      <c r="M36" s="336">
        <v>2</v>
      </c>
      <c r="N36" s="272">
        <f>K36/M36</f>
        <v>1694.3369531004653</v>
      </c>
    </row>
    <row r="37" spans="1:14">
      <c r="A37" s="113" t="s">
        <v>363</v>
      </c>
      <c r="B37" s="841" t="str">
        <f>VLOOKUP(A37,EQUIPOS!A7:D154,3,FALSE)</f>
        <v>Vibrador de concreto, Motor de 3 hp a 18.000 rpm Mangueras de 4 mt</v>
      </c>
      <c r="C37" s="842"/>
      <c r="D37" s="842"/>
      <c r="E37" s="842"/>
      <c r="F37" s="842"/>
      <c r="G37" s="842"/>
      <c r="H37" s="843"/>
      <c r="I37" s="421"/>
      <c r="J37" s="422"/>
      <c r="K37" s="269">
        <f>VLOOKUP(A37,EQUIPOS!A7:D164,4,FALSE)</f>
        <v>10584.774197505951</v>
      </c>
      <c r="L37" s="335"/>
      <c r="M37" s="336">
        <v>2</v>
      </c>
      <c r="N37" s="272">
        <f>K37/M37</f>
        <v>5292.3870987529754</v>
      </c>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0.05</v>
      </c>
      <c r="N41" s="344">
        <f>N77*M41</f>
        <v>1681.7452725900498</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8668.4693244434911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1" t="s">
        <v>590</v>
      </c>
      <c r="B48" s="43" t="str">
        <f>VLOOKUP(A48,MATERIALES!A5:D373,3,FALSE)</f>
        <v>Obra falsa concreto clase A y B (puntal de 3m metálico)</v>
      </c>
      <c r="C48" s="281"/>
      <c r="D48" s="281"/>
      <c r="E48" s="281"/>
      <c r="F48" s="281"/>
      <c r="G48" s="281"/>
      <c r="H48" s="281"/>
      <c r="I48" s="281"/>
      <c r="J48" s="311" t="str">
        <f>VLOOKUP(A48,MATERIALES!A4:D640,2,FALSE)</f>
        <v>m2</v>
      </c>
      <c r="K48" s="282">
        <v>4.5999999999999996</v>
      </c>
      <c r="L48" s="267"/>
      <c r="M48" s="402">
        <f>VLOOKUP(A48,MATERIALES!A5:D396,4,FALSE)</f>
        <v>62129.217994712963</v>
      </c>
      <c r="N48" s="272">
        <f>K48*M48</f>
        <v>285794.4027756796</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7127.5453579150208</v>
      </c>
      <c r="N49" s="272">
        <f>K49*M49</f>
        <v>7127.5453579150208</v>
      </c>
    </row>
    <row r="50" spans="1:14">
      <c r="A50" s="161" t="s">
        <v>830</v>
      </c>
      <c r="B50" s="43" t="str">
        <f>VLOOKUP(A50,MATERIALES!A6:D373,3,FALSE)</f>
        <v>Concreto Resistencia  35 (Mpa)</v>
      </c>
      <c r="C50" s="425"/>
      <c r="D50" s="425"/>
      <c r="E50" s="425"/>
      <c r="F50" s="425"/>
      <c r="G50" s="425"/>
      <c r="H50" s="425"/>
      <c r="I50" s="425"/>
      <c r="J50" s="312" t="str">
        <f>VLOOKUP(A50,MATERIALES!A6:D642,2,FALSE)</f>
        <v>m3</v>
      </c>
      <c r="K50" s="397">
        <v>1</v>
      </c>
      <c r="L50" s="421"/>
      <c r="M50" s="402">
        <f>VLOOKUP(A50,MATERIALES!A6:D398,4,FALSE)</f>
        <v>571767.10699038347</v>
      </c>
      <c r="N50" s="272">
        <f>K50*M50</f>
        <v>571767.10699038347</v>
      </c>
    </row>
    <row r="51" spans="1:14">
      <c r="A51" s="161" t="s">
        <v>873</v>
      </c>
      <c r="B51" s="43" t="str">
        <f>VLOOKUP(A51,MATERIALES!A6:D373,3,FALSE)</f>
        <v>FORMALETA (Depende para que sea el Concreto)</v>
      </c>
      <c r="C51" s="425"/>
      <c r="D51" s="425"/>
      <c r="E51" s="425"/>
      <c r="F51" s="425"/>
      <c r="G51" s="425"/>
      <c r="H51" s="425"/>
      <c r="I51" s="425"/>
      <c r="J51" s="312" t="str">
        <f>VLOOKUP(A51,MATERIALES!A6:D643,2,FALSE)</f>
        <v>m2</v>
      </c>
      <c r="K51" s="397">
        <v>4.5999999999999996</v>
      </c>
      <c r="L51" s="421"/>
      <c r="M51" s="402">
        <f>VLOOKUP(A51,MATERIALES!A6:D399,4,FALSE)</f>
        <v>20197.748907171779</v>
      </c>
      <c r="N51" s="272">
        <f>K51*M51</f>
        <v>92909.64497299018</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8" t="s">
        <v>953</v>
      </c>
      <c r="C55" s="829"/>
      <c r="D55" s="829"/>
      <c r="E55" s="829"/>
      <c r="F55" s="829"/>
      <c r="G55" s="829"/>
      <c r="H55" s="829"/>
      <c r="I55" s="829"/>
      <c r="J55" s="829"/>
      <c r="K55" s="829"/>
      <c r="L55" s="829"/>
      <c r="M55" s="830"/>
      <c r="N55" s="394">
        <f>SUM(N48:N54)</f>
        <v>957598.70009696821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832">
        <f>VLOOKUP(A60,TRANSPORTE!A2:D117,4,FALSE)</f>
        <v>1232.9363069637777</v>
      </c>
      <c r="M60" s="833"/>
      <c r="N60" s="287">
        <f>K60*L60</f>
        <v>1232.9363069637777</v>
      </c>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7"/>
      <c r="M65" s="818"/>
      <c r="N65" s="127"/>
    </row>
    <row r="66" spans="1:15" ht="15.75" thickBot="1">
      <c r="B66" s="834" t="s">
        <v>953</v>
      </c>
      <c r="C66" s="835"/>
      <c r="D66" s="835"/>
      <c r="E66" s="835"/>
      <c r="F66" s="835"/>
      <c r="G66" s="835"/>
      <c r="H66" s="835"/>
      <c r="I66" s="835"/>
      <c r="J66" s="835"/>
      <c r="K66" s="835"/>
      <c r="L66" s="835"/>
      <c r="M66" s="836"/>
      <c r="N66" s="104">
        <f>N60+N61+N62+N63+N64</f>
        <v>1232.9363069637777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857"/>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32</v>
      </c>
      <c r="B72" s="49" t="str">
        <f>VLOOKUP(A72,'MANO DE OBRA'!A8:D69,3,FALSE)</f>
        <v>Oficial (2)</v>
      </c>
      <c r="C72" s="47"/>
      <c r="D72" s="47"/>
      <c r="E72" s="47"/>
      <c r="F72" s="47"/>
      <c r="G72" s="47"/>
      <c r="H72" s="47"/>
      <c r="I72" s="292">
        <f>K72/J72*100</f>
        <v>115336.47958314378</v>
      </c>
      <c r="J72" s="293">
        <v>185</v>
      </c>
      <c r="K72" s="294">
        <f>VLOOKUP(A72,'MANO DE OBRA'!A8:D100,4,FALSE)</f>
        <v>213372.48722881597</v>
      </c>
      <c r="L72" s="50"/>
      <c r="M72" s="434">
        <v>16</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5"/>
      <c r="C76" s="816"/>
      <c r="D76" s="816"/>
      <c r="E76" s="816"/>
      <c r="F76" s="816"/>
      <c r="G76" s="816"/>
      <c r="H76" s="816"/>
      <c r="I76" s="126"/>
      <c r="J76" s="126"/>
      <c r="K76" s="126"/>
      <c r="L76" s="916"/>
      <c r="M76" s="916"/>
      <c r="N76" s="127"/>
    </row>
    <row r="77" spans="1:15" ht="15.75" thickBot="1">
      <c r="B77" s="834" t="s">
        <v>953</v>
      </c>
      <c r="C77" s="835"/>
      <c r="D77" s="835"/>
      <c r="E77" s="835"/>
      <c r="F77" s="835"/>
      <c r="G77" s="835"/>
      <c r="H77" s="835"/>
      <c r="I77" s="835"/>
      <c r="J77" s="835"/>
      <c r="K77" s="835"/>
      <c r="L77" s="835"/>
      <c r="M77" s="836"/>
      <c r="N77" s="460">
        <f>SUM(N71:N76)</f>
        <v>33634.905451800994</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1001135.0111801765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200227.0022360353</v>
      </c>
      <c r="M84" s="863"/>
      <c r="N84" s="51"/>
    </row>
    <row r="85" spans="1:14">
      <c r="B85" s="89" t="s">
        <v>973</v>
      </c>
      <c r="C85" s="90"/>
      <c r="D85" s="90"/>
      <c r="E85" s="90"/>
      <c r="F85" s="90"/>
      <c r="G85" s="90"/>
      <c r="H85" s="90"/>
      <c r="I85" s="87"/>
      <c r="J85" s="88"/>
      <c r="K85" s="304">
        <v>0.05</v>
      </c>
      <c r="L85" s="862">
        <f>N79*K85</f>
        <v>50056.750559008826</v>
      </c>
      <c r="M85" s="863"/>
      <c r="N85" s="51"/>
    </row>
    <row r="86" spans="1:14" ht="15.75" thickBot="1">
      <c r="B86" s="91" t="s">
        <v>974</v>
      </c>
      <c r="C86" s="92"/>
      <c r="D86" s="92"/>
      <c r="E86" s="92"/>
      <c r="F86" s="92"/>
      <c r="G86" s="92"/>
      <c r="H86" s="92"/>
      <c r="I86" s="93"/>
      <c r="J86" s="94"/>
      <c r="K86" s="305">
        <v>0.05</v>
      </c>
      <c r="L86" s="864">
        <f>N79*K86</f>
        <v>50056.750559008826</v>
      </c>
      <c r="M86" s="865"/>
      <c r="N86" s="51"/>
    </row>
    <row r="87" spans="1:14" ht="15.75" thickBot="1">
      <c r="B87" s="828" t="s">
        <v>953</v>
      </c>
      <c r="C87" s="829"/>
      <c r="D87" s="829"/>
      <c r="E87" s="829"/>
      <c r="F87" s="829"/>
      <c r="G87" s="829"/>
      <c r="H87" s="829"/>
      <c r="I87" s="829"/>
      <c r="J87" s="829"/>
      <c r="K87" s="829"/>
      <c r="L87" s="829"/>
      <c r="M87" s="830"/>
      <c r="N87" s="52">
        <f>L84+L85+L86</f>
        <v>300340.50335405295</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1301475.5145342294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1.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22.5" customHeight="1" thickBot="1">
      <c r="A31" t="s">
        <v>1845</v>
      </c>
      <c r="B31" s="80" t="s">
        <v>1113</v>
      </c>
      <c r="C31" s="81" t="s">
        <v>2108</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112</v>
      </c>
      <c r="B36" s="841" t="str">
        <f>VLOOKUP(A36,EQUIPOS!A6:D154,3,FALSE)</f>
        <v xml:space="preserve">Aspersor manual
</v>
      </c>
      <c r="C36" s="842"/>
      <c r="D36" s="842"/>
      <c r="E36" s="842"/>
      <c r="F36" s="842"/>
      <c r="G36" s="842"/>
      <c r="H36" s="843"/>
      <c r="I36" s="267"/>
      <c r="J36" s="268"/>
      <c r="K36" s="269">
        <f>VLOOKUP(A36,EQUIPOS!A6:D163,4,FALSE)</f>
        <v>3388.6739062009306</v>
      </c>
      <c r="L36" s="270"/>
      <c r="M36" s="336">
        <v>2</v>
      </c>
      <c r="N36" s="272">
        <f>K36/M36</f>
        <v>1694.3369531004653</v>
      </c>
    </row>
    <row r="37" spans="1:14">
      <c r="A37" s="113" t="s">
        <v>363</v>
      </c>
      <c r="B37" s="841" t="str">
        <f>VLOOKUP(A37,EQUIPOS!A7:D154,3,FALSE)</f>
        <v>Vibrador de concreto, Motor de 3 hp a 18.000 rpm Mangueras de 4 mt</v>
      </c>
      <c r="C37" s="842"/>
      <c r="D37" s="842"/>
      <c r="E37" s="842"/>
      <c r="F37" s="842"/>
      <c r="G37" s="842"/>
      <c r="H37" s="843"/>
      <c r="I37" s="421"/>
      <c r="J37" s="422"/>
      <c r="K37" s="269">
        <f>VLOOKUP(A37,EQUIPOS!A7:D164,4,FALSE)</f>
        <v>10584.774197505951</v>
      </c>
      <c r="L37" s="335"/>
      <c r="M37" s="336">
        <v>2</v>
      </c>
      <c r="N37" s="272">
        <f>K37/M37</f>
        <v>5292.3870987529754</v>
      </c>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0.05</v>
      </c>
      <c r="N41" s="344">
        <f>N77*M41</f>
        <v>1348.350761295025</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8335.0748131484652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1" t="s">
        <v>590</v>
      </c>
      <c r="B48" s="43" t="str">
        <f>VLOOKUP(A48,MATERIALES!A5:D373,3,FALSE)</f>
        <v>Obra falsa concreto clase A y B (puntal de 3m metálico)</v>
      </c>
      <c r="C48" s="281"/>
      <c r="D48" s="281"/>
      <c r="E48" s="281"/>
      <c r="F48" s="281"/>
      <c r="G48" s="281"/>
      <c r="H48" s="281"/>
      <c r="I48" s="281"/>
      <c r="J48" s="311" t="str">
        <f>VLOOKUP(A48,MATERIALES!A4:D640,2,FALSE)</f>
        <v>m2</v>
      </c>
      <c r="K48" s="282">
        <v>4.5999999999999996</v>
      </c>
      <c r="L48" s="267"/>
      <c r="M48" s="402">
        <f>VLOOKUP(A48,MATERIALES!A5:D396,4,FALSE)</f>
        <v>62129.217994712963</v>
      </c>
      <c r="N48" s="272">
        <f>K48*M48</f>
        <v>285794.4027756796</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7127.5453579150208</v>
      </c>
      <c r="N49" s="272">
        <f>K49*M49</f>
        <v>7127.5453579150208</v>
      </c>
    </row>
    <row r="50" spans="1:14">
      <c r="A50" s="161" t="s">
        <v>831</v>
      </c>
      <c r="B50" s="43" t="str">
        <f>VLOOKUP(A50,MATERIALES!A6:D373,3,FALSE)</f>
        <v>Concreto Resistencia  32 (Mpa)</v>
      </c>
      <c r="C50" s="425"/>
      <c r="D50" s="425"/>
      <c r="E50" s="425"/>
      <c r="F50" s="425"/>
      <c r="G50" s="425"/>
      <c r="H50" s="425"/>
      <c r="I50" s="425"/>
      <c r="J50" s="312" t="str">
        <f>VLOOKUP(A50,MATERIALES!A6:D642,2,FALSE)</f>
        <v>m3</v>
      </c>
      <c r="K50" s="397">
        <v>1</v>
      </c>
      <c r="L50" s="421"/>
      <c r="M50" s="402">
        <f>VLOOKUP(A50,MATERIALES!A6:D398,4,FALSE)</f>
        <v>510978.53394063993</v>
      </c>
      <c r="N50" s="272">
        <f>K50*M50</f>
        <v>510978.53394063993</v>
      </c>
    </row>
    <row r="51" spans="1:14">
      <c r="A51" s="161" t="s">
        <v>873</v>
      </c>
      <c r="B51" s="43" t="str">
        <f>VLOOKUP(A51,MATERIALES!A6:D373,3,FALSE)</f>
        <v>FORMALETA (Depende para que sea el Concreto)</v>
      </c>
      <c r="C51" s="425"/>
      <c r="D51" s="425"/>
      <c r="E51" s="425"/>
      <c r="F51" s="425"/>
      <c r="G51" s="425"/>
      <c r="H51" s="425"/>
      <c r="I51" s="425"/>
      <c r="J51" s="312" t="str">
        <f>VLOOKUP(A51,MATERIALES!A6:D643,2,FALSE)</f>
        <v>m2</v>
      </c>
      <c r="K51" s="397">
        <v>4.5999999999999996</v>
      </c>
      <c r="L51" s="421"/>
      <c r="M51" s="402">
        <f>VLOOKUP(A51,MATERIALES!A6:D399,4,FALSE)</f>
        <v>20197.748907171779</v>
      </c>
      <c r="N51" s="272">
        <f>K51*M51</f>
        <v>92909.64497299018</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8" t="s">
        <v>953</v>
      </c>
      <c r="C55" s="829"/>
      <c r="D55" s="829"/>
      <c r="E55" s="829"/>
      <c r="F55" s="829"/>
      <c r="G55" s="829"/>
      <c r="H55" s="829"/>
      <c r="I55" s="829"/>
      <c r="J55" s="829"/>
      <c r="K55" s="829"/>
      <c r="L55" s="829"/>
      <c r="M55" s="830"/>
      <c r="N55" s="394">
        <f>SUM(N48:N54)</f>
        <v>896810.12704722479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832">
        <f>VLOOKUP(A60,TRANSPORTE!A2:D117,4,FALSE)</f>
        <v>1232.9363069637777</v>
      </c>
      <c r="M60" s="833"/>
      <c r="N60" s="287">
        <f>K60*L60</f>
        <v>1232.9363069637777</v>
      </c>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7"/>
      <c r="M65" s="818"/>
      <c r="N65" s="127"/>
    </row>
    <row r="66" spans="1:15" ht="15.75" thickBot="1">
      <c r="B66" s="834" t="s">
        <v>953</v>
      </c>
      <c r="C66" s="835"/>
      <c r="D66" s="835"/>
      <c r="E66" s="835"/>
      <c r="F66" s="835"/>
      <c r="G66" s="835"/>
      <c r="H66" s="835"/>
      <c r="I66" s="835"/>
      <c r="J66" s="835"/>
      <c r="K66" s="835"/>
      <c r="L66" s="835"/>
      <c r="M66" s="836"/>
      <c r="N66" s="104">
        <f>N60+N61+N62+N63+N64</f>
        <v>1232.9363069637777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857"/>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5"/>
      <c r="C76" s="816"/>
      <c r="D76" s="816"/>
      <c r="E76" s="816"/>
      <c r="F76" s="816"/>
      <c r="G76" s="816"/>
      <c r="H76" s="816"/>
      <c r="I76" s="126"/>
      <c r="J76" s="126"/>
      <c r="K76" s="126"/>
      <c r="L76" s="916"/>
      <c r="M76" s="916"/>
      <c r="N76" s="45"/>
    </row>
    <row r="77" spans="1:15" ht="15.75" thickBot="1">
      <c r="B77" s="834" t="s">
        <v>953</v>
      </c>
      <c r="C77" s="835"/>
      <c r="D77" s="835"/>
      <c r="E77" s="835"/>
      <c r="F77" s="835"/>
      <c r="G77" s="835"/>
      <c r="H77" s="835"/>
      <c r="I77" s="835"/>
      <c r="J77" s="835"/>
      <c r="K77" s="835"/>
      <c r="L77" s="835"/>
      <c r="M77" s="836"/>
      <c r="N77" s="301">
        <f>SUM(N71:N76)</f>
        <v>26967.015225900497</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933345.1533932375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186669.03067864751</v>
      </c>
      <c r="M84" s="863"/>
      <c r="N84" s="51"/>
    </row>
    <row r="85" spans="1:14">
      <c r="B85" s="89" t="s">
        <v>973</v>
      </c>
      <c r="C85" s="90"/>
      <c r="D85" s="90"/>
      <c r="E85" s="90"/>
      <c r="F85" s="90"/>
      <c r="G85" s="90"/>
      <c r="H85" s="90"/>
      <c r="I85" s="87"/>
      <c r="J85" s="88"/>
      <c r="K85" s="304">
        <v>0.05</v>
      </c>
      <c r="L85" s="862">
        <f>N79*K85</f>
        <v>46667.257669661878</v>
      </c>
      <c r="M85" s="863"/>
      <c r="N85" s="51"/>
    </row>
    <row r="86" spans="1:14" ht="15.75" thickBot="1">
      <c r="B86" s="91" t="s">
        <v>974</v>
      </c>
      <c r="C86" s="92"/>
      <c r="D86" s="92"/>
      <c r="E86" s="92"/>
      <c r="F86" s="92"/>
      <c r="G86" s="92"/>
      <c r="H86" s="92"/>
      <c r="I86" s="93"/>
      <c r="J86" s="94"/>
      <c r="K86" s="305">
        <v>0.05</v>
      </c>
      <c r="L86" s="864">
        <f>N79*K86</f>
        <v>46667.257669661878</v>
      </c>
      <c r="M86" s="865"/>
      <c r="N86" s="51"/>
    </row>
    <row r="87" spans="1:14" ht="15.75" thickBot="1">
      <c r="B87" s="828" t="s">
        <v>953</v>
      </c>
      <c r="C87" s="829"/>
      <c r="D87" s="829"/>
      <c r="E87" s="829"/>
      <c r="F87" s="829"/>
      <c r="G87" s="829"/>
      <c r="H87" s="829"/>
      <c r="I87" s="829"/>
      <c r="J87" s="829"/>
      <c r="K87" s="829"/>
      <c r="L87" s="829"/>
      <c r="M87" s="830"/>
      <c r="N87" s="52">
        <f>L84+L85+L86</f>
        <v>280003.5460179713</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1213348.6994112087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20.25" customHeight="1" thickBot="1">
      <c r="A31" t="s">
        <v>1845</v>
      </c>
      <c r="B31" s="80" t="s">
        <v>1114</v>
      </c>
      <c r="C31" s="81" t="s">
        <v>2109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112</v>
      </c>
      <c r="B36" s="841" t="str">
        <f>VLOOKUP(A36,EQUIPOS!A6:D154,3,FALSE)</f>
        <v xml:space="preserve">Aspersor manual
</v>
      </c>
      <c r="C36" s="842"/>
      <c r="D36" s="842"/>
      <c r="E36" s="842"/>
      <c r="F36" s="842"/>
      <c r="G36" s="842"/>
      <c r="H36" s="843"/>
      <c r="I36" s="267"/>
      <c r="J36" s="268"/>
      <c r="K36" s="269">
        <f>VLOOKUP(A36,EQUIPOS!A6:D163,4,FALSE)</f>
        <v>3388.6739062009306</v>
      </c>
      <c r="L36" s="270"/>
      <c r="M36" s="336">
        <v>2</v>
      </c>
      <c r="N36" s="272">
        <f>K36/M36</f>
        <v>1694.3369531004653</v>
      </c>
    </row>
    <row r="37" spans="1:14">
      <c r="A37" s="113" t="s">
        <v>363</v>
      </c>
      <c r="B37" s="841" t="str">
        <f>VLOOKUP(A37,EQUIPOS!A7:D154,3,FALSE)</f>
        <v>Vibrador de concreto, Motor de 3 hp a 18.000 rpm Mangueras de 4 mt</v>
      </c>
      <c r="C37" s="842"/>
      <c r="D37" s="842"/>
      <c r="E37" s="842"/>
      <c r="F37" s="842"/>
      <c r="G37" s="842"/>
      <c r="H37" s="843"/>
      <c r="I37" s="421"/>
      <c r="J37" s="422"/>
      <c r="K37" s="269">
        <f>VLOOKUP(A37,EQUIPOS!A7:D164,4,FALSE)</f>
        <v>10584.774197505951</v>
      </c>
      <c r="L37" s="335"/>
      <c r="M37" s="336">
        <v>2</v>
      </c>
      <c r="N37" s="272">
        <f>K37/M37</f>
        <v>5292.3870987529754</v>
      </c>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0.05</v>
      </c>
      <c r="N41" s="344">
        <f>N77*M41</f>
        <v>1348.350761295025</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8335.0748131484652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1" t="s">
        <v>829</v>
      </c>
      <c r="B48" s="43" t="str">
        <f>VLOOKUP(A48,MATERIALES!A5:D373,3,FALSE)</f>
        <v>Concreto Resistencia  28 (Mpa)</v>
      </c>
      <c r="C48" s="281"/>
      <c r="D48" s="281"/>
      <c r="E48" s="281"/>
      <c r="F48" s="281"/>
      <c r="G48" s="281"/>
      <c r="H48" s="281"/>
      <c r="I48" s="281"/>
      <c r="J48" s="311" t="str">
        <f>VLOOKUP(A48,MATERIALES!A4:D640,2,FALSE)</f>
        <v>m3</v>
      </c>
      <c r="K48" s="282">
        <v>1</v>
      </c>
      <c r="L48" s="267"/>
      <c r="M48" s="402">
        <f>VLOOKUP(A48,MATERIALES!A5:D396,4,FALSE)</f>
        <v>490558.0383943913</v>
      </c>
      <c r="N48" s="272">
        <f>K48*M48</f>
        <v>490558.0383943913</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7127.5453579150208</v>
      </c>
      <c r="N49" s="272">
        <f>K49*M49</f>
        <v>7127.5453579150208</v>
      </c>
    </row>
    <row r="50" spans="1:14">
      <c r="A50" s="161" t="s">
        <v>873</v>
      </c>
      <c r="B50" s="43" t="str">
        <f>VLOOKUP(A50,MATERIALES!A6:D373,3,FALSE)</f>
        <v>FORMALETA (Depende para que sea el Concreto)</v>
      </c>
      <c r="C50" s="425"/>
      <c r="D50" s="425"/>
      <c r="E50" s="425"/>
      <c r="F50" s="425"/>
      <c r="G50" s="425"/>
      <c r="H50" s="425"/>
      <c r="I50" s="425"/>
      <c r="J50" s="312" t="str">
        <f>VLOOKUP(A50,MATERIALES!A6:D642,2,FALSE)</f>
        <v>m2</v>
      </c>
      <c r="K50" s="397">
        <v>4.5999999999999996</v>
      </c>
      <c r="L50" s="421"/>
      <c r="M50" s="402">
        <f>VLOOKUP(A50,MATERIALES!A6:D398,4,FALSE)</f>
        <v>20197.748907171779</v>
      </c>
      <c r="N50" s="272">
        <f>K50*M50</f>
        <v>92909.64497299018</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8" t="s">
        <v>953</v>
      </c>
      <c r="C55" s="829"/>
      <c r="D55" s="829"/>
      <c r="E55" s="829"/>
      <c r="F55" s="829"/>
      <c r="G55" s="829"/>
      <c r="H55" s="829"/>
      <c r="I55" s="829"/>
      <c r="J55" s="829"/>
      <c r="K55" s="829"/>
      <c r="L55" s="829"/>
      <c r="M55" s="830"/>
      <c r="N55" s="394">
        <f>SUM(N48:N54)</f>
        <v>590595.22872529656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832">
        <f>VLOOKUP(A60,TRANSPORTE!A2:D117,4,FALSE)</f>
        <v>1232.9363069637777</v>
      </c>
      <c r="M60" s="833"/>
      <c r="N60" s="287">
        <f>K60*L60</f>
        <v>1232.9363069637777</v>
      </c>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7"/>
      <c r="M65" s="818"/>
      <c r="N65" s="127"/>
    </row>
    <row r="66" spans="1:15" ht="15.75" thickBot="1">
      <c r="B66" s="834" t="s">
        <v>953</v>
      </c>
      <c r="C66" s="835"/>
      <c r="D66" s="835"/>
      <c r="E66" s="835"/>
      <c r="F66" s="835"/>
      <c r="G66" s="835"/>
      <c r="H66" s="835"/>
      <c r="I66" s="835"/>
      <c r="J66" s="835"/>
      <c r="K66" s="835"/>
      <c r="L66" s="835"/>
      <c r="M66" s="836"/>
      <c r="N66" s="104">
        <f>N60+N61+N62+N63+N64</f>
        <v>1232.9363069637777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857"/>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5"/>
      <c r="C76" s="816"/>
      <c r="D76" s="816"/>
      <c r="E76" s="816"/>
      <c r="F76" s="816"/>
      <c r="G76" s="816"/>
      <c r="H76" s="816"/>
      <c r="I76" s="126"/>
      <c r="J76" s="126"/>
      <c r="K76" s="126"/>
      <c r="L76" s="916"/>
      <c r="M76" s="916"/>
      <c r="N76" s="127"/>
    </row>
    <row r="77" spans="1:15" ht="15.75" thickBot="1">
      <c r="B77" s="834" t="s">
        <v>953</v>
      </c>
      <c r="C77" s="835"/>
      <c r="D77" s="835"/>
      <c r="E77" s="835"/>
      <c r="F77" s="835"/>
      <c r="G77" s="835"/>
      <c r="H77" s="835"/>
      <c r="I77" s="835"/>
      <c r="J77" s="835"/>
      <c r="K77" s="835"/>
      <c r="L77" s="835"/>
      <c r="M77" s="836"/>
      <c r="N77" s="460">
        <f>SUM(N71:N76)</f>
        <v>26967.015225900497</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627130.25507130928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125426.05101426186</v>
      </c>
      <c r="M84" s="863"/>
      <c r="N84" s="51"/>
    </row>
    <row r="85" spans="1:14">
      <c r="B85" s="89" t="s">
        <v>973</v>
      </c>
      <c r="C85" s="90"/>
      <c r="D85" s="90"/>
      <c r="E85" s="90"/>
      <c r="F85" s="90"/>
      <c r="G85" s="90"/>
      <c r="H85" s="90"/>
      <c r="I85" s="87"/>
      <c r="J85" s="88"/>
      <c r="K85" s="304">
        <v>0.05</v>
      </c>
      <c r="L85" s="862">
        <f>N79*K85</f>
        <v>31356.512753565465</v>
      </c>
      <c r="M85" s="863"/>
      <c r="N85" s="51"/>
    </row>
    <row r="86" spans="1:14" ht="15.75" thickBot="1">
      <c r="B86" s="91" t="s">
        <v>974</v>
      </c>
      <c r="C86" s="92"/>
      <c r="D86" s="92"/>
      <c r="E86" s="92"/>
      <c r="F86" s="92"/>
      <c r="G86" s="92"/>
      <c r="H86" s="92"/>
      <c r="I86" s="93"/>
      <c r="J86" s="94"/>
      <c r="K86" s="305">
        <v>0.05</v>
      </c>
      <c r="L86" s="864">
        <f>N79*K86</f>
        <v>31356.512753565465</v>
      </c>
      <c r="M86" s="865"/>
      <c r="N86" s="51"/>
    </row>
    <row r="87" spans="1:14" ht="15.75" thickBot="1">
      <c r="B87" s="828" t="s">
        <v>953</v>
      </c>
      <c r="C87" s="829"/>
      <c r="D87" s="829"/>
      <c r="E87" s="829"/>
      <c r="F87" s="829"/>
      <c r="G87" s="829"/>
      <c r="H87" s="829"/>
      <c r="I87" s="829"/>
      <c r="J87" s="829"/>
      <c r="K87" s="829"/>
      <c r="L87" s="829"/>
      <c r="M87" s="830"/>
      <c r="N87" s="52">
        <f>L84+L85+L86</f>
        <v>188139.0765213928</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815269.33159270207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1115</v>
      </c>
      <c r="C31" s="81" t="s">
        <v>2110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112</v>
      </c>
      <c r="B36" s="841" t="str">
        <f>VLOOKUP(A36,EQUIPOS!A6:D154,3,FALSE)</f>
        <v xml:space="preserve">Aspersor manual
</v>
      </c>
      <c r="C36" s="842"/>
      <c r="D36" s="842"/>
      <c r="E36" s="842"/>
      <c r="F36" s="842"/>
      <c r="G36" s="842"/>
      <c r="H36" s="843"/>
      <c r="I36" s="267"/>
      <c r="J36" s="268"/>
      <c r="K36" s="269">
        <f>VLOOKUP(A36,EQUIPOS!A6:D163,4,FALSE)</f>
        <v>3388.6739062009306</v>
      </c>
      <c r="L36" s="270"/>
      <c r="M36" s="336">
        <v>2</v>
      </c>
      <c r="N36" s="272">
        <f>K36/M36</f>
        <v>1694.3369531004653</v>
      </c>
    </row>
    <row r="37" spans="1:14">
      <c r="A37" s="113" t="s">
        <v>363</v>
      </c>
      <c r="B37" s="841" t="str">
        <f>VLOOKUP(A37,EQUIPOS!A7:D154,3,FALSE)</f>
        <v>Vibrador de concreto, Motor de 3 hp a 18.000 rpm Mangueras de 4 mt</v>
      </c>
      <c r="C37" s="842"/>
      <c r="D37" s="842"/>
      <c r="E37" s="842"/>
      <c r="F37" s="842"/>
      <c r="G37" s="842"/>
      <c r="H37" s="843"/>
      <c r="I37" s="421"/>
      <c r="J37" s="422"/>
      <c r="K37" s="269">
        <f>VLOOKUP(A37,EQUIPOS!A7:D164,4,FALSE)</f>
        <v>10584.774197505951</v>
      </c>
      <c r="L37" s="335"/>
      <c r="M37" s="336">
        <v>2</v>
      </c>
      <c r="N37" s="272">
        <f>K37/M37</f>
        <v>5292.3870987529754</v>
      </c>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0.05</v>
      </c>
      <c r="N41" s="344">
        <f>N77*M41</f>
        <v>1348.350761295025</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8335.0748131484652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1" t="s">
        <v>832</v>
      </c>
      <c r="B48" s="43" t="str">
        <f>VLOOKUP(A48,MATERIALES!A5:D373,3,FALSE)</f>
        <v>Concreto Resistencia  21 (Mpa)</v>
      </c>
      <c r="C48" s="281"/>
      <c r="D48" s="281"/>
      <c r="E48" s="281"/>
      <c r="F48" s="281"/>
      <c r="G48" s="281"/>
      <c r="H48" s="281"/>
      <c r="I48" s="281"/>
      <c r="J48" s="311" t="str">
        <f>VLOOKUP(A48,MATERIALES!A4:D640,2,FALSE)</f>
        <v>m3</v>
      </c>
      <c r="K48" s="282">
        <v>1</v>
      </c>
      <c r="L48" s="267"/>
      <c r="M48" s="402">
        <f>VLOOKUP(A48,MATERIALES!A5:D396,4,FALSE)</f>
        <v>461459.70864965668</v>
      </c>
      <c r="N48" s="272">
        <f>K48*M48</f>
        <v>461459.70864965668</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7127.5453579150208</v>
      </c>
      <c r="N49" s="272">
        <f>K49*M49</f>
        <v>7127.5453579150208</v>
      </c>
    </row>
    <row r="50" spans="1:14">
      <c r="A50" s="161"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4.5999999999999996</v>
      </c>
      <c r="L50" s="421"/>
      <c r="M50" s="402">
        <f>VLOOKUP(A50,MATERIALES!A6:D398,4,FALSE)</f>
        <v>6738.6281641704973</v>
      </c>
      <c r="N50" s="272">
        <f>K50*M50</f>
        <v>30997.689555184286</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8" t="s">
        <v>953</v>
      </c>
      <c r="C55" s="829"/>
      <c r="D55" s="829"/>
      <c r="E55" s="829"/>
      <c r="F55" s="829"/>
      <c r="G55" s="829"/>
      <c r="H55" s="829"/>
      <c r="I55" s="829"/>
      <c r="J55" s="829"/>
      <c r="K55" s="829"/>
      <c r="L55" s="829"/>
      <c r="M55" s="830"/>
      <c r="N55" s="394">
        <f>SUM(N48:N54)</f>
        <v>499584.943562756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832">
        <f>VLOOKUP(A60,TRANSPORTE!A2:D117,4,FALSE)</f>
        <v>1232.9363069637777</v>
      </c>
      <c r="M60" s="833"/>
      <c r="N60" s="287">
        <f>K60*L60</f>
        <v>1232.9363069637777</v>
      </c>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7"/>
      <c r="M65" s="818"/>
      <c r="N65" s="127"/>
    </row>
    <row r="66" spans="1:15" ht="15.75" thickBot="1">
      <c r="B66" s="834" t="s">
        <v>953</v>
      </c>
      <c r="C66" s="835"/>
      <c r="D66" s="835"/>
      <c r="E66" s="835"/>
      <c r="F66" s="835"/>
      <c r="G66" s="835"/>
      <c r="H66" s="835"/>
      <c r="I66" s="835"/>
      <c r="J66" s="835"/>
      <c r="K66" s="835"/>
      <c r="L66" s="835"/>
      <c r="M66" s="836"/>
      <c r="N66" s="104">
        <f>N60+N61+N62+N63+N64</f>
        <v>1232.9363069637777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857"/>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5"/>
      <c r="C76" s="816"/>
      <c r="D76" s="816"/>
      <c r="E76" s="816"/>
      <c r="F76" s="816"/>
      <c r="G76" s="816"/>
      <c r="H76" s="816"/>
      <c r="I76" s="126"/>
      <c r="J76" s="126"/>
      <c r="K76" s="126"/>
      <c r="L76" s="916"/>
      <c r="M76" s="916"/>
      <c r="N76" s="127"/>
    </row>
    <row r="77" spans="1:15" ht="15.75" thickBot="1">
      <c r="B77" s="834" t="s">
        <v>953</v>
      </c>
      <c r="C77" s="835"/>
      <c r="D77" s="835"/>
      <c r="E77" s="835"/>
      <c r="F77" s="835"/>
      <c r="G77" s="835"/>
      <c r="H77" s="835"/>
      <c r="I77" s="835"/>
      <c r="J77" s="835"/>
      <c r="K77" s="835"/>
      <c r="L77" s="835"/>
      <c r="M77" s="836"/>
      <c r="N77" s="460">
        <f>SUM(N71:N76)</f>
        <v>26967.015225900497</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536119.96990876878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107223.99398175377</v>
      </c>
      <c r="M84" s="863"/>
      <c r="N84" s="51"/>
    </row>
    <row r="85" spans="1:14">
      <c r="B85" s="89" t="s">
        <v>973</v>
      </c>
      <c r="C85" s="90"/>
      <c r="D85" s="90"/>
      <c r="E85" s="90"/>
      <c r="F85" s="90"/>
      <c r="G85" s="90"/>
      <c r="H85" s="90"/>
      <c r="I85" s="87"/>
      <c r="J85" s="88"/>
      <c r="K85" s="304">
        <v>0.05</v>
      </c>
      <c r="L85" s="862">
        <f>N79*K85</f>
        <v>26805.998495438442</v>
      </c>
      <c r="M85" s="863"/>
      <c r="N85" s="51"/>
    </row>
    <row r="86" spans="1:14" ht="15.75" thickBot="1">
      <c r="B86" s="91" t="s">
        <v>974</v>
      </c>
      <c r="C86" s="92"/>
      <c r="D86" s="92"/>
      <c r="E86" s="92"/>
      <c r="F86" s="92"/>
      <c r="G86" s="92"/>
      <c r="H86" s="92"/>
      <c r="I86" s="93"/>
      <c r="J86" s="94"/>
      <c r="K86" s="305">
        <v>0.05</v>
      </c>
      <c r="L86" s="864">
        <f>N79*K86</f>
        <v>26805.998495438442</v>
      </c>
      <c r="M86" s="865"/>
      <c r="N86" s="51"/>
    </row>
    <row r="87" spans="1:14" ht="15.75" thickBot="1">
      <c r="B87" s="828" t="s">
        <v>953</v>
      </c>
      <c r="C87" s="829"/>
      <c r="D87" s="829"/>
      <c r="E87" s="829"/>
      <c r="F87" s="829"/>
      <c r="G87" s="829"/>
      <c r="H87" s="829"/>
      <c r="I87" s="829"/>
      <c r="J87" s="829"/>
      <c r="K87" s="829"/>
      <c r="L87" s="829"/>
      <c r="M87" s="830"/>
      <c r="N87" s="52">
        <f>L84+L85+L86</f>
        <v>160835.99097263062</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696955.96088139946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ht="25.5" customHeight="1">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1116</v>
      </c>
      <c r="C31" s="81" t="s">
        <v>2111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257</v>
      </c>
      <c r="B36" s="841" t="str">
        <f>VLOOKUP(A36,EQUIPOS!A6:D154,3,FALSE)</f>
        <v>Mezcladora de concreto 1 bulto</v>
      </c>
      <c r="C36" s="842"/>
      <c r="D36" s="842"/>
      <c r="E36" s="842"/>
      <c r="F36" s="842"/>
      <c r="G36" s="842"/>
      <c r="H36" s="843"/>
      <c r="I36" s="267"/>
      <c r="J36" s="268"/>
      <c r="K36" s="269">
        <f>VLOOKUP(A36,EQUIPOS!A6:D163,4,FALSE)</f>
        <v>11063.203143038221</v>
      </c>
      <c r="L36" s="270"/>
      <c r="M36" s="336">
        <v>1</v>
      </c>
      <c r="N36" s="272">
        <f>K36/M36</f>
        <v>11063.203143038221</v>
      </c>
    </row>
    <row r="37" spans="1:14">
      <c r="A37" s="113" t="s">
        <v>363</v>
      </c>
      <c r="B37" s="841" t="str">
        <f>VLOOKUP(A37,EQUIPOS!A7:D154,3,FALSE)</f>
        <v>Vibrador de concreto, Motor de 3 hp a 18.000 rpm Mangueras de 4 mt</v>
      </c>
      <c r="C37" s="842"/>
      <c r="D37" s="842"/>
      <c r="E37" s="842"/>
      <c r="F37" s="842"/>
      <c r="G37" s="842"/>
      <c r="H37" s="843"/>
      <c r="I37" s="421"/>
      <c r="J37" s="422"/>
      <c r="K37" s="269">
        <f>VLOOKUP(A37,EQUIPOS!A7:D164,4,FALSE)</f>
        <v>10584.774197505951</v>
      </c>
      <c r="L37" s="335"/>
      <c r="M37" s="336">
        <v>1</v>
      </c>
      <c r="N37" s="272">
        <f>K37/M37</f>
        <v>10584.774197505951</v>
      </c>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0.05</v>
      </c>
      <c r="N41" s="344">
        <f>N81*M41</f>
        <v>3373.3390225900498</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25021.316363134225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0.95</v>
      </c>
      <c r="L48" s="267"/>
      <c r="M48" s="402">
        <f>VLOOKUP(A48,MATERIALES!A5:D396,4,FALSE)</f>
        <v>62775.504308637377</v>
      </c>
      <c r="N48" s="272">
        <f>K48*M48</f>
        <v>59636.729093205504</v>
      </c>
    </row>
    <row r="49" spans="1:14">
      <c r="A49" s="161" t="s">
        <v>774</v>
      </c>
      <c r="B49" s="43" t="str">
        <f>VLOOKUP(A49,MATERIALES!A6:D373,3,FALSE)</f>
        <v>Agua</v>
      </c>
      <c r="C49" s="425"/>
      <c r="D49" s="425"/>
      <c r="E49" s="425"/>
      <c r="F49" s="425"/>
      <c r="G49" s="425"/>
      <c r="H49" s="425"/>
      <c r="I49" s="425"/>
      <c r="J49" s="312" t="str">
        <f>VLOOKUP(A49,MATERIALES!A5:D641,2,FALSE)</f>
        <v>lt</v>
      </c>
      <c r="K49" s="397">
        <v>170</v>
      </c>
      <c r="L49" s="421"/>
      <c r="M49" s="402">
        <f>VLOOKUP(A49,MATERIALES!A6:D397,4,FALSE)</f>
        <v>53.625797798776269</v>
      </c>
      <c r="N49" s="272">
        <f>K49*M49</f>
        <v>9116.3856257919651</v>
      </c>
    </row>
    <row r="50" spans="1:14">
      <c r="A50" s="161" t="s">
        <v>802</v>
      </c>
      <c r="B50" s="43" t="str">
        <f>VLOOKUP(A50,MATERIALES!A6:D373,3,FALSE)</f>
        <v>Arena lavada</v>
      </c>
      <c r="C50" s="425"/>
      <c r="D50" s="425"/>
      <c r="E50" s="425"/>
      <c r="F50" s="425"/>
      <c r="G50" s="425"/>
      <c r="H50" s="425"/>
      <c r="I50" s="425"/>
      <c r="J50" s="312" t="str">
        <f>VLOOKUP(A50,MATERIALES!A6:D642,2,FALSE)</f>
        <v>m3</v>
      </c>
      <c r="K50" s="397">
        <v>0.55000000000000004</v>
      </c>
      <c r="L50" s="421"/>
      <c r="M50" s="402">
        <f>VLOOKUP(A50,MATERIALES!A6:D398,4,FALSE)</f>
        <v>55294.098103758915</v>
      </c>
      <c r="N50" s="272">
        <f>K50*M50</f>
        <v>30411.753957067405</v>
      </c>
    </row>
    <row r="51" spans="1:14">
      <c r="A51" s="161" t="s">
        <v>804</v>
      </c>
      <c r="B51" s="43" t="str">
        <f>VLOOKUP(A51,MATERIALES!A6:D373,3,FALSE)</f>
        <v>Cemento gris</v>
      </c>
      <c r="C51" s="425"/>
      <c r="D51" s="425"/>
      <c r="E51" s="425"/>
      <c r="F51" s="425"/>
      <c r="G51" s="425"/>
      <c r="H51" s="425"/>
      <c r="I51" s="425"/>
      <c r="J51" s="312" t="str">
        <f>VLOOKUP(A51,MATERIALES!A6:D643,2,FALSE)</f>
        <v>kg</v>
      </c>
      <c r="K51" s="397">
        <v>300</v>
      </c>
      <c r="L51" s="421"/>
      <c r="M51" s="402">
        <f>VLOOKUP(A51,MATERIALES!A6:D399,4,FALSE)</f>
        <v>477.68611145997306</v>
      </c>
      <c r="N51" s="272">
        <f>K51*M51</f>
        <v>143305.83343799191</v>
      </c>
    </row>
    <row r="52" spans="1:14">
      <c r="A52" s="161" t="s">
        <v>867</v>
      </c>
      <c r="B52" s="43" t="str">
        <f>VLOOKUP(A52,MATERIALES!A7:D373,3,FALSE)</f>
        <v>Formaleta (gaviones, juntas de bordillos, juntas de cunetas, muros, concretos clase D,E, F y G)</v>
      </c>
      <c r="C52" s="425"/>
      <c r="D52" s="425"/>
      <c r="E52" s="425"/>
      <c r="F52" s="425"/>
      <c r="G52" s="425"/>
      <c r="H52" s="425"/>
      <c r="I52" s="425"/>
      <c r="J52" s="312" t="str">
        <f>VLOOKUP(A52,MATERIALES!A6:D644,2,FALSE)</f>
        <v>m2</v>
      </c>
      <c r="K52" s="397">
        <v>3.1</v>
      </c>
      <c r="L52" s="421"/>
      <c r="M52" s="402">
        <f>VLOOKUP(A52,MATERIALES!A7:D400,4,FALSE)</f>
        <v>6738.6281641704973</v>
      </c>
      <c r="N52" s="272">
        <f>K52*M52</f>
        <v>20889.747308928541</v>
      </c>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8" t="s">
        <v>953</v>
      </c>
      <c r="C59" s="829"/>
      <c r="D59" s="829"/>
      <c r="E59" s="829"/>
      <c r="F59" s="829"/>
      <c r="G59" s="829"/>
      <c r="H59" s="829"/>
      <c r="I59" s="829"/>
      <c r="J59" s="829"/>
      <c r="K59" s="829"/>
      <c r="L59" s="829"/>
      <c r="M59" s="830"/>
      <c r="N59" s="394">
        <f>SUM(N48:N58)</f>
        <v>263360.44942298532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1" t="s">
        <v>961</v>
      </c>
      <c r="M63" s="804"/>
      <c r="N63" s="76" t="s">
        <v>951</v>
      </c>
    </row>
    <row r="64" spans="1:14">
      <c r="A64" t="s">
        <v>1229</v>
      </c>
      <c r="B64" s="46" t="str">
        <f>VLOOKUP(A64,TRANSPORTE!A2:D117,3,FALSE)</f>
        <v>Transporte de arena</v>
      </c>
      <c r="C64" s="317"/>
      <c r="D64" s="317"/>
      <c r="E64" s="317"/>
      <c r="F64" s="317"/>
      <c r="G64" s="317"/>
      <c r="H64" s="311" t="s">
        <v>339</v>
      </c>
      <c r="I64" s="279">
        <v>0.55000000000000004</v>
      </c>
      <c r="J64" s="286">
        <v>1</v>
      </c>
      <c r="K64" s="279">
        <f>I64*J64</f>
        <v>0.55000000000000004</v>
      </c>
      <c r="L64" s="832">
        <f>VLOOKUP(A64,TRANSPORTE!A2:D117,4,FALSE)</f>
        <v>1232.9363069637777</v>
      </c>
      <c r="M64" s="833"/>
      <c r="N64" s="287">
        <f>K64*L64</f>
        <v>678.11496883007783</v>
      </c>
    </row>
    <row r="65" spans="1:15">
      <c r="A65" t="s">
        <v>1281</v>
      </c>
      <c r="B65" s="46" t="str">
        <f>VLOOKUP(A65,TRANSPORTE!A3:D117,3,FALSE)</f>
        <v>Transporte de material triturado</v>
      </c>
      <c r="C65" s="47"/>
      <c r="D65" s="47"/>
      <c r="E65" s="47"/>
      <c r="F65" s="47"/>
      <c r="G65" s="47"/>
      <c r="H65" s="311" t="s">
        <v>339</v>
      </c>
      <c r="I65" s="279">
        <v>0.95</v>
      </c>
      <c r="J65" s="286">
        <v>1</v>
      </c>
      <c r="K65" s="279">
        <f>I65*J65</f>
        <v>0.95</v>
      </c>
      <c r="L65" s="832">
        <f>VLOOKUP(A65,TRANSPORTE!A3:D117,4,FALSE)</f>
        <v>1232.9363069637777</v>
      </c>
      <c r="M65" s="833"/>
      <c r="N65" s="287">
        <f>K65*L65</f>
        <v>1171.2894916155888</v>
      </c>
    </row>
    <row r="66" spans="1:15">
      <c r="B66" s="46"/>
      <c r="C66" s="47"/>
      <c r="D66" s="47"/>
      <c r="E66" s="47"/>
      <c r="F66" s="47"/>
      <c r="G66" s="47"/>
      <c r="H66" s="311"/>
      <c r="I66" s="279"/>
      <c r="J66" s="286"/>
      <c r="K66" s="279"/>
      <c r="L66" s="832"/>
      <c r="M66" s="833"/>
      <c r="N66" s="287"/>
    </row>
    <row r="67" spans="1:15">
      <c r="B67" s="46"/>
      <c r="C67" s="47"/>
      <c r="D67" s="47"/>
      <c r="E67" s="47"/>
      <c r="F67" s="47"/>
      <c r="G67" s="47"/>
      <c r="H67" s="311"/>
      <c r="I67" s="279"/>
      <c r="J67" s="286"/>
      <c r="K67" s="279"/>
      <c r="L67" s="832"/>
      <c r="M67" s="833"/>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7"/>
      <c r="M69" s="818"/>
      <c r="N69" s="127"/>
    </row>
    <row r="70" spans="1:15" ht="15.75" thickBot="1">
      <c r="B70" s="834" t="s">
        <v>953</v>
      </c>
      <c r="C70" s="835"/>
      <c r="D70" s="835"/>
      <c r="E70" s="835"/>
      <c r="F70" s="835"/>
      <c r="G70" s="835"/>
      <c r="H70" s="835"/>
      <c r="I70" s="835"/>
      <c r="J70" s="835"/>
      <c r="K70" s="835"/>
      <c r="L70" s="835"/>
      <c r="M70" s="836"/>
      <c r="N70" s="104">
        <f>N64+N65+N66+N67+N68</f>
        <v>1849.4044604456667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4" t="s">
        <v>963</v>
      </c>
      <c r="C74" s="855"/>
      <c r="D74" s="855"/>
      <c r="E74" s="855"/>
      <c r="F74" s="855"/>
      <c r="G74" s="855"/>
      <c r="H74" s="855"/>
      <c r="I74" s="73" t="s">
        <v>964</v>
      </c>
      <c r="J74" s="75" t="s">
        <v>1410</v>
      </c>
      <c r="K74" s="74" t="s">
        <v>966</v>
      </c>
      <c r="L74" s="856" t="s">
        <v>950</v>
      </c>
      <c r="M74" s="857"/>
      <c r="N74" s="98" t="s">
        <v>951</v>
      </c>
    </row>
    <row r="75" spans="1:15">
      <c r="A75" s="162"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434">
        <v>8</v>
      </c>
      <c r="N75" s="395">
        <f>K75/M75</f>
        <v>54131</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8</v>
      </c>
      <c r="N76" s="395">
        <f>K76/M76</f>
        <v>13335.780451800998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5"/>
      <c r="C80" s="816"/>
      <c r="D80" s="816"/>
      <c r="E80" s="816"/>
      <c r="F80" s="816"/>
      <c r="G80" s="816"/>
      <c r="H80" s="816"/>
      <c r="I80" s="126"/>
      <c r="J80" s="126"/>
      <c r="K80" s="126"/>
      <c r="L80" s="916"/>
      <c r="M80" s="916"/>
      <c r="N80" s="45"/>
    </row>
    <row r="81" spans="1:14" ht="15.75" thickBot="1">
      <c r="B81" s="834" t="s">
        <v>953</v>
      </c>
      <c r="C81" s="835"/>
      <c r="D81" s="835"/>
      <c r="E81" s="835"/>
      <c r="F81" s="835"/>
      <c r="G81" s="835"/>
      <c r="H81" s="835"/>
      <c r="I81" s="835"/>
      <c r="J81" s="835"/>
      <c r="K81" s="835"/>
      <c r="L81" s="835"/>
      <c r="M81" s="836"/>
      <c r="N81" s="301">
        <f>SUM(N75:N80)</f>
        <v>67466.780451800994</v>
      </c>
    </row>
    <row r="82" spans="1:14" ht="15.75" thickBot="1">
      <c r="B82" s="33"/>
      <c r="C82" s="34"/>
      <c r="D82" s="34"/>
      <c r="E82" s="34"/>
      <c r="F82" s="34"/>
      <c r="G82" s="34"/>
      <c r="H82" s="34"/>
      <c r="I82" s="34"/>
      <c r="J82" s="34"/>
      <c r="K82" s="34"/>
      <c r="L82" s="34"/>
      <c r="M82" s="34"/>
      <c r="N82" s="35"/>
    </row>
    <row r="83" spans="1:14" ht="15.75" thickBot="1">
      <c r="B83" s="828" t="s">
        <v>967</v>
      </c>
      <c r="C83" s="829"/>
      <c r="D83" s="829"/>
      <c r="E83" s="829"/>
      <c r="F83" s="829"/>
      <c r="G83" s="829"/>
      <c r="H83" s="829"/>
      <c r="I83" s="829"/>
      <c r="J83" s="829"/>
      <c r="K83" s="829"/>
      <c r="L83" s="829"/>
      <c r="M83" s="830"/>
      <c r="N83" s="99">
        <f>N43+N59+N70+N81</f>
        <v>357697.95069836627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9" t="s">
        <v>969</v>
      </c>
      <c r="C87" s="820"/>
      <c r="D87" s="820"/>
      <c r="E87" s="820"/>
      <c r="F87" s="820"/>
      <c r="G87" s="820"/>
      <c r="H87" s="820"/>
      <c r="I87" s="314"/>
      <c r="J87" s="334"/>
      <c r="K87" s="302" t="s">
        <v>970</v>
      </c>
      <c r="L87" s="858" t="s">
        <v>971</v>
      </c>
      <c r="M87" s="859"/>
      <c r="N87" s="303"/>
    </row>
    <row r="88" spans="1:14">
      <c r="B88" s="860" t="s">
        <v>972</v>
      </c>
      <c r="C88" s="861"/>
      <c r="D88" s="861"/>
      <c r="E88" s="861"/>
      <c r="F88" s="861"/>
      <c r="G88" s="861"/>
      <c r="H88" s="861"/>
      <c r="I88" s="87"/>
      <c r="J88" s="88"/>
      <c r="K88" s="304">
        <v>0.2</v>
      </c>
      <c r="L88" s="862">
        <f>N83*K88</f>
        <v>71539.590139673252</v>
      </c>
      <c r="M88" s="863"/>
      <c r="N88" s="51"/>
    </row>
    <row r="89" spans="1:14">
      <c r="B89" s="89" t="s">
        <v>973</v>
      </c>
      <c r="C89" s="90"/>
      <c r="D89" s="90"/>
      <c r="E89" s="90"/>
      <c r="F89" s="90"/>
      <c r="G89" s="90"/>
      <c r="H89" s="90"/>
      <c r="I89" s="87"/>
      <c r="J89" s="88"/>
      <c r="K89" s="304">
        <v>0.05</v>
      </c>
      <c r="L89" s="862">
        <f>N83*K89</f>
        <v>17884.897534918313</v>
      </c>
      <c r="M89" s="863"/>
      <c r="N89" s="51"/>
    </row>
    <row r="90" spans="1:14" ht="15.75" thickBot="1">
      <c r="B90" s="91" t="s">
        <v>974</v>
      </c>
      <c r="C90" s="92"/>
      <c r="D90" s="92"/>
      <c r="E90" s="92"/>
      <c r="F90" s="92"/>
      <c r="G90" s="92"/>
      <c r="H90" s="92"/>
      <c r="I90" s="93"/>
      <c r="J90" s="94"/>
      <c r="K90" s="305">
        <v>0.05</v>
      </c>
      <c r="L90" s="864">
        <f>N83*K90</f>
        <v>17884.897534918313</v>
      </c>
      <c r="M90" s="865"/>
      <c r="N90" s="51"/>
    </row>
    <row r="91" spans="1:14" ht="15.75" thickBot="1">
      <c r="B91" s="828" t="s">
        <v>953</v>
      </c>
      <c r="C91" s="829"/>
      <c r="D91" s="829"/>
      <c r="E91" s="829"/>
      <c r="F91" s="829"/>
      <c r="G91" s="829"/>
      <c r="H91" s="829"/>
      <c r="I91" s="829"/>
      <c r="J91" s="829"/>
      <c r="K91" s="829"/>
      <c r="L91" s="829"/>
      <c r="M91" s="830"/>
      <c r="N91" s="52">
        <f>L88+L89+L90</f>
        <v>107309.38520950988</v>
      </c>
    </row>
    <row r="92" spans="1:14" ht="15.75" thickBot="1">
      <c r="B92" s="33"/>
      <c r="C92" s="34"/>
      <c r="D92" s="34"/>
      <c r="E92" s="34"/>
      <c r="F92" s="34"/>
      <c r="G92" s="34"/>
      <c r="H92" s="34"/>
      <c r="I92" s="34"/>
      <c r="J92" s="34"/>
      <c r="K92" s="34"/>
      <c r="L92" s="34"/>
      <c r="M92" s="34"/>
      <c r="N92" s="35"/>
    </row>
    <row r="93" spans="1:14" ht="15.75" thickBot="1">
      <c r="A93" t="s">
        <v>2016</v>
      </c>
      <c r="B93" s="828" t="s">
        <v>975</v>
      </c>
      <c r="C93" s="829"/>
      <c r="D93" s="829"/>
      <c r="E93" s="829"/>
      <c r="F93" s="829"/>
      <c r="G93" s="829"/>
      <c r="H93" s="829"/>
      <c r="I93" s="829"/>
      <c r="J93" s="829"/>
      <c r="K93" s="829"/>
      <c r="L93" s="829"/>
      <c r="M93" s="830"/>
      <c r="N93" s="188">
        <f>N83+N91</f>
        <v>465007.33590787614</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70" t="s">
        <v>2218</v>
      </c>
      <c r="C110" s="971"/>
      <c r="D110" s="971"/>
      <c r="E110" s="971"/>
      <c r="F110" s="971"/>
      <c r="G110" s="971"/>
      <c r="H110" s="971"/>
      <c r="I110" s="971"/>
      <c r="J110" s="971"/>
      <c r="K110" s="971"/>
      <c r="L110" s="971"/>
      <c r="M110" s="971"/>
      <c r="N110" s="972"/>
    </row>
    <row r="111" spans="2:14" ht="15" customHeight="1">
      <c r="B111" s="970"/>
      <c r="C111" s="971"/>
      <c r="D111" s="971"/>
      <c r="E111" s="971"/>
      <c r="F111" s="971"/>
      <c r="G111" s="971"/>
      <c r="H111" s="971"/>
      <c r="I111" s="971"/>
      <c r="J111" s="971"/>
      <c r="K111" s="971"/>
      <c r="L111" s="971"/>
      <c r="M111" s="971"/>
      <c r="N111" s="972"/>
    </row>
    <row r="112" spans="2:14" ht="30" customHeight="1">
      <c r="B112" s="973" t="s">
        <v>2219</v>
      </c>
      <c r="C112" s="974"/>
      <c r="D112" s="974"/>
      <c r="E112" s="974"/>
      <c r="F112" s="974"/>
      <c r="G112" s="974"/>
      <c r="H112" s="974"/>
      <c r="I112" s="974"/>
      <c r="J112" s="974"/>
      <c r="K112" s="974"/>
      <c r="L112" s="974"/>
      <c r="M112" s="974"/>
      <c r="N112" s="975"/>
    </row>
    <row r="113" spans="2:14">
      <c r="B113" s="973"/>
      <c r="C113" s="974"/>
      <c r="D113" s="974"/>
      <c r="E113" s="974"/>
      <c r="F113" s="974"/>
      <c r="G113" s="974"/>
      <c r="H113" s="974"/>
      <c r="I113" s="974"/>
      <c r="J113" s="974"/>
      <c r="K113" s="974"/>
      <c r="L113" s="974"/>
      <c r="M113" s="974"/>
      <c r="N113" s="975"/>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6"/>
      <c r="K123" s="976"/>
      <c r="L123" s="976"/>
      <c r="M123" s="976"/>
      <c r="N123" s="977"/>
    </row>
    <row r="124" spans="2:14" ht="15.75" thickBot="1">
      <c r="B124" s="419" t="s">
        <v>2221</v>
      </c>
      <c r="C124" s="420"/>
      <c r="D124" s="420"/>
      <c r="E124" s="259"/>
      <c r="F124" s="259"/>
      <c r="G124" s="259"/>
      <c r="H124" s="259"/>
      <c r="I124" s="259"/>
      <c r="J124" s="978"/>
      <c r="K124" s="978"/>
      <c r="L124" s="978"/>
      <c r="M124" s="978"/>
      <c r="N124" s="97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180975</xdr:rowOff>
              </from>
              <to>
                <xdr:col>1</xdr:col>
                <xdr:colOff>857250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7.25" hidden="1" customHeight="1" thickBo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1117</v>
      </c>
      <c r="C31" s="81" t="s">
        <v>2112</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257</v>
      </c>
      <c r="B36" s="841" t="str">
        <f>VLOOKUP(A36,EQUIPOS!A6:D154,3,FALSE)</f>
        <v>Mezcladora de concreto 1 bulto</v>
      </c>
      <c r="C36" s="842"/>
      <c r="D36" s="842"/>
      <c r="E36" s="842"/>
      <c r="F36" s="842"/>
      <c r="G36" s="842"/>
      <c r="H36" s="843"/>
      <c r="I36" s="267"/>
      <c r="J36" s="268"/>
      <c r="K36" s="269">
        <f>VLOOKUP(A36,EQUIPOS!A6:D163,4,FALSE)</f>
        <v>11063.203143038221</v>
      </c>
      <c r="L36" s="270"/>
      <c r="M36" s="336">
        <v>1</v>
      </c>
      <c r="N36" s="272">
        <f>K36/M36</f>
        <v>11063.203143038221</v>
      </c>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0.05</v>
      </c>
      <c r="N41" s="344">
        <f>N81*M41</f>
        <v>3373.3390225900498</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14436.542165628271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0.84</v>
      </c>
      <c r="L48" s="267"/>
      <c r="M48" s="402">
        <f>VLOOKUP(A48,MATERIALES!A5:D396,4,FALSE)</f>
        <v>62775.504308637377</v>
      </c>
      <c r="N48" s="272">
        <f>K48*M48</f>
        <v>52731.423619255394</v>
      </c>
    </row>
    <row r="49" spans="1:14">
      <c r="A49" s="161" t="s">
        <v>774</v>
      </c>
      <c r="B49" s="43" t="str">
        <f>VLOOKUP(A49,MATERIALES!A6:D373,3,FALSE)</f>
        <v>Agua</v>
      </c>
      <c r="C49" s="425"/>
      <c r="D49" s="425"/>
      <c r="E49" s="425"/>
      <c r="F49" s="425"/>
      <c r="G49" s="425"/>
      <c r="H49" s="425"/>
      <c r="I49" s="425"/>
      <c r="J49" s="312" t="str">
        <f>VLOOKUP(A49,MATERIALES!A5:D641,2,FALSE)</f>
        <v>lt</v>
      </c>
      <c r="K49" s="397">
        <v>185</v>
      </c>
      <c r="L49" s="421"/>
      <c r="M49" s="402">
        <f>VLOOKUP(A49,MATERIALES!A6:D397,4,FALSE)</f>
        <v>53.625797798776269</v>
      </c>
      <c r="N49" s="272">
        <f>K49*M49</f>
        <v>9920.7725927736101</v>
      </c>
    </row>
    <row r="50" spans="1:14">
      <c r="A50" s="161" t="s">
        <v>802</v>
      </c>
      <c r="B50" s="43" t="str">
        <f>VLOOKUP(A50,MATERIALES!A6:D373,3,FALSE)</f>
        <v>Arena lavada</v>
      </c>
      <c r="C50" s="425"/>
      <c r="D50" s="425"/>
      <c r="E50" s="425"/>
      <c r="F50" s="425"/>
      <c r="G50" s="425"/>
      <c r="H50" s="425"/>
      <c r="I50" s="425"/>
      <c r="J50" s="312" t="str">
        <f>VLOOKUP(A50,MATERIALES!A6:D642,2,FALSE)</f>
        <v>m3</v>
      </c>
      <c r="K50" s="397">
        <v>0.63</v>
      </c>
      <c r="L50" s="421"/>
      <c r="M50" s="402">
        <f>VLOOKUP(A50,MATERIALES!A6:D398,4,FALSE)</f>
        <v>55294.098103758915</v>
      </c>
      <c r="N50" s="272">
        <f>K50*M50</f>
        <v>34835.281805368119</v>
      </c>
    </row>
    <row r="51" spans="1:14">
      <c r="A51" s="161" t="s">
        <v>804</v>
      </c>
      <c r="B51" s="43" t="str">
        <f>VLOOKUP(A51,MATERIALES!A6:D373,3,FALSE)</f>
        <v>Cemento gris</v>
      </c>
      <c r="C51" s="425"/>
      <c r="D51" s="425"/>
      <c r="E51" s="425"/>
      <c r="F51" s="425"/>
      <c r="G51" s="425"/>
      <c r="H51" s="425"/>
      <c r="I51" s="425"/>
      <c r="J51" s="312" t="str">
        <f>VLOOKUP(A51,MATERIALES!A6:D643,2,FALSE)</f>
        <v>kg</v>
      </c>
      <c r="K51" s="397">
        <v>260</v>
      </c>
      <c r="L51" s="421"/>
      <c r="M51" s="402">
        <f>VLOOKUP(A51,MATERIALES!A6:D399,4,FALSE)</f>
        <v>477.68611145997306</v>
      </c>
      <c r="N51" s="272">
        <f>K51*M51</f>
        <v>124198.388979593</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8" t="s">
        <v>953</v>
      </c>
      <c r="C59" s="829"/>
      <c r="D59" s="829"/>
      <c r="E59" s="829"/>
      <c r="F59" s="829"/>
      <c r="G59" s="829"/>
      <c r="H59" s="829"/>
      <c r="I59" s="829"/>
      <c r="J59" s="829"/>
      <c r="K59" s="829"/>
      <c r="L59" s="829"/>
      <c r="M59" s="830"/>
      <c r="N59" s="394">
        <f>SUM(N48:N58)</f>
        <v>221685.86699699011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1" t="s">
        <v>961</v>
      </c>
      <c r="M63" s="804"/>
      <c r="N63" s="76" t="s">
        <v>951</v>
      </c>
    </row>
    <row r="64" spans="1:14">
      <c r="A64" t="s">
        <v>1229</v>
      </c>
      <c r="B64" s="46" t="str">
        <f>VLOOKUP(A64,TRANSPORTE!A2:D117,3,FALSE)</f>
        <v>Transporte de arena</v>
      </c>
      <c r="C64" s="317"/>
      <c r="D64" s="317"/>
      <c r="E64" s="317"/>
      <c r="F64" s="317"/>
      <c r="G64" s="317"/>
      <c r="H64" s="311" t="s">
        <v>339</v>
      </c>
      <c r="I64" s="279">
        <v>0.63</v>
      </c>
      <c r="J64" s="286">
        <v>1</v>
      </c>
      <c r="K64" s="279">
        <f>I64*J64</f>
        <v>0.63</v>
      </c>
      <c r="L64" s="832">
        <f>VLOOKUP(A64,TRANSPORTE!A2:D117,4,FALSE)</f>
        <v>1232.9363069637777</v>
      </c>
      <c r="M64" s="833"/>
      <c r="N64" s="287">
        <f>K64*L64</f>
        <v>776.74987338717995</v>
      </c>
    </row>
    <row r="65" spans="1:15">
      <c r="A65" t="s">
        <v>1281</v>
      </c>
      <c r="B65" s="46" t="str">
        <f>VLOOKUP(A65,TRANSPORTE!A3:D117,3,FALSE)</f>
        <v>Transporte de material triturado</v>
      </c>
      <c r="C65" s="47"/>
      <c r="D65" s="47"/>
      <c r="E65" s="47"/>
      <c r="F65" s="47"/>
      <c r="G65" s="47"/>
      <c r="H65" s="311" t="s">
        <v>339</v>
      </c>
      <c r="I65" s="279">
        <v>0.84</v>
      </c>
      <c r="J65" s="286">
        <v>1</v>
      </c>
      <c r="K65" s="279">
        <f>I65*J65</f>
        <v>0.84</v>
      </c>
      <c r="L65" s="832">
        <f>VLOOKUP(A65,TRANSPORTE!A3:D117,4,FALSE)</f>
        <v>1232.9363069637777</v>
      </c>
      <c r="M65" s="833"/>
      <c r="N65" s="287">
        <f>K65*L65</f>
        <v>1035.6664978495733</v>
      </c>
    </row>
    <row r="66" spans="1:15">
      <c r="B66" s="46"/>
      <c r="C66" s="47"/>
      <c r="D66" s="47"/>
      <c r="E66" s="47"/>
      <c r="F66" s="47"/>
      <c r="G66" s="47"/>
      <c r="H66" s="311"/>
      <c r="I66" s="279"/>
      <c r="J66" s="286"/>
      <c r="K66" s="279"/>
      <c r="L66" s="832"/>
      <c r="M66" s="833"/>
      <c r="N66" s="287"/>
    </row>
    <row r="67" spans="1:15">
      <c r="B67" s="46"/>
      <c r="C67" s="47"/>
      <c r="D67" s="47"/>
      <c r="E67" s="47"/>
      <c r="F67" s="47"/>
      <c r="G67" s="47"/>
      <c r="H67" s="311"/>
      <c r="I67" s="279"/>
      <c r="J67" s="286"/>
      <c r="K67" s="279"/>
      <c r="L67" s="832"/>
      <c r="M67" s="833"/>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7"/>
      <c r="M69" s="818"/>
      <c r="N69" s="127"/>
    </row>
    <row r="70" spans="1:15" ht="15.75" thickBot="1">
      <c r="B70" s="834" t="s">
        <v>953</v>
      </c>
      <c r="C70" s="835"/>
      <c r="D70" s="835"/>
      <c r="E70" s="835"/>
      <c r="F70" s="835"/>
      <c r="G70" s="835"/>
      <c r="H70" s="835"/>
      <c r="I70" s="835"/>
      <c r="J70" s="835"/>
      <c r="K70" s="835"/>
      <c r="L70" s="835"/>
      <c r="M70" s="836"/>
      <c r="N70" s="104">
        <f>N64+N65+N66+N67+N68</f>
        <v>1812.4163712367531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4" t="s">
        <v>963</v>
      </c>
      <c r="C74" s="855"/>
      <c r="D74" s="855"/>
      <c r="E74" s="855"/>
      <c r="F74" s="855"/>
      <c r="G74" s="855"/>
      <c r="H74" s="855"/>
      <c r="I74" s="73" t="s">
        <v>964</v>
      </c>
      <c r="J74" s="75" t="s">
        <v>1410</v>
      </c>
      <c r="K74" s="74" t="s">
        <v>966</v>
      </c>
      <c r="L74" s="856" t="s">
        <v>950</v>
      </c>
      <c r="M74" s="857"/>
      <c r="N74" s="98" t="s">
        <v>951</v>
      </c>
    </row>
    <row r="75" spans="1:15">
      <c r="A75" s="162"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434">
        <v>8</v>
      </c>
      <c r="N75" s="395">
        <f>K75/M75</f>
        <v>54131</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8</v>
      </c>
      <c r="N76" s="395">
        <f>K76/M76</f>
        <v>13335.780451800998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5"/>
      <c r="C80" s="816"/>
      <c r="D80" s="816"/>
      <c r="E80" s="816"/>
      <c r="F80" s="816"/>
      <c r="G80" s="816"/>
      <c r="H80" s="816"/>
      <c r="I80" s="126"/>
      <c r="J80" s="126"/>
      <c r="K80" s="126"/>
      <c r="L80" s="916"/>
      <c r="M80" s="916"/>
      <c r="N80" s="45"/>
    </row>
    <row r="81" spans="1:14" ht="15.75" thickBot="1">
      <c r="B81" s="834" t="s">
        <v>953</v>
      </c>
      <c r="C81" s="835"/>
      <c r="D81" s="835"/>
      <c r="E81" s="835"/>
      <c r="F81" s="835"/>
      <c r="G81" s="835"/>
      <c r="H81" s="835"/>
      <c r="I81" s="835"/>
      <c r="J81" s="835"/>
      <c r="K81" s="835"/>
      <c r="L81" s="835"/>
      <c r="M81" s="836"/>
      <c r="N81" s="301">
        <f>SUM(N75:N80)</f>
        <v>67466.780451800994</v>
      </c>
    </row>
    <row r="82" spans="1:14" ht="15.75" thickBot="1">
      <c r="B82" s="33"/>
      <c r="C82" s="34"/>
      <c r="D82" s="34"/>
      <c r="E82" s="34"/>
      <c r="F82" s="34"/>
      <c r="G82" s="34"/>
      <c r="H82" s="34"/>
      <c r="I82" s="34"/>
      <c r="J82" s="34"/>
      <c r="K82" s="34"/>
      <c r="L82" s="34"/>
      <c r="M82" s="34"/>
      <c r="N82" s="35"/>
    </row>
    <row r="83" spans="1:14" ht="15.75" thickBot="1">
      <c r="B83" s="828" t="s">
        <v>967</v>
      </c>
      <c r="C83" s="829"/>
      <c r="D83" s="829"/>
      <c r="E83" s="829"/>
      <c r="F83" s="829"/>
      <c r="G83" s="829"/>
      <c r="H83" s="829"/>
      <c r="I83" s="829"/>
      <c r="J83" s="829"/>
      <c r="K83" s="829"/>
      <c r="L83" s="829"/>
      <c r="M83" s="830"/>
      <c r="N83" s="99">
        <f>N43+N59+N70+N81</f>
        <v>305401.60598565615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9" t="s">
        <v>969</v>
      </c>
      <c r="C87" s="820"/>
      <c r="D87" s="820"/>
      <c r="E87" s="820"/>
      <c r="F87" s="820"/>
      <c r="G87" s="820"/>
      <c r="H87" s="820"/>
      <c r="I87" s="314"/>
      <c r="J87" s="334"/>
      <c r="K87" s="302" t="s">
        <v>970</v>
      </c>
      <c r="L87" s="858" t="s">
        <v>971</v>
      </c>
      <c r="M87" s="859"/>
      <c r="N87" s="303"/>
    </row>
    <row r="88" spans="1:14">
      <c r="B88" s="860" t="s">
        <v>972</v>
      </c>
      <c r="C88" s="861"/>
      <c r="D88" s="861"/>
      <c r="E88" s="861"/>
      <c r="F88" s="861"/>
      <c r="G88" s="861"/>
      <c r="H88" s="861"/>
      <c r="I88" s="87"/>
      <c r="J88" s="88"/>
      <c r="K88" s="304">
        <v>0.2</v>
      </c>
      <c r="L88" s="862">
        <f>N83*K88</f>
        <v>61080.321197131234</v>
      </c>
      <c r="M88" s="863"/>
      <c r="N88" s="51"/>
    </row>
    <row r="89" spans="1:14">
      <c r="B89" s="89" t="s">
        <v>973</v>
      </c>
      <c r="C89" s="90"/>
      <c r="D89" s="90"/>
      <c r="E89" s="90"/>
      <c r="F89" s="90"/>
      <c r="G89" s="90"/>
      <c r="H89" s="90"/>
      <c r="I89" s="87"/>
      <c r="J89" s="88"/>
      <c r="K89" s="304">
        <v>0.05</v>
      </c>
      <c r="L89" s="862">
        <f>N83*K89</f>
        <v>15270.080299282808</v>
      </c>
      <c r="M89" s="863"/>
      <c r="N89" s="51"/>
    </row>
    <row r="90" spans="1:14" ht="15.75" thickBot="1">
      <c r="B90" s="91" t="s">
        <v>974</v>
      </c>
      <c r="C90" s="92"/>
      <c r="D90" s="92"/>
      <c r="E90" s="92"/>
      <c r="F90" s="92"/>
      <c r="G90" s="92"/>
      <c r="H90" s="92"/>
      <c r="I90" s="93"/>
      <c r="J90" s="94"/>
      <c r="K90" s="305">
        <v>0.05</v>
      </c>
      <c r="L90" s="864">
        <f>N83*K90</f>
        <v>15270.080299282808</v>
      </c>
      <c r="M90" s="865"/>
      <c r="N90" s="51"/>
    </row>
    <row r="91" spans="1:14" ht="15.75" thickBot="1">
      <c r="B91" s="828" t="s">
        <v>953</v>
      </c>
      <c r="C91" s="829"/>
      <c r="D91" s="829"/>
      <c r="E91" s="829"/>
      <c r="F91" s="829"/>
      <c r="G91" s="829"/>
      <c r="H91" s="829"/>
      <c r="I91" s="829"/>
      <c r="J91" s="829"/>
      <c r="K91" s="829"/>
      <c r="L91" s="829"/>
      <c r="M91" s="830"/>
      <c r="N91" s="52">
        <f>L88+L89+L90</f>
        <v>91620.481795696847</v>
      </c>
    </row>
    <row r="92" spans="1:14" ht="15.75" thickBot="1">
      <c r="B92" s="33"/>
      <c r="C92" s="34"/>
      <c r="D92" s="34"/>
      <c r="E92" s="34"/>
      <c r="F92" s="34"/>
      <c r="G92" s="34"/>
      <c r="H92" s="34"/>
      <c r="I92" s="34"/>
      <c r="J92" s="34"/>
      <c r="K92" s="34"/>
      <c r="L92" s="34"/>
      <c r="M92" s="34"/>
      <c r="N92" s="35"/>
    </row>
    <row r="93" spans="1:14" ht="15.75" thickBot="1">
      <c r="A93" t="s">
        <v>2016</v>
      </c>
      <c r="B93" s="828" t="s">
        <v>975</v>
      </c>
      <c r="C93" s="829"/>
      <c r="D93" s="829"/>
      <c r="E93" s="829"/>
      <c r="F93" s="829"/>
      <c r="G93" s="829"/>
      <c r="H93" s="829"/>
      <c r="I93" s="829"/>
      <c r="J93" s="829"/>
      <c r="K93" s="829"/>
      <c r="L93" s="829"/>
      <c r="M93" s="830"/>
      <c r="N93" s="188">
        <f>N83+N91</f>
        <v>397022.08778135298</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70" t="s">
        <v>2218</v>
      </c>
      <c r="C110" s="971"/>
      <c r="D110" s="971"/>
      <c r="E110" s="971"/>
      <c r="F110" s="971"/>
      <c r="G110" s="971"/>
      <c r="H110" s="971"/>
      <c r="I110" s="971"/>
      <c r="J110" s="971"/>
      <c r="K110" s="971"/>
      <c r="L110" s="971"/>
      <c r="M110" s="971"/>
      <c r="N110" s="972"/>
    </row>
    <row r="111" spans="2:14" ht="15" customHeight="1">
      <c r="B111" s="970"/>
      <c r="C111" s="971"/>
      <c r="D111" s="971"/>
      <c r="E111" s="971"/>
      <c r="F111" s="971"/>
      <c r="G111" s="971"/>
      <c r="H111" s="971"/>
      <c r="I111" s="971"/>
      <c r="J111" s="971"/>
      <c r="K111" s="971"/>
      <c r="L111" s="971"/>
      <c r="M111" s="971"/>
      <c r="N111" s="972"/>
    </row>
    <row r="112" spans="2:14" ht="30" customHeight="1">
      <c r="B112" s="973" t="s">
        <v>2219</v>
      </c>
      <c r="C112" s="974"/>
      <c r="D112" s="974"/>
      <c r="E112" s="974"/>
      <c r="F112" s="974"/>
      <c r="G112" s="974"/>
      <c r="H112" s="974"/>
      <c r="I112" s="974"/>
      <c r="J112" s="974"/>
      <c r="K112" s="974"/>
      <c r="L112" s="974"/>
      <c r="M112" s="974"/>
      <c r="N112" s="975"/>
    </row>
    <row r="113" spans="2:14">
      <c r="B113" s="973"/>
      <c r="C113" s="974"/>
      <c r="D113" s="974"/>
      <c r="E113" s="974"/>
      <c r="F113" s="974"/>
      <c r="G113" s="974"/>
      <c r="H113" s="974"/>
      <c r="I113" s="974"/>
      <c r="J113" s="974"/>
      <c r="K113" s="974"/>
      <c r="L113" s="974"/>
      <c r="M113" s="974"/>
      <c r="N113" s="975"/>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6"/>
      <c r="K123" s="976"/>
      <c r="L123" s="976"/>
      <c r="M123" s="976"/>
      <c r="N123" s="977"/>
    </row>
    <row r="124" spans="2:14" ht="15.75" thickBot="1">
      <c r="B124" s="419" t="s">
        <v>2221</v>
      </c>
      <c r="C124" s="420"/>
      <c r="D124" s="420"/>
      <c r="E124" s="259"/>
      <c r="F124" s="259"/>
      <c r="G124" s="259"/>
      <c r="H124" s="259"/>
      <c r="I124" s="259"/>
      <c r="J124" s="978"/>
      <c r="K124" s="978"/>
      <c r="L124" s="978"/>
      <c r="M124" s="978"/>
      <c r="N124" s="97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7.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1118</v>
      </c>
      <c r="C31" s="81" t="s">
        <v>2113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257</v>
      </c>
      <c r="B36" s="841" t="str">
        <f>VLOOKUP(A36,EQUIPOS!A6:D154,3,FALSE)</f>
        <v>Mezcladora de concreto 1 bulto</v>
      </c>
      <c r="C36" s="842"/>
      <c r="D36" s="842"/>
      <c r="E36" s="842"/>
      <c r="F36" s="842"/>
      <c r="G36" s="842"/>
      <c r="H36" s="843"/>
      <c r="I36" s="267"/>
      <c r="J36" s="268"/>
      <c r="K36" s="269">
        <f>VLOOKUP(A36,EQUIPOS!A6:D163,4,FALSE)</f>
        <v>11063.203143038221</v>
      </c>
      <c r="L36" s="270"/>
      <c r="M36" s="336">
        <v>1</v>
      </c>
      <c r="N36" s="272">
        <f>K36/M36</f>
        <v>11063.203143038221</v>
      </c>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0.05</v>
      </c>
      <c r="N41" s="344">
        <f>N81*M41</f>
        <v>2698.6712180720406</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13761.874361110262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0.504</v>
      </c>
      <c r="L48" s="267"/>
      <c r="M48" s="402">
        <f>VLOOKUP(A48,MATERIALES!A5:D396,4,FALSE)</f>
        <v>62775.504308637377</v>
      </c>
      <c r="N48" s="272">
        <f>K48*M48</f>
        <v>31638.854171553237</v>
      </c>
    </row>
    <row r="49" spans="1:14">
      <c r="A49" s="161" t="s">
        <v>774</v>
      </c>
      <c r="B49" s="43" t="str">
        <f>VLOOKUP(A49,MATERIALES!A6:D373,3,FALSE)</f>
        <v>Agua</v>
      </c>
      <c r="C49" s="425"/>
      <c r="D49" s="425"/>
      <c r="E49" s="425"/>
      <c r="F49" s="425"/>
      <c r="G49" s="425"/>
      <c r="H49" s="425"/>
      <c r="I49" s="425"/>
      <c r="J49" s="312" t="str">
        <f>VLOOKUP(A49,MATERIALES!A5:D641,2,FALSE)</f>
        <v>lt</v>
      </c>
      <c r="K49" s="397">
        <v>111</v>
      </c>
      <c r="L49" s="421"/>
      <c r="M49" s="402">
        <f>VLOOKUP(A49,MATERIALES!A6:D397,4,FALSE)</f>
        <v>53.625797798776269</v>
      </c>
      <c r="N49" s="272">
        <f>K49*M49</f>
        <v>5952.4635556641661</v>
      </c>
    </row>
    <row r="50" spans="1:14">
      <c r="A50" s="161" t="s">
        <v>598</v>
      </c>
      <c r="B50" s="43" t="str">
        <f>VLOOKUP(A50,MATERIALES!A6:D373,3,FALSE)</f>
        <v>Piedra para concreto ciclópeo (rajón o canto rodado)</v>
      </c>
      <c r="C50" s="425"/>
      <c r="D50" s="425"/>
      <c r="E50" s="425"/>
      <c r="F50" s="425"/>
      <c r="G50" s="425"/>
      <c r="H50" s="425"/>
      <c r="I50" s="425"/>
      <c r="J50" s="312" t="str">
        <f>VLOOKUP(A50,MATERIALES!A6:D642,2,FALSE)</f>
        <v>m3</v>
      </c>
      <c r="K50" s="397">
        <v>0.4</v>
      </c>
      <c r="L50" s="421"/>
      <c r="M50" s="402">
        <f>VLOOKUP(A50,MATERIALES!A6:D398,4,FALSE)</f>
        <v>44245.621840770254</v>
      </c>
      <c r="N50" s="272">
        <f>K50*M50</f>
        <v>17698.248736308102</v>
      </c>
    </row>
    <row r="51" spans="1:14">
      <c r="A51" s="161" t="s">
        <v>802</v>
      </c>
      <c r="B51" s="43" t="str">
        <f>VLOOKUP(A51,MATERIALES!A6:D373,3,FALSE)</f>
        <v>Arena lavada</v>
      </c>
      <c r="C51" s="425"/>
      <c r="D51" s="425"/>
      <c r="E51" s="425"/>
      <c r="F51" s="425"/>
      <c r="G51" s="425"/>
      <c r="H51" s="425"/>
      <c r="I51" s="425"/>
      <c r="J51" s="312" t="str">
        <f>VLOOKUP(A51,MATERIALES!A6:D643,2,FALSE)</f>
        <v>m3</v>
      </c>
      <c r="K51" s="397">
        <v>0.378</v>
      </c>
      <c r="L51" s="421"/>
      <c r="M51" s="402">
        <f>VLOOKUP(A51,MATERIALES!A6:D399,4,FALSE)</f>
        <v>55294.098103758915</v>
      </c>
      <c r="N51" s="272">
        <f>K51*M51</f>
        <v>20901.16908322087</v>
      </c>
    </row>
    <row r="52" spans="1:14">
      <c r="A52" s="161" t="s">
        <v>804</v>
      </c>
      <c r="B52" s="43" t="str">
        <f>VLOOKUP(A52,MATERIALES!A7:D373,3,FALSE)</f>
        <v>Cemento gris</v>
      </c>
      <c r="C52" s="425"/>
      <c r="D52" s="425"/>
      <c r="E52" s="425"/>
      <c r="F52" s="425"/>
      <c r="G52" s="425"/>
      <c r="H52" s="425"/>
      <c r="I52" s="425"/>
      <c r="J52" s="312" t="str">
        <f>VLOOKUP(A52,MATERIALES!A6:D644,2,FALSE)</f>
        <v>kg</v>
      </c>
      <c r="K52" s="397">
        <v>156</v>
      </c>
      <c r="L52" s="421"/>
      <c r="M52" s="402">
        <f>VLOOKUP(A52,MATERIALES!A7:D400,4,FALSE)</f>
        <v>477.68611145997306</v>
      </c>
      <c r="N52" s="272">
        <f>K52*M52</f>
        <v>74519.033387755801</v>
      </c>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8" t="s">
        <v>953</v>
      </c>
      <c r="C59" s="829"/>
      <c r="D59" s="829"/>
      <c r="E59" s="829"/>
      <c r="F59" s="829"/>
      <c r="G59" s="829"/>
      <c r="H59" s="829"/>
      <c r="I59" s="829"/>
      <c r="J59" s="829"/>
      <c r="K59" s="829"/>
      <c r="L59" s="829"/>
      <c r="M59" s="830"/>
      <c r="N59" s="394">
        <f>SUM(N48:N58)</f>
        <v>150709.76893450218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1" t="s">
        <v>961</v>
      </c>
      <c r="M63" s="804"/>
      <c r="N63" s="76" t="s">
        <v>951</v>
      </c>
    </row>
    <row r="64" spans="1:14">
      <c r="A64" t="s">
        <v>1229</v>
      </c>
      <c r="B64" s="46" t="str">
        <f>VLOOKUP(A64,TRANSPORTE!A2:D117,3,FALSE)</f>
        <v>Transporte de arena</v>
      </c>
      <c r="C64" s="317"/>
      <c r="D64" s="317"/>
      <c r="E64" s="317"/>
      <c r="F64" s="317"/>
      <c r="G64" s="317"/>
      <c r="H64" s="311" t="s">
        <v>339</v>
      </c>
      <c r="I64" s="279">
        <v>0.378</v>
      </c>
      <c r="J64" s="286">
        <v>1</v>
      </c>
      <c r="K64" s="279">
        <f>I64*J64</f>
        <v>0.378</v>
      </c>
      <c r="L64" s="832">
        <f>VLOOKUP(A64,TRANSPORTE!A2:D117,4,FALSE)</f>
        <v>1232.9363069637777</v>
      </c>
      <c r="M64" s="833"/>
      <c r="N64" s="287">
        <f>K64*L64</f>
        <v>466.04992403230796</v>
      </c>
    </row>
    <row r="65" spans="1:15">
      <c r="A65" t="s">
        <v>1281</v>
      </c>
      <c r="B65" s="46" t="str">
        <f>VLOOKUP(A65,TRANSPORTE!A3:D117,3,FALSE)</f>
        <v>Transporte de material triturado</v>
      </c>
      <c r="C65" s="47"/>
      <c r="D65" s="47"/>
      <c r="E65" s="47"/>
      <c r="F65" s="47"/>
      <c r="G65" s="47"/>
      <c r="H65" s="311" t="s">
        <v>339</v>
      </c>
      <c r="I65" s="279">
        <v>0.504</v>
      </c>
      <c r="J65" s="286">
        <v>1</v>
      </c>
      <c r="K65" s="279">
        <f>I65*J65</f>
        <v>0.504</v>
      </c>
      <c r="L65" s="832">
        <f>VLOOKUP(A65,TRANSPORTE!A3:D117,4,FALSE)</f>
        <v>1232.9363069637777</v>
      </c>
      <c r="M65" s="833"/>
      <c r="N65" s="287">
        <f>K65*L65</f>
        <v>621.39989870974398</v>
      </c>
    </row>
    <row r="66" spans="1:15">
      <c r="A66" t="s">
        <v>1308</v>
      </c>
      <c r="B66" s="46" t="str">
        <f>VLOOKUP(A66,TRANSPORTE!A3:D117,3,FALSE)</f>
        <v>Transporte de piedra para Ciclópeo</v>
      </c>
      <c r="C66" s="47"/>
      <c r="D66" s="47"/>
      <c r="E66" s="47"/>
      <c r="F66" s="47"/>
      <c r="G66" s="47"/>
      <c r="H66" s="311" t="s">
        <v>339</v>
      </c>
      <c r="I66" s="279">
        <v>0.4</v>
      </c>
      <c r="J66" s="286">
        <v>1</v>
      </c>
      <c r="K66" s="279">
        <f>I66*J66</f>
        <v>0.4</v>
      </c>
      <c r="L66" s="832">
        <f>VLOOKUP(A66,TRANSPORTE!A3:D117,4,FALSE)</f>
        <v>1232.9363069637777</v>
      </c>
      <c r="M66" s="833"/>
      <c r="N66" s="287">
        <f>K66*L66</f>
        <v>493.1745227855111</v>
      </c>
    </row>
    <row r="67" spans="1:15">
      <c r="B67" s="46"/>
      <c r="C67" s="47"/>
      <c r="D67" s="47"/>
      <c r="E67" s="47"/>
      <c r="F67" s="47"/>
      <c r="G67" s="47"/>
      <c r="H67" s="311"/>
      <c r="I67" s="279"/>
      <c r="J67" s="286"/>
      <c r="K67" s="279"/>
      <c r="L67" s="832"/>
      <c r="M67" s="833"/>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7"/>
      <c r="M69" s="818"/>
      <c r="N69" s="127"/>
    </row>
    <row r="70" spans="1:15" ht="15.75" thickBot="1">
      <c r="B70" s="834" t="s">
        <v>953</v>
      </c>
      <c r="C70" s="835"/>
      <c r="D70" s="835"/>
      <c r="E70" s="835"/>
      <c r="F70" s="835"/>
      <c r="G70" s="835"/>
      <c r="H70" s="835"/>
      <c r="I70" s="835"/>
      <c r="J70" s="835"/>
      <c r="K70" s="835"/>
      <c r="L70" s="835"/>
      <c r="M70" s="836"/>
      <c r="N70" s="104">
        <f>N64+N65+N66+N67+N68</f>
        <v>1580.624345527563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4" t="s">
        <v>963</v>
      </c>
      <c r="C74" s="855"/>
      <c r="D74" s="855"/>
      <c r="E74" s="855"/>
      <c r="F74" s="855"/>
      <c r="G74" s="855"/>
      <c r="H74" s="855"/>
      <c r="I74" s="73" t="s">
        <v>964</v>
      </c>
      <c r="J74" s="75" t="s">
        <v>1410</v>
      </c>
      <c r="K74" s="74" t="s">
        <v>966</v>
      </c>
      <c r="L74" s="856" t="s">
        <v>950</v>
      </c>
      <c r="M74" s="857"/>
      <c r="N74" s="98" t="s">
        <v>951</v>
      </c>
    </row>
    <row r="75" spans="1:15">
      <c r="A75" s="162"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434">
        <v>10</v>
      </c>
      <c r="N75" s="395">
        <f>K75/M75</f>
        <v>43304.800000000003</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10</v>
      </c>
      <c r="N76" s="395">
        <f>K76/M76</f>
        <v>10668.624361440798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5"/>
      <c r="C80" s="816"/>
      <c r="D80" s="816"/>
      <c r="E80" s="816"/>
      <c r="F80" s="816"/>
      <c r="G80" s="816"/>
      <c r="H80" s="816"/>
      <c r="I80" s="126"/>
      <c r="J80" s="126"/>
      <c r="K80" s="126"/>
      <c r="L80" s="916"/>
      <c r="M80" s="916"/>
      <c r="N80" s="45"/>
    </row>
    <row r="81" spans="1:14" ht="15.75" thickBot="1">
      <c r="B81" s="834" t="s">
        <v>953</v>
      </c>
      <c r="C81" s="835"/>
      <c r="D81" s="835"/>
      <c r="E81" s="835"/>
      <c r="F81" s="835"/>
      <c r="G81" s="835"/>
      <c r="H81" s="835"/>
      <c r="I81" s="835"/>
      <c r="J81" s="835"/>
      <c r="K81" s="835"/>
      <c r="L81" s="835"/>
      <c r="M81" s="836"/>
      <c r="N81" s="301">
        <f>SUM(N75:N80)</f>
        <v>53973.424361440804</v>
      </c>
    </row>
    <row r="82" spans="1:14" ht="15.75" thickBot="1">
      <c r="B82" s="33"/>
      <c r="C82" s="34"/>
      <c r="D82" s="34"/>
      <c r="E82" s="34"/>
      <c r="F82" s="34"/>
      <c r="G82" s="34"/>
      <c r="H82" s="34"/>
      <c r="I82" s="34"/>
      <c r="J82" s="34"/>
      <c r="K82" s="34"/>
      <c r="L82" s="34"/>
      <c r="M82" s="34"/>
      <c r="N82" s="35"/>
    </row>
    <row r="83" spans="1:14" ht="15.75" thickBot="1">
      <c r="B83" s="828" t="s">
        <v>967</v>
      </c>
      <c r="C83" s="829"/>
      <c r="D83" s="829"/>
      <c r="E83" s="829"/>
      <c r="F83" s="829"/>
      <c r="G83" s="829"/>
      <c r="H83" s="829"/>
      <c r="I83" s="829"/>
      <c r="J83" s="829"/>
      <c r="K83" s="829"/>
      <c r="L83" s="829"/>
      <c r="M83" s="830"/>
      <c r="N83" s="99">
        <f>N43+N59+N70+N81</f>
        <v>220025.69200258079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9" t="s">
        <v>969</v>
      </c>
      <c r="C87" s="820"/>
      <c r="D87" s="820"/>
      <c r="E87" s="820"/>
      <c r="F87" s="820"/>
      <c r="G87" s="820"/>
      <c r="H87" s="820"/>
      <c r="I87" s="314"/>
      <c r="J87" s="334"/>
      <c r="K87" s="302" t="s">
        <v>970</v>
      </c>
      <c r="L87" s="858" t="s">
        <v>971</v>
      </c>
      <c r="M87" s="859"/>
      <c r="N87" s="303"/>
    </row>
    <row r="88" spans="1:14">
      <c r="B88" s="860" t="s">
        <v>972</v>
      </c>
      <c r="C88" s="861"/>
      <c r="D88" s="861"/>
      <c r="E88" s="861"/>
      <c r="F88" s="861"/>
      <c r="G88" s="861"/>
      <c r="H88" s="861"/>
      <c r="I88" s="87"/>
      <c r="J88" s="88"/>
      <c r="K88" s="304">
        <v>0.2</v>
      </c>
      <c r="L88" s="862">
        <f>N83*K88</f>
        <v>44005.13840051616</v>
      </c>
      <c r="M88" s="863"/>
      <c r="N88" s="51"/>
    </row>
    <row r="89" spans="1:14">
      <c r="B89" s="89" t="s">
        <v>973</v>
      </c>
      <c r="C89" s="90"/>
      <c r="D89" s="90"/>
      <c r="E89" s="90"/>
      <c r="F89" s="90"/>
      <c r="G89" s="90"/>
      <c r="H89" s="90"/>
      <c r="I89" s="87"/>
      <c r="J89" s="88"/>
      <c r="K89" s="304">
        <v>0.05</v>
      </c>
      <c r="L89" s="862">
        <f>N83*K89</f>
        <v>11001.28460012904</v>
      </c>
      <c r="M89" s="863"/>
      <c r="N89" s="51"/>
    </row>
    <row r="90" spans="1:14" ht="15.75" thickBot="1">
      <c r="B90" s="91" t="s">
        <v>974</v>
      </c>
      <c r="C90" s="92"/>
      <c r="D90" s="92"/>
      <c r="E90" s="92"/>
      <c r="F90" s="92"/>
      <c r="G90" s="92"/>
      <c r="H90" s="92"/>
      <c r="I90" s="93"/>
      <c r="J90" s="94"/>
      <c r="K90" s="305">
        <v>0.05</v>
      </c>
      <c r="L90" s="864">
        <f>N83*K90</f>
        <v>11001.28460012904</v>
      </c>
      <c r="M90" s="865"/>
      <c r="N90" s="51"/>
    </row>
    <row r="91" spans="1:14" ht="15.75" thickBot="1">
      <c r="B91" s="828" t="s">
        <v>953</v>
      </c>
      <c r="C91" s="829"/>
      <c r="D91" s="829"/>
      <c r="E91" s="829"/>
      <c r="F91" s="829"/>
      <c r="G91" s="829"/>
      <c r="H91" s="829"/>
      <c r="I91" s="829"/>
      <c r="J91" s="829"/>
      <c r="K91" s="829"/>
      <c r="L91" s="829"/>
      <c r="M91" s="830"/>
      <c r="N91" s="52">
        <f>L88+L89+L90</f>
        <v>66007.707600774243</v>
      </c>
    </row>
    <row r="92" spans="1:14" ht="15.75" thickBot="1">
      <c r="B92" s="33"/>
      <c r="C92" s="34"/>
      <c r="D92" s="34"/>
      <c r="E92" s="34"/>
      <c r="F92" s="34"/>
      <c r="G92" s="34"/>
      <c r="H92" s="34"/>
      <c r="I92" s="34"/>
      <c r="J92" s="34"/>
      <c r="K92" s="34"/>
      <c r="L92" s="34"/>
      <c r="M92" s="34"/>
      <c r="N92" s="35"/>
    </row>
    <row r="93" spans="1:14" ht="15.75" thickBot="1">
      <c r="A93" t="s">
        <v>2016</v>
      </c>
      <c r="B93" s="828" t="s">
        <v>975</v>
      </c>
      <c r="C93" s="829"/>
      <c r="D93" s="829"/>
      <c r="E93" s="829"/>
      <c r="F93" s="829"/>
      <c r="G93" s="829"/>
      <c r="H93" s="829"/>
      <c r="I93" s="829"/>
      <c r="J93" s="829"/>
      <c r="K93" s="829"/>
      <c r="L93" s="829"/>
      <c r="M93" s="830"/>
      <c r="N93" s="188">
        <f>N83+N91</f>
        <v>286033.39960335504</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70" t="s">
        <v>2218</v>
      </c>
      <c r="C110" s="971"/>
      <c r="D110" s="971"/>
      <c r="E110" s="971"/>
      <c r="F110" s="971"/>
      <c r="G110" s="971"/>
      <c r="H110" s="971"/>
      <c r="I110" s="971"/>
      <c r="J110" s="971"/>
      <c r="K110" s="971"/>
      <c r="L110" s="971"/>
      <c r="M110" s="971"/>
      <c r="N110" s="972"/>
    </row>
    <row r="111" spans="2:14" ht="15" customHeight="1">
      <c r="B111" s="970"/>
      <c r="C111" s="971"/>
      <c r="D111" s="971"/>
      <c r="E111" s="971"/>
      <c r="F111" s="971"/>
      <c r="G111" s="971"/>
      <c r="H111" s="971"/>
      <c r="I111" s="971"/>
      <c r="J111" s="971"/>
      <c r="K111" s="971"/>
      <c r="L111" s="971"/>
      <c r="M111" s="971"/>
      <c r="N111" s="972"/>
    </row>
    <row r="112" spans="2:14" ht="30" customHeight="1">
      <c r="B112" s="973" t="s">
        <v>2219</v>
      </c>
      <c r="C112" s="974"/>
      <c r="D112" s="974"/>
      <c r="E112" s="974"/>
      <c r="F112" s="974"/>
      <c r="G112" s="974"/>
      <c r="H112" s="974"/>
      <c r="I112" s="974"/>
      <c r="J112" s="974"/>
      <c r="K112" s="974"/>
      <c r="L112" s="974"/>
      <c r="M112" s="974"/>
      <c r="N112" s="975"/>
    </row>
    <row r="113" spans="2:14">
      <c r="B113" s="973"/>
      <c r="C113" s="974"/>
      <c r="D113" s="974"/>
      <c r="E113" s="974"/>
      <c r="F113" s="974"/>
      <c r="G113" s="974"/>
      <c r="H113" s="974"/>
      <c r="I113" s="974"/>
      <c r="J113" s="974"/>
      <c r="K113" s="974"/>
      <c r="L113" s="974"/>
      <c r="M113" s="974"/>
      <c r="N113" s="975"/>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6"/>
      <c r="K123" s="976"/>
      <c r="L123" s="976"/>
      <c r="M123" s="976"/>
      <c r="N123" s="977"/>
    </row>
    <row r="124" spans="2:14" ht="15.75" thickBot="1">
      <c r="B124" s="419" t="s">
        <v>2221</v>
      </c>
      <c r="C124" s="420"/>
      <c r="D124" s="420"/>
      <c r="E124" s="259"/>
      <c r="F124" s="259"/>
      <c r="G124" s="259"/>
      <c r="H124" s="259"/>
      <c r="I124" s="259"/>
      <c r="J124" s="978"/>
      <c r="K124" s="978"/>
      <c r="L124" s="978"/>
      <c r="M124" s="978"/>
      <c r="N124" s="97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1119</v>
      </c>
      <c r="C31" s="81" t="s">
        <v>2232</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363</v>
      </c>
      <c r="B36" s="841" t="str">
        <f>VLOOKUP(A36,EQUIPOS!A6:D154,3,FALSE)</f>
        <v>Vibrador de concreto, Motor de 3 hp a 18.000 rpm Mangueras de 4 mt</v>
      </c>
      <c r="C36" s="842"/>
      <c r="D36" s="842"/>
      <c r="E36" s="842"/>
      <c r="F36" s="842"/>
      <c r="G36" s="842"/>
      <c r="H36" s="843"/>
      <c r="I36" s="267"/>
      <c r="J36" s="268"/>
      <c r="K36" s="269">
        <f>VLOOKUP(A36,EQUIPOS!A6:D163,4,FALSE)</f>
        <v>10584.774197505951</v>
      </c>
      <c r="L36" s="270"/>
      <c r="M36" s="336">
        <v>1</v>
      </c>
      <c r="N36" s="272">
        <f>K36/M36</f>
        <v>10584.774197505951</v>
      </c>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0.02</v>
      </c>
      <c r="N41" s="344">
        <f>N78*M41</f>
        <v>1582.8190800847531</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12167.593277590704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1" t="s">
        <v>745</v>
      </c>
      <c r="B48" s="43" t="str">
        <f>VLOOKUP(A48,MATERIALES!A5:D373,3,FALSE)</f>
        <v>Acero PDR-60</v>
      </c>
      <c r="C48" s="281"/>
      <c r="D48" s="281"/>
      <c r="E48" s="281"/>
      <c r="F48" s="281"/>
      <c r="G48" s="281"/>
      <c r="H48" s="281"/>
      <c r="I48" s="281"/>
      <c r="J48" s="311" t="str">
        <f>VLOOKUP(A48,MATERIALES!A4:D640,2,FALSE)</f>
        <v>kg</v>
      </c>
      <c r="K48" s="282">
        <v>34.112000000000002</v>
      </c>
      <c r="L48" s="267"/>
      <c r="M48" s="402">
        <f>VLOOKUP(A48,MATERIALES!A5:D396,4,FALSE)</f>
        <v>4029.2237782983452</v>
      </c>
      <c r="N48" s="272">
        <f>K48*M48</f>
        <v>137444.88152531316</v>
      </c>
    </row>
    <row r="49" spans="1:14">
      <c r="A49" s="161" t="s">
        <v>608</v>
      </c>
      <c r="B49" s="43" t="str">
        <f>VLOOKUP(A49,MATERIALES!A6:D373,3,FALSE)</f>
        <v>Pintura anticorrosiva</v>
      </c>
      <c r="C49" s="425"/>
      <c r="D49" s="425"/>
      <c r="E49" s="425"/>
      <c r="F49" s="425"/>
      <c r="G49" s="425"/>
      <c r="H49" s="425"/>
      <c r="I49" s="425"/>
      <c r="J49" s="312" t="str">
        <f>VLOOKUP(A49,MATERIALES!A5:D641,2,FALSE)</f>
        <v>gal</v>
      </c>
      <c r="K49" s="397">
        <v>0.15</v>
      </c>
      <c r="L49" s="421"/>
      <c r="M49" s="402">
        <f>VLOOKUP(A49,MATERIALES!A6:D397,4,FALSE)</f>
        <v>54323.106716431561</v>
      </c>
      <c r="N49" s="272">
        <f>K49*M49</f>
        <v>8148.4660074647336</v>
      </c>
    </row>
    <row r="50" spans="1:14">
      <c r="A50" s="161" t="s">
        <v>832</v>
      </c>
      <c r="B50" s="43" t="str">
        <f>VLOOKUP(A50,MATERIALES!A6:D373,3,FALSE)</f>
        <v>Concreto Resistencia  21 (Mpa)</v>
      </c>
      <c r="C50" s="425"/>
      <c r="D50" s="425"/>
      <c r="E50" s="425"/>
      <c r="F50" s="425"/>
      <c r="G50" s="425"/>
      <c r="H50" s="425"/>
      <c r="I50" s="425"/>
      <c r="J50" s="312" t="str">
        <f>VLOOKUP(A50,MATERIALES!A6:D642,2,FALSE)</f>
        <v>m3</v>
      </c>
      <c r="K50" s="397">
        <v>0.126</v>
      </c>
      <c r="L50" s="421"/>
      <c r="M50" s="402">
        <f>VLOOKUP(A50,MATERIALES!A6:D398,4,FALSE)</f>
        <v>461459.70864965668</v>
      </c>
      <c r="N50" s="272">
        <f>K50*M50</f>
        <v>58143.923289856742</v>
      </c>
    </row>
    <row r="51" spans="1:14">
      <c r="A51" s="161" t="s">
        <v>869</v>
      </c>
      <c r="B51" s="43" t="str">
        <f>VLOOKUP(A51,MATERIALES!A6:D373,3,FALSE)</f>
        <v>Formaleta para baranda de concreto</v>
      </c>
      <c r="C51" s="425"/>
      <c r="D51" s="425"/>
      <c r="E51" s="425"/>
      <c r="F51" s="425"/>
      <c r="G51" s="425"/>
      <c r="H51" s="425"/>
      <c r="I51" s="425"/>
      <c r="J51" s="312" t="str">
        <f>VLOOKUP(A51,MATERIALES!A6:D643,2,FALSE)</f>
        <v>m</v>
      </c>
      <c r="K51" s="397">
        <v>1</v>
      </c>
      <c r="L51" s="421"/>
      <c r="M51" s="402">
        <f>VLOOKUP(A51,MATERIALES!A6:D399,4,FALSE)</f>
        <v>28740.997972347373</v>
      </c>
      <c r="N51" s="272">
        <f>K51*M51</f>
        <v>28740.997972347373</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8" t="s">
        <v>953</v>
      </c>
      <c r="C56" s="829"/>
      <c r="D56" s="829"/>
      <c r="E56" s="829"/>
      <c r="F56" s="829"/>
      <c r="G56" s="829"/>
      <c r="H56" s="829"/>
      <c r="I56" s="829"/>
      <c r="J56" s="829"/>
      <c r="K56" s="829"/>
      <c r="L56" s="829"/>
      <c r="M56" s="830"/>
      <c r="N56" s="394">
        <f>SUM(N48:N55)</f>
        <v>232478.268794982</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31" t="s">
        <v>961</v>
      </c>
      <c r="M60" s="804"/>
      <c r="N60" s="76" t="s">
        <v>951</v>
      </c>
    </row>
    <row r="61" spans="1:14">
      <c r="A61" t="s">
        <v>1239</v>
      </c>
      <c r="B61" s="46" t="str">
        <f>VLOOKUP(A61,TRANSPORTE!A3:D117,3,FALSE)</f>
        <v>Transporte de concreto</v>
      </c>
      <c r="C61" s="317"/>
      <c r="D61" s="317"/>
      <c r="E61" s="317"/>
      <c r="F61" s="317"/>
      <c r="G61" s="317"/>
      <c r="H61" s="311" t="s">
        <v>339</v>
      </c>
      <c r="I61" s="279">
        <v>0.126</v>
      </c>
      <c r="J61" s="286">
        <v>1</v>
      </c>
      <c r="K61" s="279">
        <f>I61*J61</f>
        <v>0.126</v>
      </c>
      <c r="L61" s="832">
        <f>VLOOKUP(A61,TRANSPORTE!A3:D117,4,FALSE)</f>
        <v>1232.9363069637777</v>
      </c>
      <c r="M61" s="833"/>
      <c r="N61" s="287">
        <f>K61*L61</f>
        <v>155.34997467743599</v>
      </c>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311"/>
      <c r="I64" s="279"/>
      <c r="J64" s="286"/>
      <c r="K64" s="279"/>
      <c r="L64" s="832"/>
      <c r="M64" s="833"/>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7"/>
      <c r="M66" s="818"/>
      <c r="N66" s="127"/>
    </row>
    <row r="67" spans="1:15" ht="15.75" thickBot="1">
      <c r="B67" s="834" t="s">
        <v>953</v>
      </c>
      <c r="C67" s="835"/>
      <c r="D67" s="835"/>
      <c r="E67" s="835"/>
      <c r="F67" s="835"/>
      <c r="G67" s="835"/>
      <c r="H67" s="835"/>
      <c r="I67" s="835"/>
      <c r="J67" s="835"/>
      <c r="K67" s="835"/>
      <c r="L67" s="835"/>
      <c r="M67" s="836"/>
      <c r="N67" s="104">
        <f>N61+N62+N63+N64+N65</f>
        <v>155.34997467743599</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4" t="s">
        <v>963</v>
      </c>
      <c r="C71" s="855"/>
      <c r="D71" s="855"/>
      <c r="E71" s="855"/>
      <c r="F71" s="855"/>
      <c r="G71" s="855"/>
      <c r="H71" s="855"/>
      <c r="I71" s="73" t="s">
        <v>964</v>
      </c>
      <c r="J71" s="75" t="s">
        <v>1410</v>
      </c>
      <c r="K71" s="74" t="s">
        <v>966</v>
      </c>
      <c r="L71" s="856" t="s">
        <v>950</v>
      </c>
      <c r="M71" s="980"/>
      <c r="N71" s="98" t="s">
        <v>951</v>
      </c>
    </row>
    <row r="72" spans="1:15">
      <c r="A72" s="162" t="s">
        <v>9</v>
      </c>
      <c r="B72" s="49" t="str">
        <f>VLOOKUP(A72,'MANO DE OBRA'!A8:D68,3,FALSE)</f>
        <v>Obrero (3)</v>
      </c>
      <c r="C72" s="47"/>
      <c r="D72" s="47"/>
      <c r="E72" s="47"/>
      <c r="F72" s="47"/>
      <c r="G72" s="47"/>
      <c r="H72" s="47"/>
      <c r="I72" s="292">
        <f>K72/J72*100</f>
        <v>87780</v>
      </c>
      <c r="J72" s="293">
        <v>185</v>
      </c>
      <c r="K72" s="294">
        <f>VLOOKUP(A72,'MANO DE OBRA'!A8:D99,4,FALSE)</f>
        <v>162393</v>
      </c>
      <c r="L72" s="50"/>
      <c r="M72" s="431">
        <v>3.4</v>
      </c>
      <c r="N72" s="395">
        <f>K72/M72</f>
        <v>47762.647058823532</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3.4</v>
      </c>
      <c r="N73" s="395">
        <f>K73/M73</f>
        <v>31378.306945414115</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5"/>
      <c r="C77" s="816"/>
      <c r="D77" s="816"/>
      <c r="E77" s="816"/>
      <c r="F77" s="816"/>
      <c r="G77" s="816"/>
      <c r="H77" s="816"/>
      <c r="I77" s="126"/>
      <c r="J77" s="126"/>
      <c r="K77" s="126"/>
      <c r="L77" s="916"/>
      <c r="M77" s="916"/>
      <c r="N77" s="45"/>
    </row>
    <row r="78" spans="1:15" ht="15.75" thickBot="1">
      <c r="B78" s="834" t="s">
        <v>953</v>
      </c>
      <c r="C78" s="835"/>
      <c r="D78" s="835"/>
      <c r="E78" s="835"/>
      <c r="F78" s="835"/>
      <c r="G78" s="835"/>
      <c r="H78" s="835"/>
      <c r="I78" s="835"/>
      <c r="J78" s="835"/>
      <c r="K78" s="835"/>
      <c r="L78" s="835"/>
      <c r="M78" s="836"/>
      <c r="N78" s="301">
        <f>SUM(N72:N77)</f>
        <v>79140.954004237647</v>
      </c>
    </row>
    <row r="79" spans="1:15" ht="15.75" thickBot="1">
      <c r="B79" s="33"/>
      <c r="C79" s="34"/>
      <c r="D79" s="34"/>
      <c r="E79" s="34"/>
      <c r="F79" s="34"/>
      <c r="G79" s="34"/>
      <c r="H79" s="34"/>
      <c r="I79" s="34"/>
      <c r="J79" s="34"/>
      <c r="K79" s="34"/>
      <c r="L79" s="34"/>
      <c r="M79" s="34"/>
      <c r="N79" s="35"/>
    </row>
    <row r="80" spans="1:15" ht="15.75" thickBot="1">
      <c r="B80" s="828" t="s">
        <v>967</v>
      </c>
      <c r="C80" s="829"/>
      <c r="D80" s="829"/>
      <c r="E80" s="829"/>
      <c r="F80" s="829"/>
      <c r="G80" s="829"/>
      <c r="H80" s="829"/>
      <c r="I80" s="829"/>
      <c r="J80" s="829"/>
      <c r="K80" s="829"/>
      <c r="L80" s="829"/>
      <c r="M80" s="830"/>
      <c r="N80" s="99">
        <f>N43+N56+N67+N78</f>
        <v>323942.16605148779</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9" t="s">
        <v>969</v>
      </c>
      <c r="C84" s="820"/>
      <c r="D84" s="820"/>
      <c r="E84" s="820"/>
      <c r="F84" s="820"/>
      <c r="G84" s="820"/>
      <c r="H84" s="820"/>
      <c r="I84" s="314"/>
      <c r="J84" s="334"/>
      <c r="K84" s="302" t="s">
        <v>970</v>
      </c>
      <c r="L84" s="858" t="s">
        <v>971</v>
      </c>
      <c r="M84" s="859"/>
      <c r="N84" s="303"/>
    </row>
    <row r="85" spans="1:14">
      <c r="B85" s="860" t="s">
        <v>972</v>
      </c>
      <c r="C85" s="861"/>
      <c r="D85" s="861"/>
      <c r="E85" s="861"/>
      <c r="F85" s="861"/>
      <c r="G85" s="861"/>
      <c r="H85" s="861"/>
      <c r="I85" s="87"/>
      <c r="J85" s="88"/>
      <c r="K85" s="304">
        <v>0.2</v>
      </c>
      <c r="L85" s="862">
        <f>N80*K85</f>
        <v>64788.43321029756</v>
      </c>
      <c r="M85" s="863"/>
      <c r="N85" s="51"/>
    </row>
    <row r="86" spans="1:14">
      <c r="B86" s="89" t="s">
        <v>973</v>
      </c>
      <c r="C86" s="90"/>
      <c r="D86" s="90"/>
      <c r="E86" s="90"/>
      <c r="F86" s="90"/>
      <c r="G86" s="90"/>
      <c r="H86" s="90"/>
      <c r="I86" s="87"/>
      <c r="J86" s="88"/>
      <c r="K86" s="304">
        <v>0.05</v>
      </c>
      <c r="L86" s="862">
        <f>N80*K86</f>
        <v>16197.10830257439</v>
      </c>
      <c r="M86" s="863"/>
      <c r="N86" s="51"/>
    </row>
    <row r="87" spans="1:14" ht="15.75" thickBot="1">
      <c r="B87" s="91" t="s">
        <v>974</v>
      </c>
      <c r="C87" s="92"/>
      <c r="D87" s="92"/>
      <c r="E87" s="92"/>
      <c r="F87" s="92"/>
      <c r="G87" s="92"/>
      <c r="H87" s="92"/>
      <c r="I87" s="93"/>
      <c r="J87" s="94"/>
      <c r="K87" s="305">
        <v>0.05</v>
      </c>
      <c r="L87" s="864">
        <f>N80*K87</f>
        <v>16197.10830257439</v>
      </c>
      <c r="M87" s="865"/>
      <c r="N87" s="51"/>
    </row>
    <row r="88" spans="1:14" ht="15.75" thickBot="1">
      <c r="B88" s="828" t="s">
        <v>953</v>
      </c>
      <c r="C88" s="829"/>
      <c r="D88" s="829"/>
      <c r="E88" s="829"/>
      <c r="F88" s="829"/>
      <c r="G88" s="829"/>
      <c r="H88" s="829"/>
      <c r="I88" s="829"/>
      <c r="J88" s="829"/>
      <c r="K88" s="829"/>
      <c r="L88" s="829"/>
      <c r="M88" s="830"/>
      <c r="N88" s="52">
        <f>L85+L86+L87</f>
        <v>97182.649815446333</v>
      </c>
    </row>
    <row r="89" spans="1:14" ht="15.75" thickBot="1">
      <c r="B89" s="33"/>
      <c r="C89" s="34"/>
      <c r="D89" s="34"/>
      <c r="E89" s="34"/>
      <c r="F89" s="34"/>
      <c r="G89" s="34"/>
      <c r="H89" s="34"/>
      <c r="I89" s="34"/>
      <c r="J89" s="34"/>
      <c r="K89" s="34"/>
      <c r="L89" s="34"/>
      <c r="M89" s="34"/>
      <c r="N89" s="35"/>
    </row>
    <row r="90" spans="1:14" ht="15.75" thickBot="1">
      <c r="A90" t="s">
        <v>2016</v>
      </c>
      <c r="B90" s="828" t="s">
        <v>975</v>
      </c>
      <c r="C90" s="829"/>
      <c r="D90" s="829"/>
      <c r="E90" s="829"/>
      <c r="F90" s="829"/>
      <c r="G90" s="829"/>
      <c r="H90" s="829"/>
      <c r="I90" s="829"/>
      <c r="J90" s="829"/>
      <c r="K90" s="829"/>
      <c r="L90" s="829"/>
      <c r="M90" s="830"/>
      <c r="N90" s="188">
        <f>N80+N88</f>
        <v>421124.81586693414</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70" t="s">
        <v>2218</v>
      </c>
      <c r="C107" s="971"/>
      <c r="D107" s="971"/>
      <c r="E107" s="971"/>
      <c r="F107" s="971"/>
      <c r="G107" s="971"/>
      <c r="H107" s="971"/>
      <c r="I107" s="971"/>
      <c r="J107" s="971"/>
      <c r="K107" s="971"/>
      <c r="L107" s="971"/>
      <c r="M107" s="971"/>
      <c r="N107" s="972"/>
    </row>
    <row r="108" spans="2:14" ht="15" customHeight="1">
      <c r="B108" s="970"/>
      <c r="C108" s="971"/>
      <c r="D108" s="971"/>
      <c r="E108" s="971"/>
      <c r="F108" s="971"/>
      <c r="G108" s="971"/>
      <c r="H108" s="971"/>
      <c r="I108" s="971"/>
      <c r="J108" s="971"/>
      <c r="K108" s="971"/>
      <c r="L108" s="971"/>
      <c r="M108" s="971"/>
      <c r="N108" s="972"/>
    </row>
    <row r="109" spans="2:14" ht="30" customHeight="1">
      <c r="B109" s="973" t="s">
        <v>2219</v>
      </c>
      <c r="C109" s="974"/>
      <c r="D109" s="974"/>
      <c r="E109" s="974"/>
      <c r="F109" s="974"/>
      <c r="G109" s="974"/>
      <c r="H109" s="974"/>
      <c r="I109" s="974"/>
      <c r="J109" s="974"/>
      <c r="K109" s="974"/>
      <c r="L109" s="974"/>
      <c r="M109" s="974"/>
      <c r="N109" s="975"/>
    </row>
    <row r="110" spans="2:14">
      <c r="B110" s="973"/>
      <c r="C110" s="974"/>
      <c r="D110" s="974"/>
      <c r="E110" s="974"/>
      <c r="F110" s="974"/>
      <c r="G110" s="974"/>
      <c r="H110" s="974"/>
      <c r="I110" s="974"/>
      <c r="J110" s="974"/>
      <c r="K110" s="974"/>
      <c r="L110" s="974"/>
      <c r="M110" s="974"/>
      <c r="N110" s="975"/>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6"/>
      <c r="K120" s="976"/>
      <c r="L120" s="976"/>
      <c r="M120" s="976"/>
      <c r="N120" s="977"/>
    </row>
    <row r="121" spans="2:14" ht="15.75" thickBot="1">
      <c r="B121" s="419" t="s">
        <v>2221</v>
      </c>
      <c r="C121" s="420"/>
      <c r="D121" s="420"/>
      <c r="E121" s="259"/>
      <c r="F121" s="259"/>
      <c r="G121" s="259"/>
      <c r="H121" s="259"/>
      <c r="I121" s="259"/>
      <c r="J121" s="978"/>
      <c r="K121" s="978"/>
      <c r="L121" s="978"/>
      <c r="M121" s="978"/>
      <c r="N121" s="97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1659</v>
      </c>
      <c r="C31" s="81" t="s">
        <v>1660</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363</v>
      </c>
      <c r="B36" s="841" t="str">
        <f>VLOOKUP(A36,EQUIPOS!A6:D154,3,FALSE)</f>
        <v>Vibrador de concreto, Motor de 3 hp a 18.000 rpm Mangueras de 4 mt</v>
      </c>
      <c r="C36" s="842"/>
      <c r="D36" s="842"/>
      <c r="E36" s="842"/>
      <c r="F36" s="842"/>
      <c r="G36" s="842"/>
      <c r="H36" s="843"/>
      <c r="I36" s="267"/>
      <c r="J36" s="268"/>
      <c r="K36" s="269">
        <f>VLOOKUP(A36,EQUIPOS!A6:D163,4,FALSE)</f>
        <v>10584.774197505951</v>
      </c>
      <c r="L36" s="270"/>
      <c r="M36" s="336">
        <v>1</v>
      </c>
      <c r="N36" s="272">
        <f>K36/M36</f>
        <v>10584.774197505951</v>
      </c>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0.02</v>
      </c>
      <c r="N41" s="344">
        <f>N78*M41</f>
        <v>1582.8190800847531</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12167.593277590704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1" t="s">
        <v>745</v>
      </c>
      <c r="B48" s="43" t="str">
        <f>VLOOKUP(A48,MATERIALES!A5:D373,3,FALSE)</f>
        <v>Acero PDR-60</v>
      </c>
      <c r="C48" s="281"/>
      <c r="D48" s="281"/>
      <c r="E48" s="281"/>
      <c r="F48" s="281"/>
      <c r="G48" s="281"/>
      <c r="H48" s="281"/>
      <c r="I48" s="281"/>
      <c r="J48" s="311" t="str">
        <f>VLOOKUP(A48,MATERIALES!A4:D640,2,FALSE)</f>
        <v>kg</v>
      </c>
      <c r="K48" s="282">
        <v>34.112000000000002</v>
      </c>
      <c r="L48" s="267"/>
      <c r="M48" s="402">
        <f>VLOOKUP(A48,MATERIALES!A5:D396,4,FALSE)</f>
        <v>4029.2237782983452</v>
      </c>
      <c r="N48" s="272">
        <f>K48*M48</f>
        <v>137444.88152531316</v>
      </c>
    </row>
    <row r="49" spans="1:14">
      <c r="A49" s="161" t="s">
        <v>608</v>
      </c>
      <c r="B49" s="43" t="str">
        <f>VLOOKUP(A49,MATERIALES!A6:D373,3,FALSE)</f>
        <v>Pintura anticorrosiva</v>
      </c>
      <c r="C49" s="425"/>
      <c r="D49" s="425"/>
      <c r="E49" s="425"/>
      <c r="F49" s="425"/>
      <c r="G49" s="425"/>
      <c r="H49" s="425"/>
      <c r="I49" s="425"/>
      <c r="J49" s="312" t="str">
        <f>VLOOKUP(A49,MATERIALES!A5:D641,2,FALSE)</f>
        <v>gal</v>
      </c>
      <c r="K49" s="397">
        <v>0.15</v>
      </c>
      <c r="L49" s="421"/>
      <c r="M49" s="402">
        <f>VLOOKUP(A49,MATERIALES!A6:D397,4,FALSE)</f>
        <v>54323.106716431561</v>
      </c>
      <c r="N49" s="272">
        <f>K49*M49</f>
        <v>8148.4660074647336</v>
      </c>
    </row>
    <row r="50" spans="1:14">
      <c r="A50" s="161" t="s">
        <v>1661</v>
      </c>
      <c r="B50" s="43" t="str">
        <f>VLOOKUP(A50,MATERIALES!A6:D373,3,FALSE)</f>
        <v>Concreto Resistencia  28 (Mpa)</v>
      </c>
      <c r="C50" s="425"/>
      <c r="D50" s="425"/>
      <c r="E50" s="425"/>
      <c r="F50" s="425"/>
      <c r="G50" s="425"/>
      <c r="H50" s="425"/>
      <c r="I50" s="425"/>
      <c r="J50" s="312" t="str">
        <f>VLOOKUP(A50,MATERIALES!A6:D642,2,FALSE)</f>
        <v>m3</v>
      </c>
      <c r="K50" s="397">
        <v>0.126</v>
      </c>
      <c r="L50" s="421"/>
      <c r="M50" s="402">
        <f>VLOOKUP(A50,MATERIALES!A6:D398,4,FALSE)</f>
        <v>490331.56051048386</v>
      </c>
      <c r="N50" s="272">
        <f>K50*M50</f>
        <v>61781.77662432097</v>
      </c>
    </row>
    <row r="51" spans="1:14">
      <c r="A51" s="161" t="s">
        <v>869</v>
      </c>
      <c r="B51" s="43" t="str">
        <f>VLOOKUP(A51,MATERIALES!A6:D373,3,FALSE)</f>
        <v>Formaleta para baranda de concreto</v>
      </c>
      <c r="C51" s="425"/>
      <c r="D51" s="425"/>
      <c r="E51" s="425"/>
      <c r="F51" s="425"/>
      <c r="G51" s="425"/>
      <c r="H51" s="425"/>
      <c r="I51" s="425"/>
      <c r="J51" s="312" t="str">
        <f>VLOOKUP(A51,MATERIALES!A6:D643,2,FALSE)</f>
        <v>m</v>
      </c>
      <c r="K51" s="397">
        <v>1</v>
      </c>
      <c r="L51" s="421"/>
      <c r="M51" s="402">
        <f>VLOOKUP(A51,MATERIALES!A6:D399,4,FALSE)</f>
        <v>28740.997972347373</v>
      </c>
      <c r="N51" s="272">
        <f>K51*M51</f>
        <v>28740.997972347373</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8" t="s">
        <v>953</v>
      </c>
      <c r="C56" s="829"/>
      <c r="D56" s="829"/>
      <c r="E56" s="829"/>
      <c r="F56" s="829"/>
      <c r="G56" s="829"/>
      <c r="H56" s="829"/>
      <c r="I56" s="829"/>
      <c r="J56" s="829"/>
      <c r="K56" s="829"/>
      <c r="L56" s="829"/>
      <c r="M56" s="830"/>
      <c r="N56" s="394">
        <f>SUM(N48:N55)</f>
        <v>236116.12212944624</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31" t="s">
        <v>961</v>
      </c>
      <c r="M60" s="804"/>
      <c r="N60" s="76" t="s">
        <v>951</v>
      </c>
    </row>
    <row r="61" spans="1:14">
      <c r="A61" t="s">
        <v>1239</v>
      </c>
      <c r="B61" s="46" t="str">
        <f>VLOOKUP(A61,TRANSPORTE!A3:D117,3,FALSE)</f>
        <v>Transporte de concreto</v>
      </c>
      <c r="C61" s="317"/>
      <c r="D61" s="317"/>
      <c r="E61" s="317"/>
      <c r="F61" s="317"/>
      <c r="G61" s="317"/>
      <c r="H61" s="311" t="s">
        <v>339</v>
      </c>
      <c r="I61" s="413">
        <v>0.126</v>
      </c>
      <c r="J61" s="286">
        <v>1</v>
      </c>
      <c r="K61" s="413">
        <f>I61*J61</f>
        <v>0.126</v>
      </c>
      <c r="L61" s="832">
        <f>VLOOKUP(A61,TRANSPORTE!A3:D117,4,FALSE)</f>
        <v>1232.9363069637777</v>
      </c>
      <c r="M61" s="833"/>
      <c r="N61" s="287">
        <f>K61*L61</f>
        <v>155.34997467743599</v>
      </c>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311"/>
      <c r="I64" s="279"/>
      <c r="J64" s="286"/>
      <c r="K64" s="279"/>
      <c r="L64" s="832"/>
      <c r="M64" s="833"/>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7"/>
      <c r="M66" s="818"/>
      <c r="N66" s="127"/>
    </row>
    <row r="67" spans="1:15" ht="15.75" thickBot="1">
      <c r="B67" s="834" t="s">
        <v>953</v>
      </c>
      <c r="C67" s="835"/>
      <c r="D67" s="835"/>
      <c r="E67" s="835"/>
      <c r="F67" s="835"/>
      <c r="G67" s="835"/>
      <c r="H67" s="835"/>
      <c r="I67" s="835"/>
      <c r="J67" s="835"/>
      <c r="K67" s="835"/>
      <c r="L67" s="835"/>
      <c r="M67" s="836"/>
      <c r="N67" s="104">
        <f>N61+N62+N63+N64+N65</f>
        <v>155.34997467743599</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4" t="s">
        <v>963</v>
      </c>
      <c r="C71" s="855"/>
      <c r="D71" s="855"/>
      <c r="E71" s="855"/>
      <c r="F71" s="855"/>
      <c r="G71" s="855"/>
      <c r="H71" s="855"/>
      <c r="I71" s="73" t="s">
        <v>964</v>
      </c>
      <c r="J71" s="75" t="s">
        <v>1410</v>
      </c>
      <c r="K71" s="74" t="s">
        <v>966</v>
      </c>
      <c r="L71" s="856" t="s">
        <v>950</v>
      </c>
      <c r="M71" s="980"/>
      <c r="N71" s="98" t="s">
        <v>951</v>
      </c>
    </row>
    <row r="72" spans="1:15">
      <c r="A72" s="162" t="s">
        <v>9</v>
      </c>
      <c r="B72" s="49" t="str">
        <f>VLOOKUP(A72,'MANO DE OBRA'!A8:D68,3,FALSE)</f>
        <v>Obrero (3)</v>
      </c>
      <c r="C72" s="47"/>
      <c r="D72" s="47"/>
      <c r="E72" s="47"/>
      <c r="F72" s="47"/>
      <c r="G72" s="47"/>
      <c r="H72" s="47"/>
      <c r="I72" s="292">
        <f>K72/J72*100</f>
        <v>87780</v>
      </c>
      <c r="J72" s="293">
        <v>185</v>
      </c>
      <c r="K72" s="294">
        <f>VLOOKUP(A72,'MANO DE OBRA'!A8:D99,4,FALSE)</f>
        <v>162393</v>
      </c>
      <c r="L72" s="50"/>
      <c r="M72" s="431">
        <v>3.4</v>
      </c>
      <c r="N72" s="395">
        <f>K72/M72</f>
        <v>47762.647058823532</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3.4</v>
      </c>
      <c r="N73" s="395">
        <f>K73/M73</f>
        <v>31378.306945414115</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5"/>
      <c r="C77" s="816"/>
      <c r="D77" s="816"/>
      <c r="E77" s="816"/>
      <c r="F77" s="816"/>
      <c r="G77" s="816"/>
      <c r="H77" s="816"/>
      <c r="I77" s="126"/>
      <c r="J77" s="126"/>
      <c r="K77" s="126"/>
      <c r="L77" s="916"/>
      <c r="M77" s="916"/>
      <c r="N77" s="127"/>
    </row>
    <row r="78" spans="1:15" ht="15.75" thickBot="1">
      <c r="B78" s="834" t="s">
        <v>953</v>
      </c>
      <c r="C78" s="835"/>
      <c r="D78" s="835"/>
      <c r="E78" s="835"/>
      <c r="F78" s="835"/>
      <c r="G78" s="835"/>
      <c r="H78" s="835"/>
      <c r="I78" s="835"/>
      <c r="J78" s="835"/>
      <c r="K78" s="835"/>
      <c r="L78" s="835"/>
      <c r="M78" s="836"/>
      <c r="N78" s="460">
        <f>SUM(N72:N77)</f>
        <v>79140.954004237647</v>
      </c>
    </row>
    <row r="79" spans="1:15" ht="15.75" thickBot="1">
      <c r="B79" s="33"/>
      <c r="C79" s="34"/>
      <c r="D79" s="34"/>
      <c r="E79" s="34"/>
      <c r="F79" s="34"/>
      <c r="G79" s="34"/>
      <c r="H79" s="34"/>
      <c r="I79" s="34"/>
      <c r="J79" s="34"/>
      <c r="K79" s="34"/>
      <c r="L79" s="34"/>
      <c r="M79" s="34"/>
      <c r="N79" s="35"/>
    </row>
    <row r="80" spans="1:15" ht="15.75" thickBot="1">
      <c r="B80" s="828" t="s">
        <v>967</v>
      </c>
      <c r="C80" s="829"/>
      <c r="D80" s="829"/>
      <c r="E80" s="829"/>
      <c r="F80" s="829"/>
      <c r="G80" s="829"/>
      <c r="H80" s="829"/>
      <c r="I80" s="829"/>
      <c r="J80" s="829"/>
      <c r="K80" s="829"/>
      <c r="L80" s="829"/>
      <c r="M80" s="830"/>
      <c r="N80" s="99">
        <f>N43+N56+N67+N78</f>
        <v>327580.01938595204</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9" t="s">
        <v>969</v>
      </c>
      <c r="C84" s="820"/>
      <c r="D84" s="820"/>
      <c r="E84" s="820"/>
      <c r="F84" s="820"/>
      <c r="G84" s="820"/>
      <c r="H84" s="820"/>
      <c r="I84" s="314"/>
      <c r="J84" s="334"/>
      <c r="K84" s="302" t="s">
        <v>970</v>
      </c>
      <c r="L84" s="858" t="s">
        <v>971</v>
      </c>
      <c r="M84" s="859"/>
      <c r="N84" s="303"/>
    </row>
    <row r="85" spans="1:14">
      <c r="B85" s="860" t="s">
        <v>972</v>
      </c>
      <c r="C85" s="861"/>
      <c r="D85" s="861"/>
      <c r="E85" s="861"/>
      <c r="F85" s="861"/>
      <c r="G85" s="861"/>
      <c r="H85" s="861"/>
      <c r="I85" s="87"/>
      <c r="J85" s="88"/>
      <c r="K85" s="304">
        <v>0.2</v>
      </c>
      <c r="L85" s="862">
        <f>N80*K85</f>
        <v>65516.003877190407</v>
      </c>
      <c r="M85" s="863"/>
      <c r="N85" s="51"/>
    </row>
    <row r="86" spans="1:14">
      <c r="B86" s="89" t="s">
        <v>973</v>
      </c>
      <c r="C86" s="90"/>
      <c r="D86" s="90"/>
      <c r="E86" s="90"/>
      <c r="F86" s="90"/>
      <c r="G86" s="90"/>
      <c r="H86" s="90"/>
      <c r="I86" s="87"/>
      <c r="J86" s="88"/>
      <c r="K86" s="304">
        <v>0.05</v>
      </c>
      <c r="L86" s="862">
        <f>N80*K86</f>
        <v>16379.000969297602</v>
      </c>
      <c r="M86" s="863"/>
      <c r="N86" s="51"/>
    </row>
    <row r="87" spans="1:14" ht="15.75" thickBot="1">
      <c r="B87" s="91" t="s">
        <v>974</v>
      </c>
      <c r="C87" s="92"/>
      <c r="D87" s="92"/>
      <c r="E87" s="92"/>
      <c r="F87" s="92"/>
      <c r="G87" s="92"/>
      <c r="H87" s="92"/>
      <c r="I87" s="93"/>
      <c r="J87" s="94"/>
      <c r="K87" s="305">
        <v>0.05</v>
      </c>
      <c r="L87" s="864">
        <f>N80*K87</f>
        <v>16379.000969297602</v>
      </c>
      <c r="M87" s="865"/>
      <c r="N87" s="51"/>
    </row>
    <row r="88" spans="1:14" ht="15.75" thickBot="1">
      <c r="B88" s="828" t="s">
        <v>953</v>
      </c>
      <c r="C88" s="829"/>
      <c r="D88" s="829"/>
      <c r="E88" s="829"/>
      <c r="F88" s="829"/>
      <c r="G88" s="829"/>
      <c r="H88" s="829"/>
      <c r="I88" s="829"/>
      <c r="J88" s="829"/>
      <c r="K88" s="829"/>
      <c r="L88" s="829"/>
      <c r="M88" s="830"/>
      <c r="N88" s="52">
        <f>L85+L86+L87</f>
        <v>98274.005815785611</v>
      </c>
    </row>
    <row r="89" spans="1:14" ht="15.75" thickBot="1">
      <c r="B89" s="33"/>
      <c r="C89" s="34"/>
      <c r="D89" s="34"/>
      <c r="E89" s="34"/>
      <c r="F89" s="34"/>
      <c r="G89" s="34"/>
      <c r="H89" s="34"/>
      <c r="I89" s="34"/>
      <c r="J89" s="34"/>
      <c r="K89" s="34"/>
      <c r="L89" s="34"/>
      <c r="M89" s="34"/>
      <c r="N89" s="35"/>
    </row>
    <row r="90" spans="1:14" ht="15.75" thickBot="1">
      <c r="A90" t="s">
        <v>2016</v>
      </c>
      <c r="B90" s="828" t="s">
        <v>975</v>
      </c>
      <c r="C90" s="829"/>
      <c r="D90" s="829"/>
      <c r="E90" s="829"/>
      <c r="F90" s="829"/>
      <c r="G90" s="829"/>
      <c r="H90" s="829"/>
      <c r="I90" s="829"/>
      <c r="J90" s="829"/>
      <c r="K90" s="829"/>
      <c r="L90" s="829"/>
      <c r="M90" s="830"/>
      <c r="N90" s="188">
        <f>N80+N88</f>
        <v>425854.02520173765</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70" t="s">
        <v>2218</v>
      </c>
      <c r="C107" s="971"/>
      <c r="D107" s="971"/>
      <c r="E107" s="971"/>
      <c r="F107" s="971"/>
      <c r="G107" s="971"/>
      <c r="H107" s="971"/>
      <c r="I107" s="971"/>
      <c r="J107" s="971"/>
      <c r="K107" s="971"/>
      <c r="L107" s="971"/>
      <c r="M107" s="971"/>
      <c r="N107" s="972"/>
    </row>
    <row r="108" spans="2:14" ht="15" customHeight="1">
      <c r="B108" s="970"/>
      <c r="C108" s="971"/>
      <c r="D108" s="971"/>
      <c r="E108" s="971"/>
      <c r="F108" s="971"/>
      <c r="G108" s="971"/>
      <c r="H108" s="971"/>
      <c r="I108" s="971"/>
      <c r="J108" s="971"/>
      <c r="K108" s="971"/>
      <c r="L108" s="971"/>
      <c r="M108" s="971"/>
      <c r="N108" s="972"/>
    </row>
    <row r="109" spans="2:14" ht="30" customHeight="1">
      <c r="B109" s="973" t="s">
        <v>2219</v>
      </c>
      <c r="C109" s="974"/>
      <c r="D109" s="974"/>
      <c r="E109" s="974"/>
      <c r="F109" s="974"/>
      <c r="G109" s="974"/>
      <c r="H109" s="974"/>
      <c r="I109" s="974"/>
      <c r="J109" s="974"/>
      <c r="K109" s="974"/>
      <c r="L109" s="974"/>
      <c r="M109" s="974"/>
      <c r="N109" s="975"/>
    </row>
    <row r="110" spans="2:14">
      <c r="B110" s="973"/>
      <c r="C110" s="974"/>
      <c r="D110" s="974"/>
      <c r="E110" s="974"/>
      <c r="F110" s="974"/>
      <c r="G110" s="974"/>
      <c r="H110" s="974"/>
      <c r="I110" s="974"/>
      <c r="J110" s="974"/>
      <c r="K110" s="974"/>
      <c r="L110" s="974"/>
      <c r="M110" s="974"/>
      <c r="N110" s="975"/>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6"/>
      <c r="K120" s="976"/>
      <c r="L120" s="976"/>
      <c r="M120" s="976"/>
      <c r="N120" s="977"/>
    </row>
    <row r="121" spans="2:14" ht="15.75" thickBot="1">
      <c r="B121" s="419" t="s">
        <v>2221</v>
      </c>
      <c r="C121" s="420"/>
      <c r="D121" s="420"/>
      <c r="E121" s="259"/>
      <c r="F121" s="259"/>
      <c r="G121" s="259"/>
      <c r="H121" s="259"/>
      <c r="I121" s="259"/>
      <c r="J121" s="978"/>
      <c r="K121" s="978"/>
      <c r="L121" s="978"/>
      <c r="M121" s="978"/>
      <c r="N121" s="97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19.5" customHeight="1">
      <c r="B1" s="917"/>
      <c r="C1" s="929"/>
      <c r="D1" s="930"/>
      <c r="E1" s="930"/>
      <c r="F1" s="930"/>
      <c r="G1" s="930"/>
      <c r="H1" s="930"/>
      <c r="I1" s="930"/>
      <c r="J1" s="931"/>
      <c r="K1" s="932" t="s">
        <v>933</v>
      </c>
      <c r="L1" s="934" t="s">
        <v>2198</v>
      </c>
      <c r="M1" s="935"/>
      <c r="N1" s="936"/>
    </row>
    <row r="2" spans="2:14" ht="22.5" customHeight="1">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1662</v>
      </c>
      <c r="C31" s="81" t="s">
        <v>2121</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156</v>
      </c>
      <c r="B36" s="841" t="str">
        <f>VLOOKUP(A36,EQUIPOS!A6:D154,3,FALSE)</f>
        <v>Cizalla manual de 90 cm.</v>
      </c>
      <c r="C36" s="842"/>
      <c r="D36" s="842"/>
      <c r="E36" s="842"/>
      <c r="F36" s="842"/>
      <c r="G36" s="842"/>
      <c r="H36" s="843"/>
      <c r="I36" s="267"/>
      <c r="J36" s="268"/>
      <c r="K36" s="269">
        <f>VLOOKUP(A36,EQUIPOS!A6:D163,4,FALSE)</f>
        <v>975.84585771925936</v>
      </c>
      <c r="L36" s="270"/>
      <c r="M36" s="336">
        <v>37.5</v>
      </c>
      <c r="N36" s="272">
        <f>K36/M36</f>
        <v>26.022556205846914</v>
      </c>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0.02</v>
      </c>
      <c r="N41" s="344">
        <f>N78*M41</f>
        <v>16.081724361440799</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42.104280567287717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1.05</v>
      </c>
      <c r="L48" s="267"/>
      <c r="M48" s="402">
        <f>VLOOKUP(A48,MATERIALES!A5:D396,4,FALSE)</f>
        <v>4029.2237782983452</v>
      </c>
      <c r="N48" s="272">
        <f>K48*M48</f>
        <v>4230.684967213263</v>
      </c>
    </row>
    <row r="49" spans="1:14">
      <c r="A49" s="161" t="s">
        <v>898</v>
      </c>
      <c r="B49" s="43" t="str">
        <f>VLOOKUP(A49,MATERIALES!A6:D373,3,FALSE)</f>
        <v>Alambre Negro Para Amarre</v>
      </c>
      <c r="C49" s="425"/>
      <c r="D49" s="425"/>
      <c r="E49" s="425"/>
      <c r="F49" s="425"/>
      <c r="G49" s="425"/>
      <c r="H49" s="425"/>
      <c r="I49" s="425"/>
      <c r="J49" s="311" t="str">
        <f>VLOOKUP(A49,MATERIALES!A5:D641,2,FALSE)</f>
        <v>kg</v>
      </c>
      <c r="K49" s="397">
        <v>0.03</v>
      </c>
      <c r="L49" s="421"/>
      <c r="M49" s="402">
        <f>VLOOKUP(A49,MATERIALES!A6:D397,4,FALSE)</f>
        <v>4675.1629996803695</v>
      </c>
      <c r="N49" s="272">
        <f>K49*M49</f>
        <v>140.25488999041107</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8" t="s">
        <v>953</v>
      </c>
      <c r="C56" s="829"/>
      <c r="D56" s="829"/>
      <c r="E56" s="829"/>
      <c r="F56" s="829"/>
      <c r="G56" s="829"/>
      <c r="H56" s="829"/>
      <c r="I56" s="829"/>
      <c r="J56" s="829"/>
      <c r="K56" s="829"/>
      <c r="L56" s="829"/>
      <c r="M56" s="830"/>
      <c r="N56" s="394">
        <f>SUM(N48:N55)</f>
        <v>4370.9398572036744</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31" t="s">
        <v>961</v>
      </c>
      <c r="M60" s="804"/>
      <c r="N60" s="76" t="s">
        <v>951</v>
      </c>
    </row>
    <row r="61" spans="1:14">
      <c r="A61" t="s">
        <v>1222</v>
      </c>
      <c r="B61" s="46" t="str">
        <f>VLOOKUP(A61,TRANSPORTE!A3:D117,3,FALSE)</f>
        <v>Transporte de acero</v>
      </c>
      <c r="C61" s="317"/>
      <c r="D61" s="317"/>
      <c r="E61" s="317"/>
      <c r="F61" s="317"/>
      <c r="G61" s="317"/>
      <c r="H61" s="311" t="s">
        <v>2044</v>
      </c>
      <c r="I61" s="279">
        <v>1.05</v>
      </c>
      <c r="J61" s="286">
        <v>1</v>
      </c>
      <c r="K61" s="279">
        <f>I61*J61</f>
        <v>1.05</v>
      </c>
      <c r="L61" s="832">
        <f>VLOOKUP(A61,TRANSPORTE!A3:D117,4,FALSE)</f>
        <v>0.85503353388787207</v>
      </c>
      <c r="M61" s="833"/>
      <c r="N61" s="287">
        <f>K61*L61</f>
        <v>0.89778521058226568</v>
      </c>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311"/>
      <c r="I64" s="279"/>
      <c r="J64" s="286"/>
      <c r="K64" s="279"/>
      <c r="L64" s="832"/>
      <c r="M64" s="833"/>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7"/>
      <c r="M66" s="818"/>
      <c r="N66" s="127"/>
    </row>
    <row r="67" spans="1:15" ht="15.75" thickBot="1">
      <c r="B67" s="834" t="s">
        <v>953</v>
      </c>
      <c r="C67" s="835"/>
      <c r="D67" s="835"/>
      <c r="E67" s="835"/>
      <c r="F67" s="835"/>
      <c r="G67" s="835"/>
      <c r="H67" s="835"/>
      <c r="I67" s="835"/>
      <c r="J67" s="835"/>
      <c r="K67" s="835"/>
      <c r="L67" s="835"/>
      <c r="M67" s="836"/>
      <c r="N67" s="104">
        <f>N61+N62+N63+N64+N65</f>
        <v>0.89778521058226568</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4" t="s">
        <v>963</v>
      </c>
      <c r="C71" s="855"/>
      <c r="D71" s="855"/>
      <c r="E71" s="855"/>
      <c r="F71" s="855"/>
      <c r="G71" s="855"/>
      <c r="H71" s="855"/>
      <c r="I71" s="73" t="s">
        <v>964</v>
      </c>
      <c r="J71" s="75" t="s">
        <v>1410</v>
      </c>
      <c r="K71" s="74" t="s">
        <v>966</v>
      </c>
      <c r="L71" s="856" t="s">
        <v>950</v>
      </c>
      <c r="M71" s="857"/>
      <c r="N71" s="98" t="s">
        <v>951</v>
      </c>
    </row>
    <row r="72" spans="1:15">
      <c r="A72" s="16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434">
        <v>200</v>
      </c>
      <c r="N72" s="395">
        <f>K72/M72</f>
        <v>270.65499999999997</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200</v>
      </c>
      <c r="N73" s="395">
        <f>K73/M73</f>
        <v>533.43121807203988</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5"/>
      <c r="C77" s="816"/>
      <c r="D77" s="816"/>
      <c r="E77" s="816"/>
      <c r="F77" s="816"/>
      <c r="G77" s="816"/>
      <c r="H77" s="816"/>
      <c r="I77" s="126"/>
      <c r="J77" s="126"/>
      <c r="K77" s="126"/>
      <c r="L77" s="916"/>
      <c r="M77" s="916"/>
      <c r="N77" s="45"/>
    </row>
    <row r="78" spans="1:15" ht="15.75" thickBot="1">
      <c r="B78" s="834" t="s">
        <v>953</v>
      </c>
      <c r="C78" s="835"/>
      <c r="D78" s="835"/>
      <c r="E78" s="835"/>
      <c r="F78" s="835"/>
      <c r="G78" s="835"/>
      <c r="H78" s="835"/>
      <c r="I78" s="835"/>
      <c r="J78" s="835"/>
      <c r="K78" s="835"/>
      <c r="L78" s="835"/>
      <c r="M78" s="836"/>
      <c r="N78" s="301">
        <f>SUM(N72:N77)</f>
        <v>804.08621807203986</v>
      </c>
    </row>
    <row r="79" spans="1:15" ht="15.75" thickBot="1">
      <c r="B79" s="33"/>
      <c r="C79" s="34"/>
      <c r="D79" s="34"/>
      <c r="E79" s="34"/>
      <c r="F79" s="34"/>
      <c r="G79" s="34"/>
      <c r="H79" s="34"/>
      <c r="I79" s="34"/>
      <c r="J79" s="34"/>
      <c r="K79" s="34"/>
      <c r="L79" s="34"/>
      <c r="M79" s="34"/>
      <c r="N79" s="35"/>
    </row>
    <row r="80" spans="1:15" ht="15.75" thickBot="1">
      <c r="B80" s="828" t="s">
        <v>967</v>
      </c>
      <c r="C80" s="829"/>
      <c r="D80" s="829"/>
      <c r="E80" s="829"/>
      <c r="F80" s="829"/>
      <c r="G80" s="829"/>
      <c r="H80" s="829"/>
      <c r="I80" s="829"/>
      <c r="J80" s="829"/>
      <c r="K80" s="829"/>
      <c r="L80" s="829"/>
      <c r="M80" s="830"/>
      <c r="N80" s="99">
        <f>N43+N56+N67+N78</f>
        <v>5218.0281410535845</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9" t="s">
        <v>969</v>
      </c>
      <c r="C84" s="820"/>
      <c r="D84" s="820"/>
      <c r="E84" s="820"/>
      <c r="F84" s="820"/>
      <c r="G84" s="820"/>
      <c r="H84" s="820"/>
      <c r="I84" s="314"/>
      <c r="J84" s="334"/>
      <c r="K84" s="302" t="s">
        <v>970</v>
      </c>
      <c r="L84" s="858" t="s">
        <v>971</v>
      </c>
      <c r="M84" s="859"/>
      <c r="N84" s="303"/>
    </row>
    <row r="85" spans="1:14">
      <c r="B85" s="860" t="s">
        <v>972</v>
      </c>
      <c r="C85" s="861"/>
      <c r="D85" s="861"/>
      <c r="E85" s="861"/>
      <c r="F85" s="861"/>
      <c r="G85" s="861"/>
      <c r="H85" s="861"/>
      <c r="I85" s="87"/>
      <c r="J85" s="88"/>
      <c r="K85" s="304">
        <v>0.2</v>
      </c>
      <c r="L85" s="862">
        <f>N80*K85</f>
        <v>1043.605628210717</v>
      </c>
      <c r="M85" s="863"/>
      <c r="N85" s="51"/>
    </row>
    <row r="86" spans="1:14">
      <c r="B86" s="89" t="s">
        <v>973</v>
      </c>
      <c r="C86" s="90"/>
      <c r="D86" s="90"/>
      <c r="E86" s="90"/>
      <c r="F86" s="90"/>
      <c r="G86" s="90"/>
      <c r="H86" s="90"/>
      <c r="I86" s="87"/>
      <c r="J86" s="88"/>
      <c r="K86" s="304">
        <v>0.05</v>
      </c>
      <c r="L86" s="862">
        <f>N80*K86</f>
        <v>260.90140705267925</v>
      </c>
      <c r="M86" s="863"/>
      <c r="N86" s="51"/>
    </row>
    <row r="87" spans="1:14" ht="15.75" thickBot="1">
      <c r="B87" s="91" t="s">
        <v>974</v>
      </c>
      <c r="C87" s="92"/>
      <c r="D87" s="92"/>
      <c r="E87" s="92"/>
      <c r="F87" s="92"/>
      <c r="G87" s="92"/>
      <c r="H87" s="92"/>
      <c r="I87" s="93"/>
      <c r="J87" s="94"/>
      <c r="K87" s="305">
        <v>0.05</v>
      </c>
      <c r="L87" s="864">
        <f>N80*K87</f>
        <v>260.90140705267925</v>
      </c>
      <c r="M87" s="865"/>
      <c r="N87" s="51"/>
    </row>
    <row r="88" spans="1:14" ht="15.75" thickBot="1">
      <c r="B88" s="828" t="s">
        <v>953</v>
      </c>
      <c r="C88" s="829"/>
      <c r="D88" s="829"/>
      <c r="E88" s="829"/>
      <c r="F88" s="829"/>
      <c r="G88" s="829"/>
      <c r="H88" s="829"/>
      <c r="I88" s="829"/>
      <c r="J88" s="829"/>
      <c r="K88" s="829"/>
      <c r="L88" s="829"/>
      <c r="M88" s="830"/>
      <c r="N88" s="52">
        <f>L85+L86+L87</f>
        <v>1565.4084423160753</v>
      </c>
    </row>
    <row r="89" spans="1:14" ht="15.75" thickBot="1">
      <c r="B89" s="33"/>
      <c r="C89" s="34"/>
      <c r="D89" s="34"/>
      <c r="E89" s="34"/>
      <c r="F89" s="34"/>
      <c r="G89" s="34"/>
      <c r="H89" s="34"/>
      <c r="I89" s="34"/>
      <c r="J89" s="34"/>
      <c r="K89" s="34"/>
      <c r="L89" s="34"/>
      <c r="M89" s="34"/>
      <c r="N89" s="35"/>
    </row>
    <row r="90" spans="1:14" ht="15.75" thickBot="1">
      <c r="A90" t="s">
        <v>2016</v>
      </c>
      <c r="B90" s="828" t="s">
        <v>975</v>
      </c>
      <c r="C90" s="829"/>
      <c r="D90" s="829"/>
      <c r="E90" s="829"/>
      <c r="F90" s="829"/>
      <c r="G90" s="829"/>
      <c r="H90" s="829"/>
      <c r="I90" s="829"/>
      <c r="J90" s="829"/>
      <c r="K90" s="829"/>
      <c r="L90" s="829"/>
      <c r="M90" s="830"/>
      <c r="N90" s="188">
        <f>N80+N88</f>
        <v>6783.4365833696593</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70" t="s">
        <v>2218</v>
      </c>
      <c r="C107" s="971"/>
      <c r="D107" s="971"/>
      <c r="E107" s="971"/>
      <c r="F107" s="971"/>
      <c r="G107" s="971"/>
      <c r="H107" s="971"/>
      <c r="I107" s="971"/>
      <c r="J107" s="971"/>
      <c r="K107" s="971"/>
      <c r="L107" s="971"/>
      <c r="M107" s="971"/>
      <c r="N107" s="972"/>
    </row>
    <row r="108" spans="2:14" ht="15" customHeight="1">
      <c r="B108" s="970"/>
      <c r="C108" s="971"/>
      <c r="D108" s="971"/>
      <c r="E108" s="971"/>
      <c r="F108" s="971"/>
      <c r="G108" s="971"/>
      <c r="H108" s="971"/>
      <c r="I108" s="971"/>
      <c r="J108" s="971"/>
      <c r="K108" s="971"/>
      <c r="L108" s="971"/>
      <c r="M108" s="971"/>
      <c r="N108" s="972"/>
    </row>
    <row r="109" spans="2:14" ht="30" customHeight="1">
      <c r="B109" s="973" t="s">
        <v>2219</v>
      </c>
      <c r="C109" s="974"/>
      <c r="D109" s="974"/>
      <c r="E109" s="974"/>
      <c r="F109" s="974"/>
      <c r="G109" s="974"/>
      <c r="H109" s="974"/>
      <c r="I109" s="974"/>
      <c r="J109" s="974"/>
      <c r="K109" s="974"/>
      <c r="L109" s="974"/>
      <c r="M109" s="974"/>
      <c r="N109" s="975"/>
    </row>
    <row r="110" spans="2:14">
      <c r="B110" s="973"/>
      <c r="C110" s="974"/>
      <c r="D110" s="974"/>
      <c r="E110" s="974"/>
      <c r="F110" s="974"/>
      <c r="G110" s="974"/>
      <c r="H110" s="974"/>
      <c r="I110" s="974"/>
      <c r="J110" s="974"/>
      <c r="K110" s="974"/>
      <c r="L110" s="974"/>
      <c r="M110" s="974"/>
      <c r="N110" s="975"/>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6"/>
      <c r="K120" s="976"/>
      <c r="L120" s="976"/>
      <c r="M120" s="976"/>
      <c r="N120" s="977"/>
    </row>
    <row r="121" spans="2:14" ht="15.75" thickBot="1">
      <c r="B121" s="419" t="s">
        <v>2221</v>
      </c>
      <c r="C121" s="420"/>
      <c r="D121" s="420"/>
      <c r="E121" s="259"/>
      <c r="F121" s="259"/>
      <c r="G121" s="259"/>
      <c r="H121" s="259"/>
      <c r="I121" s="259"/>
      <c r="J121" s="978"/>
      <c r="K121" s="978"/>
      <c r="L121" s="978"/>
      <c r="M121" s="978"/>
      <c r="N121" s="97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161925</xdr:rowOff>
              </from>
              <to>
                <xdr:col>1</xdr:col>
                <xdr:colOff>857250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30"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1663</v>
      </c>
      <c r="C31" s="81" t="s">
        <v>2122</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156</v>
      </c>
      <c r="B36" s="841" t="str">
        <f>VLOOKUP(A36,EQUIPOS!A6:D154,3,FALSE)</f>
        <v>Cizalla manual de 90 cm.</v>
      </c>
      <c r="C36" s="842"/>
      <c r="D36" s="842"/>
      <c r="E36" s="842"/>
      <c r="F36" s="842"/>
      <c r="G36" s="842"/>
      <c r="H36" s="843"/>
      <c r="I36" s="267"/>
      <c r="J36" s="268"/>
      <c r="K36" s="269">
        <f>VLOOKUP(A36,EQUIPOS!A6:D163,4,FALSE)</f>
        <v>975.84585771925936</v>
      </c>
      <c r="L36" s="270"/>
      <c r="M36" s="336">
        <v>37.5</v>
      </c>
      <c r="N36" s="272">
        <f>K36/M36</f>
        <v>26.022556205846914</v>
      </c>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0.02</v>
      </c>
      <c r="N41" s="344">
        <f>N78*M41</f>
        <v>16.081724361440799</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42.104280567287717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1" t="s">
        <v>743</v>
      </c>
      <c r="B48" s="43" t="str">
        <f>VLOOKUP(A48,MATERIALES!A5:D373,3,FALSE)</f>
        <v>Acero A-40</v>
      </c>
      <c r="C48" s="281"/>
      <c r="D48" s="281"/>
      <c r="E48" s="281"/>
      <c r="F48" s="281"/>
      <c r="G48" s="281"/>
      <c r="H48" s="281"/>
      <c r="I48" s="281"/>
      <c r="J48" s="311" t="str">
        <f>VLOOKUP(A48,MATERIALES!A4:D640,2,FALSE)</f>
        <v>kg</v>
      </c>
      <c r="K48" s="282">
        <v>1.05</v>
      </c>
      <c r="L48" s="267"/>
      <c r="M48" s="402">
        <f>VLOOKUP(A48,MATERIALES!A5:D396,4,FALSE)</f>
        <v>3927.8727559213703</v>
      </c>
      <c r="N48" s="272">
        <f>K48*M48</f>
        <v>4124.2663937174393</v>
      </c>
    </row>
    <row r="49" spans="1:14">
      <c r="A49" s="161" t="s">
        <v>898</v>
      </c>
      <c r="B49" s="43" t="str">
        <f>VLOOKUP(A49,MATERIALES!A6:D373,3,FALSE)</f>
        <v>Alambre Negro Para Amarre</v>
      </c>
      <c r="C49" s="425"/>
      <c r="D49" s="425"/>
      <c r="E49" s="425"/>
      <c r="F49" s="425"/>
      <c r="G49" s="425"/>
      <c r="H49" s="425"/>
      <c r="I49" s="425"/>
      <c r="J49" s="312" t="str">
        <f>VLOOKUP(A49,MATERIALES!A5:D641,2,FALSE)</f>
        <v>kg</v>
      </c>
      <c r="K49" s="397">
        <v>0.03</v>
      </c>
      <c r="L49" s="421"/>
      <c r="M49" s="402">
        <f>VLOOKUP(A49,MATERIALES!A6:D397,4,FALSE)</f>
        <v>4675.1629996803695</v>
      </c>
      <c r="N49" s="272">
        <f>K49*M49</f>
        <v>140.25488999041107</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8" t="s">
        <v>953</v>
      </c>
      <c r="C56" s="829"/>
      <c r="D56" s="829"/>
      <c r="E56" s="829"/>
      <c r="F56" s="829"/>
      <c r="G56" s="829"/>
      <c r="H56" s="829"/>
      <c r="I56" s="829"/>
      <c r="J56" s="829"/>
      <c r="K56" s="829"/>
      <c r="L56" s="829"/>
      <c r="M56" s="830"/>
      <c r="N56" s="394">
        <f>SUM(N48:N55)</f>
        <v>4264.5212837078507</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31" t="s">
        <v>961</v>
      </c>
      <c r="M60" s="804"/>
      <c r="N60" s="76" t="s">
        <v>951</v>
      </c>
    </row>
    <row r="61" spans="1:14">
      <c r="A61" t="s">
        <v>1222</v>
      </c>
      <c r="B61" s="46" t="str">
        <f>VLOOKUP(A61,TRANSPORTE!A3:D117,3,FALSE)</f>
        <v>Transporte de acero</v>
      </c>
      <c r="C61" s="317"/>
      <c r="D61" s="317"/>
      <c r="E61" s="317"/>
      <c r="F61" s="317"/>
      <c r="G61" s="317"/>
      <c r="H61" s="311" t="s">
        <v>2044</v>
      </c>
      <c r="I61" s="279">
        <v>1.05</v>
      </c>
      <c r="J61" s="286">
        <v>1</v>
      </c>
      <c r="K61" s="279">
        <f>I61*J61</f>
        <v>1.05</v>
      </c>
      <c r="L61" s="832">
        <f>VLOOKUP(A61,TRANSPORTE!A3:D117,4,FALSE)</f>
        <v>0.85503353388787207</v>
      </c>
      <c r="M61" s="833"/>
      <c r="N61" s="287">
        <f>K61*L61</f>
        <v>0.89778521058226568</v>
      </c>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311"/>
      <c r="I64" s="279"/>
      <c r="J64" s="286"/>
      <c r="K64" s="279"/>
      <c r="L64" s="832"/>
      <c r="M64" s="833"/>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7"/>
      <c r="M66" s="818"/>
      <c r="N66" s="127"/>
    </row>
    <row r="67" spans="1:15" ht="15.75" thickBot="1">
      <c r="B67" s="834" t="s">
        <v>953</v>
      </c>
      <c r="C67" s="835"/>
      <c r="D67" s="835"/>
      <c r="E67" s="835"/>
      <c r="F67" s="835"/>
      <c r="G67" s="835"/>
      <c r="H67" s="835"/>
      <c r="I67" s="835"/>
      <c r="J67" s="835"/>
      <c r="K67" s="835"/>
      <c r="L67" s="835"/>
      <c r="M67" s="836"/>
      <c r="N67" s="104">
        <f>N61+N62+N63+N64+N65</f>
        <v>0.89778521058226568</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4" t="s">
        <v>963</v>
      </c>
      <c r="C71" s="855"/>
      <c r="D71" s="855"/>
      <c r="E71" s="855"/>
      <c r="F71" s="855"/>
      <c r="G71" s="855"/>
      <c r="H71" s="855"/>
      <c r="I71" s="73" t="s">
        <v>964</v>
      </c>
      <c r="J71" s="75" t="s">
        <v>1410</v>
      </c>
      <c r="K71" s="74" t="s">
        <v>966</v>
      </c>
      <c r="L71" s="856" t="s">
        <v>950</v>
      </c>
      <c r="M71" s="857"/>
      <c r="N71" s="98" t="s">
        <v>951</v>
      </c>
    </row>
    <row r="72" spans="1:15">
      <c r="A72" s="16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434">
        <v>200</v>
      </c>
      <c r="N72" s="395">
        <f>K72/M72</f>
        <v>270.65499999999997</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200</v>
      </c>
      <c r="N73" s="395">
        <f>K73/M73</f>
        <v>533.43121807203988</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5"/>
      <c r="C77" s="816"/>
      <c r="D77" s="816"/>
      <c r="E77" s="816"/>
      <c r="F77" s="816"/>
      <c r="G77" s="816"/>
      <c r="H77" s="816"/>
      <c r="I77" s="126"/>
      <c r="J77" s="126"/>
      <c r="K77" s="126"/>
      <c r="L77" s="916"/>
      <c r="M77" s="916"/>
      <c r="N77" s="45"/>
    </row>
    <row r="78" spans="1:15" ht="15.75" thickBot="1">
      <c r="B78" s="834" t="s">
        <v>953</v>
      </c>
      <c r="C78" s="835"/>
      <c r="D78" s="835"/>
      <c r="E78" s="835"/>
      <c r="F78" s="835"/>
      <c r="G78" s="835"/>
      <c r="H78" s="835"/>
      <c r="I78" s="835"/>
      <c r="J78" s="835"/>
      <c r="K78" s="835"/>
      <c r="L78" s="835"/>
      <c r="M78" s="836"/>
      <c r="N78" s="301">
        <f>SUM(N72:N77)</f>
        <v>804.08621807203986</v>
      </c>
    </row>
    <row r="79" spans="1:15" ht="15.75" thickBot="1">
      <c r="B79" s="33"/>
      <c r="C79" s="34"/>
      <c r="D79" s="34"/>
      <c r="E79" s="34"/>
      <c r="F79" s="34"/>
      <c r="G79" s="34"/>
      <c r="H79" s="34"/>
      <c r="I79" s="34"/>
      <c r="J79" s="34"/>
      <c r="K79" s="34"/>
      <c r="L79" s="34"/>
      <c r="M79" s="34"/>
      <c r="N79" s="35"/>
    </row>
    <row r="80" spans="1:15" ht="15.75" thickBot="1">
      <c r="B80" s="828" t="s">
        <v>967</v>
      </c>
      <c r="C80" s="829"/>
      <c r="D80" s="829"/>
      <c r="E80" s="829"/>
      <c r="F80" s="829"/>
      <c r="G80" s="829"/>
      <c r="H80" s="829"/>
      <c r="I80" s="829"/>
      <c r="J80" s="829"/>
      <c r="K80" s="829"/>
      <c r="L80" s="829"/>
      <c r="M80" s="830"/>
      <c r="N80" s="99">
        <f>N43+N56+N67+N78</f>
        <v>5111.6095675577608</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9" t="s">
        <v>969</v>
      </c>
      <c r="C84" s="820"/>
      <c r="D84" s="820"/>
      <c r="E84" s="820"/>
      <c r="F84" s="820"/>
      <c r="G84" s="820"/>
      <c r="H84" s="820"/>
      <c r="I84" s="314"/>
      <c r="J84" s="334"/>
      <c r="K84" s="302" t="s">
        <v>970</v>
      </c>
      <c r="L84" s="858" t="s">
        <v>971</v>
      </c>
      <c r="M84" s="859"/>
      <c r="N84" s="303"/>
    </row>
    <row r="85" spans="1:14">
      <c r="B85" s="860" t="s">
        <v>972</v>
      </c>
      <c r="C85" s="861"/>
      <c r="D85" s="861"/>
      <c r="E85" s="861"/>
      <c r="F85" s="861"/>
      <c r="G85" s="861"/>
      <c r="H85" s="861"/>
      <c r="I85" s="87"/>
      <c r="J85" s="88"/>
      <c r="K85" s="304">
        <v>0.2</v>
      </c>
      <c r="L85" s="862">
        <f>N80*K85</f>
        <v>1022.3219135115522</v>
      </c>
      <c r="M85" s="863"/>
      <c r="N85" s="51"/>
    </row>
    <row r="86" spans="1:14">
      <c r="B86" s="89" t="s">
        <v>973</v>
      </c>
      <c r="C86" s="90"/>
      <c r="D86" s="90"/>
      <c r="E86" s="90"/>
      <c r="F86" s="90"/>
      <c r="G86" s="90"/>
      <c r="H86" s="90"/>
      <c r="I86" s="87"/>
      <c r="J86" s="88"/>
      <c r="K86" s="304">
        <v>0.05</v>
      </c>
      <c r="L86" s="862">
        <f>N80*K86</f>
        <v>255.58047837788806</v>
      </c>
      <c r="M86" s="863"/>
      <c r="N86" s="51"/>
    </row>
    <row r="87" spans="1:14" ht="15.75" thickBot="1">
      <c r="B87" s="91" t="s">
        <v>974</v>
      </c>
      <c r="C87" s="92"/>
      <c r="D87" s="92"/>
      <c r="E87" s="92"/>
      <c r="F87" s="92"/>
      <c r="G87" s="92"/>
      <c r="H87" s="92"/>
      <c r="I87" s="93"/>
      <c r="J87" s="94"/>
      <c r="K87" s="305">
        <v>0.05</v>
      </c>
      <c r="L87" s="864">
        <f>N80*K87</f>
        <v>255.58047837788806</v>
      </c>
      <c r="M87" s="865"/>
      <c r="N87" s="51"/>
    </row>
    <row r="88" spans="1:14" ht="15.75" thickBot="1">
      <c r="B88" s="828" t="s">
        <v>953</v>
      </c>
      <c r="C88" s="829"/>
      <c r="D88" s="829"/>
      <c r="E88" s="829"/>
      <c r="F88" s="829"/>
      <c r="G88" s="829"/>
      <c r="H88" s="829"/>
      <c r="I88" s="829"/>
      <c r="J88" s="829"/>
      <c r="K88" s="829"/>
      <c r="L88" s="829"/>
      <c r="M88" s="830"/>
      <c r="N88" s="52">
        <f>L85+L86+L87</f>
        <v>1533.4828702673283</v>
      </c>
    </row>
    <row r="89" spans="1:14" ht="15.75" thickBot="1">
      <c r="B89" s="33"/>
      <c r="C89" s="34"/>
      <c r="D89" s="34"/>
      <c r="E89" s="34"/>
      <c r="F89" s="34"/>
      <c r="G89" s="34"/>
      <c r="H89" s="34"/>
      <c r="I89" s="34"/>
      <c r="J89" s="34"/>
      <c r="K89" s="34"/>
      <c r="L89" s="34"/>
      <c r="M89" s="34"/>
      <c r="N89" s="35"/>
    </row>
    <row r="90" spans="1:14" ht="15.75" thickBot="1">
      <c r="A90" t="s">
        <v>2016</v>
      </c>
      <c r="B90" s="828" t="s">
        <v>975</v>
      </c>
      <c r="C90" s="829"/>
      <c r="D90" s="829"/>
      <c r="E90" s="829"/>
      <c r="F90" s="829"/>
      <c r="G90" s="829"/>
      <c r="H90" s="829"/>
      <c r="I90" s="829"/>
      <c r="J90" s="829"/>
      <c r="K90" s="829"/>
      <c r="L90" s="829"/>
      <c r="M90" s="830"/>
      <c r="N90" s="188">
        <f>N80+N88</f>
        <v>6645.0924378250893</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70" t="s">
        <v>2218</v>
      </c>
      <c r="C107" s="971"/>
      <c r="D107" s="971"/>
      <c r="E107" s="971"/>
      <c r="F107" s="971"/>
      <c r="G107" s="971"/>
      <c r="H107" s="971"/>
      <c r="I107" s="971"/>
      <c r="J107" s="971"/>
      <c r="K107" s="971"/>
      <c r="L107" s="971"/>
      <c r="M107" s="971"/>
      <c r="N107" s="972"/>
    </row>
    <row r="108" spans="2:14" ht="15" customHeight="1">
      <c r="B108" s="970"/>
      <c r="C108" s="971"/>
      <c r="D108" s="971"/>
      <c r="E108" s="971"/>
      <c r="F108" s="971"/>
      <c r="G108" s="971"/>
      <c r="H108" s="971"/>
      <c r="I108" s="971"/>
      <c r="J108" s="971"/>
      <c r="K108" s="971"/>
      <c r="L108" s="971"/>
      <c r="M108" s="971"/>
      <c r="N108" s="972"/>
    </row>
    <row r="109" spans="2:14" ht="30" customHeight="1">
      <c r="B109" s="973" t="s">
        <v>2219</v>
      </c>
      <c r="C109" s="974"/>
      <c r="D109" s="974"/>
      <c r="E109" s="974"/>
      <c r="F109" s="974"/>
      <c r="G109" s="974"/>
      <c r="H109" s="974"/>
      <c r="I109" s="974"/>
      <c r="J109" s="974"/>
      <c r="K109" s="974"/>
      <c r="L109" s="974"/>
      <c r="M109" s="974"/>
      <c r="N109" s="975"/>
    </row>
    <row r="110" spans="2:14">
      <c r="B110" s="973"/>
      <c r="C110" s="974"/>
      <c r="D110" s="974"/>
      <c r="E110" s="974"/>
      <c r="F110" s="974"/>
      <c r="G110" s="974"/>
      <c r="H110" s="974"/>
      <c r="I110" s="974"/>
      <c r="J110" s="974"/>
      <c r="K110" s="974"/>
      <c r="L110" s="974"/>
      <c r="M110" s="974"/>
      <c r="N110" s="975"/>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6"/>
      <c r="K120" s="976"/>
      <c r="L120" s="976"/>
      <c r="M120" s="976"/>
      <c r="N120" s="977"/>
    </row>
    <row r="121" spans="2:14" ht="15.75" thickBot="1">
      <c r="B121" s="419" t="s">
        <v>2221</v>
      </c>
      <c r="C121" s="420"/>
      <c r="D121" s="420"/>
      <c r="E121" s="259"/>
      <c r="F121" s="259"/>
      <c r="G121" s="259"/>
      <c r="H121" s="259"/>
      <c r="I121" s="259"/>
      <c r="J121" s="978"/>
      <c r="K121" s="978"/>
      <c r="L121" s="978"/>
      <c r="M121" s="978"/>
      <c r="N121" s="97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7.25" hidden="1" customHeight="1" thickBo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1120</v>
      </c>
      <c r="C31" s="81" t="s">
        <v>2123</v>
      </c>
      <c r="D31" s="82"/>
      <c r="E31" s="82"/>
      <c r="F31" s="82"/>
      <c r="G31" s="82"/>
      <c r="H31" s="82"/>
      <c r="I31" s="82"/>
      <c r="J31" s="82"/>
      <c r="K31" s="453"/>
      <c r="L31" s="306" t="s">
        <v>1664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123</v>
      </c>
      <c r="B36" s="841" t="str">
        <f>VLOOKUP(A36,EQUIPOS!A6:D154,3,FALSE)</f>
        <v>Bomba de inyección de lechada</v>
      </c>
      <c r="C36" s="842"/>
      <c r="D36" s="842"/>
      <c r="E36" s="842"/>
      <c r="F36" s="842"/>
      <c r="G36" s="842"/>
      <c r="H36" s="843"/>
      <c r="I36" s="267"/>
      <c r="J36" s="268"/>
      <c r="K36" s="269">
        <f>VLOOKUP(A36,EQUIPOS!A6:D163,4,FALSE)</f>
        <v>20574.309547469802</v>
      </c>
      <c r="L36" s="270"/>
      <c r="M36" s="336">
        <v>670</v>
      </c>
      <c r="N36" s="272">
        <f>K36/M36</f>
        <v>30.707924697716123</v>
      </c>
    </row>
    <row r="37" spans="1:14">
      <c r="A37" s="113" t="s">
        <v>125</v>
      </c>
      <c r="B37" s="841" t="str">
        <f>VLOOKUP(A37,EQUIPOS!A7:D154,3,FALSE)</f>
        <v>Bomba para gato de tensionamiento</v>
      </c>
      <c r="C37" s="842"/>
      <c r="D37" s="842"/>
      <c r="E37" s="842"/>
      <c r="F37" s="842"/>
      <c r="G37" s="842"/>
      <c r="H37" s="843"/>
      <c r="I37" s="421"/>
      <c r="J37" s="422"/>
      <c r="K37" s="269">
        <f>VLOOKUP(A37,EQUIPOS!A7:D164,4,FALSE)</f>
        <v>64494.493632331993</v>
      </c>
      <c r="L37" s="335"/>
      <c r="M37" s="336">
        <v>670</v>
      </c>
      <c r="N37" s="272">
        <f>K37/M37</f>
        <v>96.260438257211931</v>
      </c>
    </row>
    <row r="38" spans="1:14">
      <c r="A38" s="113" t="s">
        <v>240</v>
      </c>
      <c r="B38" s="841" t="str">
        <f>VLOOKUP(A38,EQUIPOS!A8:D154,3,FALSE)</f>
        <v>Gato para tensionamiento, fuerza Max 200 ton, área de tensión 314 cm2.</v>
      </c>
      <c r="C38" s="842"/>
      <c r="D38" s="842"/>
      <c r="E38" s="842"/>
      <c r="F38" s="842"/>
      <c r="G38" s="842"/>
      <c r="H38" s="843"/>
      <c r="I38" s="328"/>
      <c r="J38" s="330"/>
      <c r="K38" s="269">
        <f>VLOOKUP(A38,EQUIPOS!A8:D165,4,FALSE)</f>
        <v>168185.57557333197</v>
      </c>
      <c r="L38" s="423"/>
      <c r="M38" s="424">
        <v>670</v>
      </c>
      <c r="N38" s="272">
        <f>K38/M38</f>
        <v>251.02324712437607</v>
      </c>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0.02</v>
      </c>
      <c r="N41" s="344">
        <f>N78*M41</f>
        <v>6.4163654810271034</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384.40797556033124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1" t="s">
        <v>432</v>
      </c>
      <c r="B48" s="43" t="str">
        <f>VLOOKUP(A48,MATERIALES!A5:D373,3,FALSE)</f>
        <v>Anclajes o Cuñas para el tensionamiento</v>
      </c>
      <c r="C48" s="281"/>
      <c r="D48" s="281"/>
      <c r="E48" s="281"/>
      <c r="F48" s="281"/>
      <c r="G48" s="281"/>
      <c r="H48" s="281"/>
      <c r="I48" s="281"/>
      <c r="J48" s="311" t="str">
        <f>VLOOKUP(A48,MATERIALES!A4:D640,2,FALSE)</f>
        <v>u</v>
      </c>
      <c r="K48" s="282">
        <v>4.0000000000000001E-3</v>
      </c>
      <c r="L48" s="267"/>
      <c r="M48" s="402">
        <f>VLOOKUP(A48,MATERIALES!A5:D396,4,FALSE)</f>
        <v>16498.176271005392</v>
      </c>
      <c r="N48" s="272">
        <f t="shared" ref="N48:N53" si="0">K48*M48</f>
        <v>65.992705084021566</v>
      </c>
    </row>
    <row r="49" spans="1:14">
      <c r="A49" s="161" t="s">
        <v>445</v>
      </c>
      <c r="B49" s="43" t="str">
        <f>VLOOKUP(A49,MATERIALES!A6:D373,3,FALSE)</f>
        <v>Ductos para tensionimiento</v>
      </c>
      <c r="C49" s="425"/>
      <c r="D49" s="425"/>
      <c r="E49" s="425"/>
      <c r="F49" s="425"/>
      <c r="G49" s="425"/>
      <c r="H49" s="425"/>
      <c r="I49" s="425"/>
      <c r="J49" s="312" t="str">
        <f>VLOOKUP(A49,MATERIALES!A5:D641,2,FALSE)</f>
        <v>m</v>
      </c>
      <c r="K49" s="397">
        <v>4.0000000000000001E-3</v>
      </c>
      <c r="L49" s="421"/>
      <c r="M49" s="402">
        <f>VLOOKUP(A49,MATERIALES!A6:D397,4,FALSE)</f>
        <v>13441.332250203952</v>
      </c>
      <c r="N49" s="272">
        <f t="shared" si="0"/>
        <v>53.765329000815811</v>
      </c>
    </row>
    <row r="50" spans="1:14">
      <c r="A50" s="161" t="s">
        <v>483</v>
      </c>
      <c r="B50" s="43" t="str">
        <f>VLOOKUP(A50,MATERIALES!A6:D373,3,FALSE)</f>
        <v>Lechada para ductos (tensionamiento)</v>
      </c>
      <c r="C50" s="425"/>
      <c r="D50" s="425"/>
      <c r="E50" s="425"/>
      <c r="F50" s="425"/>
      <c r="G50" s="425"/>
      <c r="H50" s="425"/>
      <c r="I50" s="425"/>
      <c r="J50" s="312" t="str">
        <f>VLOOKUP(A50,MATERIALES!A6:D642,2,FALSE)</f>
        <v>lt</v>
      </c>
      <c r="K50" s="397">
        <v>0.02</v>
      </c>
      <c r="L50" s="421"/>
      <c r="M50" s="402">
        <f>VLOOKUP(A50,MATERIALES!A6:D398,4,FALSE)</f>
        <v>1222.6334805578601</v>
      </c>
      <c r="N50" s="272">
        <f t="shared" si="0"/>
        <v>24.452669611157205</v>
      </c>
    </row>
    <row r="51" spans="1:14">
      <c r="A51" s="161" t="s">
        <v>691</v>
      </c>
      <c r="B51" s="43" t="str">
        <f>VLOOKUP(A51,MATERIALES!A6:D373,3,FALSE)</f>
        <v>Torón de tensionmiento 1/2´´ o 5/8´´</v>
      </c>
      <c r="C51" s="425"/>
      <c r="D51" s="425"/>
      <c r="E51" s="425"/>
      <c r="F51" s="425"/>
      <c r="G51" s="425"/>
      <c r="H51" s="425"/>
      <c r="I51" s="425"/>
      <c r="J51" s="312" t="str">
        <f>VLOOKUP(A51,MATERIALES!A6:D643,2,FALSE)</f>
        <v>kg</v>
      </c>
      <c r="K51" s="397">
        <v>8.5000000000000006E-2</v>
      </c>
      <c r="L51" s="421"/>
      <c r="M51" s="402">
        <f>VLOOKUP(A51,MATERIALES!A6:D399,4,FALSE)</f>
        <v>6128.9601134679051</v>
      </c>
      <c r="N51" s="272">
        <f t="shared" si="0"/>
        <v>520.96160964477201</v>
      </c>
    </row>
    <row r="52" spans="1:14">
      <c r="A52" s="161" t="s">
        <v>702</v>
      </c>
      <c r="B52" s="43" t="str">
        <f>VLOOKUP(A52,MATERIALES!A7:D373,3,FALSE)</f>
        <v>Trompetas de 12 torones (tensionamiento)</v>
      </c>
      <c r="C52" s="425"/>
      <c r="D52" s="425"/>
      <c r="E52" s="425"/>
      <c r="F52" s="425"/>
      <c r="G52" s="425"/>
      <c r="H52" s="425"/>
      <c r="I52" s="425"/>
      <c r="J52" s="312" t="str">
        <f>VLOOKUP(A52,MATERIALES!A6:D644,2,FALSE)</f>
        <v>kg</v>
      </c>
      <c r="K52" s="397">
        <v>1E-3</v>
      </c>
      <c r="L52" s="421"/>
      <c r="M52" s="402">
        <f>VLOOKUP(A52,MATERIALES!A7:D400,4,FALSE)</f>
        <v>74368.395224359891</v>
      </c>
      <c r="N52" s="272">
        <f t="shared" si="0"/>
        <v>74.368395224359887</v>
      </c>
    </row>
    <row r="53" spans="1:14">
      <c r="A53" s="161" t="s">
        <v>898</v>
      </c>
      <c r="B53" s="43" t="str">
        <f>VLOOKUP(A53,MATERIALES!A8:D373,3,FALSE)</f>
        <v>Alambre Negro Para Amarre</v>
      </c>
      <c r="C53" s="425"/>
      <c r="D53" s="425"/>
      <c r="E53" s="425"/>
      <c r="F53" s="425"/>
      <c r="G53" s="425"/>
      <c r="H53" s="425"/>
      <c r="I53" s="425"/>
      <c r="J53" s="312" t="str">
        <f>VLOOKUP(A53,MATERIALES!A7:D645,2,FALSE)</f>
        <v>kg</v>
      </c>
      <c r="K53" s="397">
        <v>0.02</v>
      </c>
      <c r="L53" s="421"/>
      <c r="M53" s="402">
        <f>VLOOKUP(A53,MATERIALES!A8:D401,4,FALSE)</f>
        <v>4675.1629996803695</v>
      </c>
      <c r="N53" s="272">
        <f t="shared" si="0"/>
        <v>93.503259993607386</v>
      </c>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8" t="s">
        <v>953</v>
      </c>
      <c r="C56" s="829"/>
      <c r="D56" s="829"/>
      <c r="E56" s="829"/>
      <c r="F56" s="829"/>
      <c r="G56" s="829"/>
      <c r="H56" s="829"/>
      <c r="I56" s="829"/>
      <c r="J56" s="829"/>
      <c r="K56" s="829"/>
      <c r="L56" s="829"/>
      <c r="M56" s="830"/>
      <c r="N56" s="394">
        <f>SUM(N48:N55)</f>
        <v>833.04396855873381</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31" t="s">
        <v>961</v>
      </c>
      <c r="M60" s="804"/>
      <c r="N60" s="76" t="s">
        <v>951</v>
      </c>
    </row>
    <row r="61" spans="1:14">
      <c r="B61" s="46"/>
      <c r="C61" s="317"/>
      <c r="D61" s="317"/>
      <c r="E61" s="317"/>
      <c r="F61" s="317"/>
      <c r="G61" s="31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311"/>
      <c r="I64" s="279"/>
      <c r="J64" s="286"/>
      <c r="K64" s="279"/>
      <c r="L64" s="832"/>
      <c r="M64" s="833"/>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7"/>
      <c r="M66" s="818"/>
      <c r="N66" s="127"/>
    </row>
    <row r="67" spans="1:15" ht="15.75" thickBot="1">
      <c r="B67" s="834" t="s">
        <v>953</v>
      </c>
      <c r="C67" s="835"/>
      <c r="D67" s="835"/>
      <c r="E67" s="835"/>
      <c r="F67" s="835"/>
      <c r="G67" s="835"/>
      <c r="H67" s="835"/>
      <c r="I67" s="835"/>
      <c r="J67" s="835"/>
      <c r="K67" s="835"/>
      <c r="L67" s="835"/>
      <c r="M67" s="836"/>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4" t="s">
        <v>963</v>
      </c>
      <c r="C71" s="855"/>
      <c r="D71" s="855"/>
      <c r="E71" s="855"/>
      <c r="F71" s="855"/>
      <c r="G71" s="855"/>
      <c r="H71" s="855"/>
      <c r="I71" s="73" t="s">
        <v>964</v>
      </c>
      <c r="J71" s="75" t="s">
        <v>1410</v>
      </c>
      <c r="K71" s="74" t="s">
        <v>966</v>
      </c>
      <c r="L71" s="856" t="s">
        <v>950</v>
      </c>
      <c r="M71" s="857"/>
      <c r="N71" s="98" t="s">
        <v>951</v>
      </c>
    </row>
    <row r="72" spans="1:15">
      <c r="A72" s="162" t="s">
        <v>7</v>
      </c>
      <c r="B72" s="49" t="str">
        <f>VLOOKUP(A72,'MANO DE OBRA'!A8:D68,3,FALSE)</f>
        <v>Obrero (2)</v>
      </c>
      <c r="C72" s="47"/>
      <c r="D72" s="47"/>
      <c r="E72" s="47"/>
      <c r="F72" s="47"/>
      <c r="G72" s="47"/>
      <c r="H72" s="47"/>
      <c r="I72" s="292">
        <f>K72/J72*100</f>
        <v>58520.000000000007</v>
      </c>
      <c r="J72" s="293">
        <v>185</v>
      </c>
      <c r="K72" s="294">
        <f>VLOOKUP(A72,'MANO DE OBRA'!A8:D99,4,FALSE)</f>
        <v>108262</v>
      </c>
      <c r="L72" s="50"/>
      <c r="M72" s="434">
        <v>670</v>
      </c>
      <c r="N72" s="395">
        <f>K72/M72</f>
        <v>161.58507462686566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670</v>
      </c>
      <c r="N73" s="395">
        <f>K73/M73</f>
        <v>159.23319942448953</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5"/>
      <c r="C77" s="816"/>
      <c r="D77" s="816"/>
      <c r="E77" s="816"/>
      <c r="F77" s="816"/>
      <c r="G77" s="816"/>
      <c r="H77" s="816"/>
      <c r="I77" s="126"/>
      <c r="J77" s="126"/>
      <c r="K77" s="126"/>
      <c r="L77" s="916"/>
      <c r="M77" s="916"/>
      <c r="N77" s="127"/>
    </row>
    <row r="78" spans="1:15" ht="15.75" thickBot="1">
      <c r="B78" s="834" t="s">
        <v>953</v>
      </c>
      <c r="C78" s="835"/>
      <c r="D78" s="835"/>
      <c r="E78" s="835"/>
      <c r="F78" s="835"/>
      <c r="G78" s="835"/>
      <c r="H78" s="835"/>
      <c r="I78" s="835"/>
      <c r="J78" s="835"/>
      <c r="K78" s="835"/>
      <c r="L78" s="835"/>
      <c r="M78" s="836"/>
      <c r="N78" s="460">
        <f>SUM(N72:N77)</f>
        <v>320.81827405135516</v>
      </c>
    </row>
    <row r="79" spans="1:15" ht="15.75" thickBot="1">
      <c r="B79" s="33"/>
      <c r="C79" s="34"/>
      <c r="D79" s="34"/>
      <c r="E79" s="34"/>
      <c r="F79" s="34"/>
      <c r="G79" s="34"/>
      <c r="H79" s="34"/>
      <c r="I79" s="34"/>
      <c r="J79" s="34"/>
      <c r="K79" s="34"/>
      <c r="L79" s="34"/>
      <c r="M79" s="34"/>
      <c r="N79" s="35"/>
    </row>
    <row r="80" spans="1:15" ht="15.75" thickBot="1">
      <c r="B80" s="828" t="s">
        <v>967</v>
      </c>
      <c r="C80" s="829"/>
      <c r="D80" s="829"/>
      <c r="E80" s="829"/>
      <c r="F80" s="829"/>
      <c r="G80" s="829"/>
      <c r="H80" s="829"/>
      <c r="I80" s="829"/>
      <c r="J80" s="829"/>
      <c r="K80" s="829"/>
      <c r="L80" s="829"/>
      <c r="M80" s="830"/>
      <c r="N80" s="99">
        <f>N43+N56+N67+N78</f>
        <v>1538.2702181704203</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9" t="s">
        <v>969</v>
      </c>
      <c r="C84" s="820"/>
      <c r="D84" s="820"/>
      <c r="E84" s="820"/>
      <c r="F84" s="820"/>
      <c r="G84" s="820"/>
      <c r="H84" s="820"/>
      <c r="I84" s="314"/>
      <c r="J84" s="334"/>
      <c r="K84" s="302" t="s">
        <v>970</v>
      </c>
      <c r="L84" s="858" t="s">
        <v>971</v>
      </c>
      <c r="M84" s="859"/>
      <c r="N84" s="303"/>
    </row>
    <row r="85" spans="1:14">
      <c r="B85" s="860" t="s">
        <v>972</v>
      </c>
      <c r="C85" s="861"/>
      <c r="D85" s="861"/>
      <c r="E85" s="861"/>
      <c r="F85" s="861"/>
      <c r="G85" s="861"/>
      <c r="H85" s="861"/>
      <c r="I85" s="87"/>
      <c r="J85" s="88"/>
      <c r="K85" s="304">
        <v>0.2</v>
      </c>
      <c r="L85" s="862">
        <f>N80*K85</f>
        <v>307.65404363408408</v>
      </c>
      <c r="M85" s="863"/>
      <c r="N85" s="51"/>
    </row>
    <row r="86" spans="1:14">
      <c r="B86" s="89" t="s">
        <v>973</v>
      </c>
      <c r="C86" s="90"/>
      <c r="D86" s="90"/>
      <c r="E86" s="90"/>
      <c r="F86" s="90"/>
      <c r="G86" s="90"/>
      <c r="H86" s="90"/>
      <c r="I86" s="87"/>
      <c r="J86" s="88"/>
      <c r="K86" s="304">
        <v>0.05</v>
      </c>
      <c r="L86" s="862">
        <f>N80*K86</f>
        <v>76.913510908521019</v>
      </c>
      <c r="M86" s="863"/>
      <c r="N86" s="51"/>
    </row>
    <row r="87" spans="1:14" ht="15.75" thickBot="1">
      <c r="B87" s="91" t="s">
        <v>974</v>
      </c>
      <c r="C87" s="92"/>
      <c r="D87" s="92"/>
      <c r="E87" s="92"/>
      <c r="F87" s="92"/>
      <c r="G87" s="92"/>
      <c r="H87" s="92"/>
      <c r="I87" s="93"/>
      <c r="J87" s="94"/>
      <c r="K87" s="305">
        <v>0.05</v>
      </c>
      <c r="L87" s="864">
        <f>N80*K87</f>
        <v>76.913510908521019</v>
      </c>
      <c r="M87" s="865"/>
      <c r="N87" s="51"/>
    </row>
    <row r="88" spans="1:14" ht="15.75" thickBot="1">
      <c r="B88" s="828" t="s">
        <v>953</v>
      </c>
      <c r="C88" s="829"/>
      <c r="D88" s="829"/>
      <c r="E88" s="829"/>
      <c r="F88" s="829"/>
      <c r="G88" s="829"/>
      <c r="H88" s="829"/>
      <c r="I88" s="829"/>
      <c r="J88" s="829"/>
      <c r="K88" s="829"/>
      <c r="L88" s="829"/>
      <c r="M88" s="830"/>
      <c r="N88" s="52">
        <f>L85+L86+L87</f>
        <v>461.48106545112609</v>
      </c>
    </row>
    <row r="89" spans="1:14" ht="15.75" thickBot="1">
      <c r="B89" s="33"/>
      <c r="C89" s="34"/>
      <c r="D89" s="34"/>
      <c r="E89" s="34"/>
      <c r="F89" s="34"/>
      <c r="G89" s="34"/>
      <c r="H89" s="34"/>
      <c r="I89" s="34"/>
      <c r="J89" s="34"/>
      <c r="K89" s="34"/>
      <c r="L89" s="34"/>
      <c r="M89" s="34"/>
      <c r="N89" s="35"/>
    </row>
    <row r="90" spans="1:14" ht="15.75" thickBot="1">
      <c r="A90" t="s">
        <v>2016</v>
      </c>
      <c r="B90" s="828" t="s">
        <v>975</v>
      </c>
      <c r="C90" s="829"/>
      <c r="D90" s="829"/>
      <c r="E90" s="829"/>
      <c r="F90" s="829"/>
      <c r="G90" s="829"/>
      <c r="H90" s="829"/>
      <c r="I90" s="829"/>
      <c r="J90" s="829"/>
      <c r="K90" s="829"/>
      <c r="L90" s="829"/>
      <c r="M90" s="830"/>
      <c r="N90" s="188">
        <f>N80+N88</f>
        <v>1999.7512836215465</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70" t="s">
        <v>2218</v>
      </c>
      <c r="C107" s="971"/>
      <c r="D107" s="971"/>
      <c r="E107" s="971"/>
      <c r="F107" s="971"/>
      <c r="G107" s="971"/>
      <c r="H107" s="971"/>
      <c r="I107" s="971"/>
      <c r="J107" s="971"/>
      <c r="K107" s="971"/>
      <c r="L107" s="971"/>
      <c r="M107" s="971"/>
      <c r="N107" s="972"/>
    </row>
    <row r="108" spans="2:14" ht="15" customHeight="1">
      <c r="B108" s="970"/>
      <c r="C108" s="971"/>
      <c r="D108" s="971"/>
      <c r="E108" s="971"/>
      <c r="F108" s="971"/>
      <c r="G108" s="971"/>
      <c r="H108" s="971"/>
      <c r="I108" s="971"/>
      <c r="J108" s="971"/>
      <c r="K108" s="971"/>
      <c r="L108" s="971"/>
      <c r="M108" s="971"/>
      <c r="N108" s="972"/>
    </row>
    <row r="109" spans="2:14" ht="30" customHeight="1">
      <c r="B109" s="973" t="s">
        <v>2219</v>
      </c>
      <c r="C109" s="974"/>
      <c r="D109" s="974"/>
      <c r="E109" s="974"/>
      <c r="F109" s="974"/>
      <c r="G109" s="974"/>
      <c r="H109" s="974"/>
      <c r="I109" s="974"/>
      <c r="J109" s="974"/>
      <c r="K109" s="974"/>
      <c r="L109" s="974"/>
      <c r="M109" s="974"/>
      <c r="N109" s="975"/>
    </row>
    <row r="110" spans="2:14">
      <c r="B110" s="973"/>
      <c r="C110" s="974"/>
      <c r="D110" s="974"/>
      <c r="E110" s="974"/>
      <c r="F110" s="974"/>
      <c r="G110" s="974"/>
      <c r="H110" s="974"/>
      <c r="I110" s="974"/>
      <c r="J110" s="974"/>
      <c r="K110" s="974"/>
      <c r="L110" s="974"/>
      <c r="M110" s="974"/>
      <c r="N110" s="975"/>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6"/>
      <c r="K120" s="976"/>
      <c r="L120" s="976"/>
      <c r="M120" s="976"/>
      <c r="N120" s="977"/>
    </row>
    <row r="121" spans="2:14" ht="15.75" thickBot="1">
      <c r="B121" s="419" t="s">
        <v>2221</v>
      </c>
      <c r="C121" s="420"/>
      <c r="D121" s="420"/>
      <c r="E121" s="259"/>
      <c r="F121" s="259"/>
      <c r="G121" s="259"/>
      <c r="H121" s="259"/>
      <c r="I121" s="259"/>
      <c r="J121" s="978"/>
      <c r="K121" s="978"/>
      <c r="L121" s="978"/>
      <c r="M121" s="978"/>
      <c r="N121" s="97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1121</v>
      </c>
      <c r="C31" s="81" t="s">
        <v>2123</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123</v>
      </c>
      <c r="B36" s="841" t="str">
        <f>VLOOKUP(A36,EQUIPOS!A6:D154,3,FALSE)</f>
        <v>Bomba de inyección de lechada</v>
      </c>
      <c r="C36" s="842"/>
      <c r="D36" s="842"/>
      <c r="E36" s="842"/>
      <c r="F36" s="842"/>
      <c r="G36" s="842"/>
      <c r="H36" s="843"/>
      <c r="I36" s="267"/>
      <c r="J36" s="268"/>
      <c r="K36" s="269">
        <f>VLOOKUP(A36,EQUIPOS!A6:D163,4,FALSE)</f>
        <v>20574.309547469802</v>
      </c>
      <c r="L36" s="270"/>
      <c r="M36" s="336">
        <v>670</v>
      </c>
      <c r="N36" s="272">
        <f>K36/M36</f>
        <v>30.707924697716123</v>
      </c>
    </row>
    <row r="37" spans="1:14">
      <c r="A37" s="113" t="s">
        <v>125</v>
      </c>
      <c r="B37" s="841" t="str">
        <f>VLOOKUP(A37,EQUIPOS!A7:D154,3,FALSE)</f>
        <v>Bomba para gato de tensionamiento</v>
      </c>
      <c r="C37" s="842"/>
      <c r="D37" s="842"/>
      <c r="E37" s="842"/>
      <c r="F37" s="842"/>
      <c r="G37" s="842"/>
      <c r="H37" s="843"/>
      <c r="I37" s="421"/>
      <c r="J37" s="422"/>
      <c r="K37" s="269">
        <f>VLOOKUP(A37,EQUIPOS!A7:D164,4,FALSE)</f>
        <v>64494.493632331993</v>
      </c>
      <c r="L37" s="335"/>
      <c r="M37" s="336">
        <v>670</v>
      </c>
      <c r="N37" s="272">
        <f>K37/M37</f>
        <v>96.260438257211931</v>
      </c>
    </row>
    <row r="38" spans="1:14">
      <c r="A38" s="113" t="s">
        <v>240</v>
      </c>
      <c r="B38" s="841" t="str">
        <f>VLOOKUP(A38,EQUIPOS!A8:D154,3,FALSE)</f>
        <v>Gato para tensionamiento, fuerza Max 200 ton, área de tensión 314 cm2.</v>
      </c>
      <c r="C38" s="842"/>
      <c r="D38" s="842"/>
      <c r="E38" s="842"/>
      <c r="F38" s="842"/>
      <c r="G38" s="842"/>
      <c r="H38" s="843"/>
      <c r="I38" s="328"/>
      <c r="J38" s="330"/>
      <c r="K38" s="269">
        <f>VLOOKUP(A38,EQUIPOS!A8:D165,4,FALSE)</f>
        <v>168185.57557333197</v>
      </c>
      <c r="L38" s="423"/>
      <c r="M38" s="424">
        <v>670</v>
      </c>
      <c r="N38" s="272">
        <f>K38/M38</f>
        <v>251.02324712437607</v>
      </c>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0.02</v>
      </c>
      <c r="N41" s="344">
        <f>N78*M41</f>
        <v>6.4163654810271034</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384.40797556033124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1" t="s">
        <v>432</v>
      </c>
      <c r="B48" s="43" t="str">
        <f>VLOOKUP(A48,MATERIALES!A5:D373,3,FALSE)</f>
        <v>Anclajes o Cuñas para el tensionamiento</v>
      </c>
      <c r="C48" s="281"/>
      <c r="D48" s="281"/>
      <c r="E48" s="281"/>
      <c r="F48" s="281"/>
      <c r="G48" s="281"/>
      <c r="H48" s="281"/>
      <c r="I48" s="281"/>
      <c r="J48" s="311" t="str">
        <f>VLOOKUP(A48,MATERIALES!A4:D640,2,FALSE)</f>
        <v>u</v>
      </c>
      <c r="K48" s="282">
        <v>4.0000000000000001E-3</v>
      </c>
      <c r="L48" s="267"/>
      <c r="M48" s="402">
        <f>VLOOKUP(A48,MATERIALES!A5:D396,4,FALSE)</f>
        <v>16498.176271005392</v>
      </c>
      <c r="N48" s="272">
        <f t="shared" ref="N48:N53" si="0">K48*M48</f>
        <v>65.992705084021566</v>
      </c>
    </row>
    <row r="49" spans="1:14">
      <c r="A49" s="161" t="s">
        <v>445</v>
      </c>
      <c r="B49" s="43" t="str">
        <f>VLOOKUP(A49,MATERIALES!A6:D373,3,FALSE)</f>
        <v>Ductos para tensionimiento</v>
      </c>
      <c r="C49" s="425"/>
      <c r="D49" s="425"/>
      <c r="E49" s="425"/>
      <c r="F49" s="425"/>
      <c r="G49" s="425"/>
      <c r="H49" s="425"/>
      <c r="I49" s="425"/>
      <c r="J49" s="312" t="str">
        <f>VLOOKUP(A49,MATERIALES!A5:D641,2,FALSE)</f>
        <v>m</v>
      </c>
      <c r="K49" s="397">
        <v>4.0000000000000001E-3</v>
      </c>
      <c r="L49" s="421"/>
      <c r="M49" s="402">
        <f>VLOOKUP(A49,MATERIALES!A6:D397,4,FALSE)</f>
        <v>13441.332250203952</v>
      </c>
      <c r="N49" s="272">
        <f t="shared" si="0"/>
        <v>53.765329000815811</v>
      </c>
    </row>
    <row r="50" spans="1:14">
      <c r="A50" s="161" t="s">
        <v>483</v>
      </c>
      <c r="B50" s="43" t="str">
        <f>VLOOKUP(A50,MATERIALES!A6:D373,3,FALSE)</f>
        <v>Lechada para ductos (tensionamiento)</v>
      </c>
      <c r="C50" s="425"/>
      <c r="D50" s="425"/>
      <c r="E50" s="425"/>
      <c r="F50" s="425"/>
      <c r="G50" s="425"/>
      <c r="H50" s="425"/>
      <c r="I50" s="425"/>
      <c r="J50" s="312" t="str">
        <f>VLOOKUP(A50,MATERIALES!A6:D642,2,FALSE)</f>
        <v>lt</v>
      </c>
      <c r="K50" s="397">
        <v>0.02</v>
      </c>
      <c r="L50" s="421"/>
      <c r="M50" s="402">
        <f>VLOOKUP(A50,MATERIALES!A6:D398,4,FALSE)</f>
        <v>1222.6334805578601</v>
      </c>
      <c r="N50" s="272">
        <f t="shared" si="0"/>
        <v>24.452669611157205</v>
      </c>
    </row>
    <row r="51" spans="1:14">
      <c r="A51" s="161" t="s">
        <v>691</v>
      </c>
      <c r="B51" s="43" t="str">
        <f>VLOOKUP(A51,MATERIALES!A6:D373,3,FALSE)</f>
        <v>Torón de tensionmiento 1/2´´ o 5/8´´</v>
      </c>
      <c r="C51" s="425"/>
      <c r="D51" s="425"/>
      <c r="E51" s="425"/>
      <c r="F51" s="425"/>
      <c r="G51" s="425"/>
      <c r="H51" s="425"/>
      <c r="I51" s="425"/>
      <c r="J51" s="312" t="str">
        <f>VLOOKUP(A51,MATERIALES!A6:D643,2,FALSE)</f>
        <v>kg</v>
      </c>
      <c r="K51" s="397">
        <v>5.53</v>
      </c>
      <c r="L51" s="421"/>
      <c r="M51" s="402">
        <f>VLOOKUP(A51,MATERIALES!A6:D399,4,FALSE)</f>
        <v>6128.9601134679051</v>
      </c>
      <c r="N51" s="272">
        <f t="shared" si="0"/>
        <v>33893.149427477518</v>
      </c>
    </row>
    <row r="52" spans="1:14">
      <c r="A52" s="161" t="s">
        <v>702</v>
      </c>
      <c r="B52" s="43" t="str">
        <f>VLOOKUP(A52,MATERIALES!A7:D373,3,FALSE)</f>
        <v>Trompetas de 12 torones (tensionamiento)</v>
      </c>
      <c r="C52" s="425"/>
      <c r="D52" s="425"/>
      <c r="E52" s="425"/>
      <c r="F52" s="425"/>
      <c r="G52" s="425"/>
      <c r="H52" s="425"/>
      <c r="I52" s="425"/>
      <c r="J52" s="312" t="str">
        <f>VLOOKUP(A52,MATERIALES!A6:D644,2,FALSE)</f>
        <v>kg</v>
      </c>
      <c r="K52" s="397">
        <v>1E-3</v>
      </c>
      <c r="L52" s="421"/>
      <c r="M52" s="402">
        <f>VLOOKUP(A52,MATERIALES!A7:D400,4,FALSE)</f>
        <v>74368.395224359891</v>
      </c>
      <c r="N52" s="272">
        <f t="shared" si="0"/>
        <v>74.368395224359887</v>
      </c>
    </row>
    <row r="53" spans="1:14">
      <c r="A53" s="161" t="s">
        <v>898</v>
      </c>
      <c r="B53" s="43" t="str">
        <f>VLOOKUP(A53,MATERIALES!A8:D373,3,FALSE)</f>
        <v>Alambre Negro Para Amarre</v>
      </c>
      <c r="C53" s="425"/>
      <c r="D53" s="425"/>
      <c r="E53" s="425"/>
      <c r="F53" s="425"/>
      <c r="G53" s="425"/>
      <c r="H53" s="425"/>
      <c r="I53" s="425"/>
      <c r="J53" s="312" t="str">
        <f>VLOOKUP(A53,MATERIALES!A7:D645,2,FALSE)</f>
        <v>kg</v>
      </c>
      <c r="K53" s="397">
        <v>0.02</v>
      </c>
      <c r="L53" s="421"/>
      <c r="M53" s="402">
        <f>VLOOKUP(A53,MATERIALES!A8:D401,4,FALSE)</f>
        <v>4675.1629996803695</v>
      </c>
      <c r="N53" s="272">
        <f t="shared" si="0"/>
        <v>93.503259993607386</v>
      </c>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8" t="s">
        <v>953</v>
      </c>
      <c r="C56" s="829"/>
      <c r="D56" s="829"/>
      <c r="E56" s="829"/>
      <c r="F56" s="829"/>
      <c r="G56" s="829"/>
      <c r="H56" s="829"/>
      <c r="I56" s="829"/>
      <c r="J56" s="829"/>
      <c r="K56" s="829"/>
      <c r="L56" s="829"/>
      <c r="M56" s="830"/>
      <c r="N56" s="394">
        <f>SUM(N48:N55)</f>
        <v>34205.23178639148</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31" t="s">
        <v>961</v>
      </c>
      <c r="M60" s="804"/>
      <c r="N60" s="76" t="s">
        <v>951</v>
      </c>
    </row>
    <row r="61" spans="1:14">
      <c r="B61" s="46"/>
      <c r="C61" s="317"/>
      <c r="D61" s="317"/>
      <c r="E61" s="317"/>
      <c r="F61" s="317"/>
      <c r="G61" s="31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311"/>
      <c r="I64" s="279"/>
      <c r="J64" s="286"/>
      <c r="K64" s="279"/>
      <c r="L64" s="832"/>
      <c r="M64" s="833"/>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7"/>
      <c r="M66" s="818"/>
      <c r="N66" s="127"/>
    </row>
    <row r="67" spans="1:15" ht="15.75" thickBot="1">
      <c r="B67" s="834" t="s">
        <v>953</v>
      </c>
      <c r="C67" s="835"/>
      <c r="D67" s="835"/>
      <c r="E67" s="835"/>
      <c r="F67" s="835"/>
      <c r="G67" s="835"/>
      <c r="H67" s="835"/>
      <c r="I67" s="835"/>
      <c r="J67" s="835"/>
      <c r="K67" s="835"/>
      <c r="L67" s="835"/>
      <c r="M67" s="836"/>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4" t="s">
        <v>963</v>
      </c>
      <c r="C71" s="855"/>
      <c r="D71" s="855"/>
      <c r="E71" s="855"/>
      <c r="F71" s="855"/>
      <c r="G71" s="855"/>
      <c r="H71" s="855"/>
      <c r="I71" s="73" t="s">
        <v>964</v>
      </c>
      <c r="J71" s="75" t="s">
        <v>1410</v>
      </c>
      <c r="K71" s="74" t="s">
        <v>966</v>
      </c>
      <c r="L71" s="856" t="s">
        <v>950</v>
      </c>
      <c r="M71" s="857"/>
      <c r="N71" s="98" t="s">
        <v>951</v>
      </c>
    </row>
    <row r="72" spans="1:15">
      <c r="A72" s="162" t="s">
        <v>7</v>
      </c>
      <c r="B72" s="49" t="str">
        <f>VLOOKUP(A72,'MANO DE OBRA'!A8:D68,3,FALSE)</f>
        <v>Obrero (2)</v>
      </c>
      <c r="C72" s="47"/>
      <c r="D72" s="47"/>
      <c r="E72" s="47"/>
      <c r="F72" s="47"/>
      <c r="G72" s="47"/>
      <c r="H72" s="47"/>
      <c r="I72" s="292">
        <f>K72/J72*100</f>
        <v>58520.000000000007</v>
      </c>
      <c r="J72" s="293">
        <v>185</v>
      </c>
      <c r="K72" s="294">
        <f>VLOOKUP(A72,'MANO DE OBRA'!A8:D99,4,FALSE)</f>
        <v>108262</v>
      </c>
      <c r="L72" s="50"/>
      <c r="M72" s="434">
        <v>670</v>
      </c>
      <c r="N72" s="395">
        <f>K72/M72</f>
        <v>161.58507462686566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670</v>
      </c>
      <c r="N73" s="395">
        <f>K73/M73</f>
        <v>159.23319942448953</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5"/>
      <c r="C77" s="816"/>
      <c r="D77" s="816"/>
      <c r="E77" s="816"/>
      <c r="F77" s="816"/>
      <c r="G77" s="816"/>
      <c r="H77" s="816"/>
      <c r="I77" s="126"/>
      <c r="J77" s="126"/>
      <c r="K77" s="126"/>
      <c r="L77" s="916"/>
      <c r="M77" s="916"/>
      <c r="N77" s="45"/>
    </row>
    <row r="78" spans="1:15" ht="15.75" thickBot="1">
      <c r="B78" s="834" t="s">
        <v>953</v>
      </c>
      <c r="C78" s="835"/>
      <c r="D78" s="835"/>
      <c r="E78" s="835"/>
      <c r="F78" s="835"/>
      <c r="G78" s="835"/>
      <c r="H78" s="835"/>
      <c r="I78" s="835"/>
      <c r="J78" s="835"/>
      <c r="K78" s="835"/>
      <c r="L78" s="835"/>
      <c r="M78" s="836"/>
      <c r="N78" s="301">
        <f>SUM(N72:N77)</f>
        <v>320.81827405135516</v>
      </c>
    </row>
    <row r="79" spans="1:15" ht="15.75" thickBot="1">
      <c r="B79" s="33"/>
      <c r="C79" s="34"/>
      <c r="D79" s="34"/>
      <c r="E79" s="34"/>
      <c r="F79" s="34"/>
      <c r="G79" s="34"/>
      <c r="H79" s="34"/>
      <c r="I79" s="34"/>
      <c r="J79" s="34"/>
      <c r="K79" s="34"/>
      <c r="L79" s="34"/>
      <c r="M79" s="34"/>
      <c r="N79" s="35"/>
    </row>
    <row r="80" spans="1:15" ht="15.75" thickBot="1">
      <c r="B80" s="828" t="s">
        <v>967</v>
      </c>
      <c r="C80" s="829"/>
      <c r="D80" s="829"/>
      <c r="E80" s="829"/>
      <c r="F80" s="829"/>
      <c r="G80" s="829"/>
      <c r="H80" s="829"/>
      <c r="I80" s="829"/>
      <c r="J80" s="829"/>
      <c r="K80" s="829"/>
      <c r="L80" s="829"/>
      <c r="M80" s="830"/>
      <c r="N80" s="99">
        <f>N43+N56+N67+N78</f>
        <v>34910.458036003169</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9" t="s">
        <v>969</v>
      </c>
      <c r="C84" s="820"/>
      <c r="D84" s="820"/>
      <c r="E84" s="820"/>
      <c r="F84" s="820"/>
      <c r="G84" s="820"/>
      <c r="H84" s="820"/>
      <c r="I84" s="314"/>
      <c r="J84" s="334"/>
      <c r="K84" s="302" t="s">
        <v>970</v>
      </c>
      <c r="L84" s="858" t="s">
        <v>971</v>
      </c>
      <c r="M84" s="859"/>
      <c r="N84" s="303"/>
    </row>
    <row r="85" spans="1:14">
      <c r="B85" s="860" t="s">
        <v>972</v>
      </c>
      <c r="C85" s="861"/>
      <c r="D85" s="861"/>
      <c r="E85" s="861"/>
      <c r="F85" s="861"/>
      <c r="G85" s="861"/>
      <c r="H85" s="861"/>
      <c r="I85" s="87"/>
      <c r="J85" s="88"/>
      <c r="K85" s="304">
        <v>0.2</v>
      </c>
      <c r="L85" s="862">
        <f>N80*K85</f>
        <v>6982.0916072006339</v>
      </c>
      <c r="M85" s="863"/>
      <c r="N85" s="51"/>
    </row>
    <row r="86" spans="1:14">
      <c r="B86" s="89" t="s">
        <v>973</v>
      </c>
      <c r="C86" s="90"/>
      <c r="D86" s="90"/>
      <c r="E86" s="90"/>
      <c r="F86" s="90"/>
      <c r="G86" s="90"/>
      <c r="H86" s="90"/>
      <c r="I86" s="87"/>
      <c r="J86" s="88"/>
      <c r="K86" s="304">
        <v>0.05</v>
      </c>
      <c r="L86" s="862">
        <f>N80*K86</f>
        <v>1745.5229018001585</v>
      </c>
      <c r="M86" s="863"/>
      <c r="N86" s="51"/>
    </row>
    <row r="87" spans="1:14" ht="15.75" thickBot="1">
      <c r="B87" s="91" t="s">
        <v>974</v>
      </c>
      <c r="C87" s="92"/>
      <c r="D87" s="92"/>
      <c r="E87" s="92"/>
      <c r="F87" s="92"/>
      <c r="G87" s="92"/>
      <c r="H87" s="92"/>
      <c r="I87" s="93"/>
      <c r="J87" s="94"/>
      <c r="K87" s="305">
        <v>0.05</v>
      </c>
      <c r="L87" s="864">
        <f>N80*K87</f>
        <v>1745.5229018001585</v>
      </c>
      <c r="M87" s="865"/>
      <c r="N87" s="51"/>
    </row>
    <row r="88" spans="1:14" ht="15.75" thickBot="1">
      <c r="B88" s="828" t="s">
        <v>953</v>
      </c>
      <c r="C88" s="829"/>
      <c r="D88" s="829"/>
      <c r="E88" s="829"/>
      <c r="F88" s="829"/>
      <c r="G88" s="829"/>
      <c r="H88" s="829"/>
      <c r="I88" s="829"/>
      <c r="J88" s="829"/>
      <c r="K88" s="829"/>
      <c r="L88" s="829"/>
      <c r="M88" s="830"/>
      <c r="N88" s="52">
        <f>L85+L86+L87</f>
        <v>10473.137410800951</v>
      </c>
    </row>
    <row r="89" spans="1:14" ht="15.75" thickBot="1">
      <c r="B89" s="33"/>
      <c r="C89" s="34"/>
      <c r="D89" s="34"/>
      <c r="E89" s="34"/>
      <c r="F89" s="34"/>
      <c r="G89" s="34"/>
      <c r="H89" s="34"/>
      <c r="I89" s="34"/>
      <c r="J89" s="34"/>
      <c r="K89" s="34"/>
      <c r="L89" s="34"/>
      <c r="M89" s="34"/>
      <c r="N89" s="35"/>
    </row>
    <row r="90" spans="1:14" ht="15.75" thickBot="1">
      <c r="A90" t="s">
        <v>2016</v>
      </c>
      <c r="B90" s="828" t="s">
        <v>975</v>
      </c>
      <c r="C90" s="829"/>
      <c r="D90" s="829"/>
      <c r="E90" s="829"/>
      <c r="F90" s="829"/>
      <c r="G90" s="829"/>
      <c r="H90" s="829"/>
      <c r="I90" s="829"/>
      <c r="J90" s="829"/>
      <c r="K90" s="829"/>
      <c r="L90" s="829"/>
      <c r="M90" s="830"/>
      <c r="N90" s="188">
        <f>N80+N88</f>
        <v>45383.595446804116</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70" t="s">
        <v>2218</v>
      </c>
      <c r="C107" s="971"/>
      <c r="D107" s="971"/>
      <c r="E107" s="971"/>
      <c r="F107" s="971"/>
      <c r="G107" s="971"/>
      <c r="H107" s="971"/>
      <c r="I107" s="971"/>
      <c r="J107" s="971"/>
      <c r="K107" s="971"/>
      <c r="L107" s="971"/>
      <c r="M107" s="971"/>
      <c r="N107" s="972"/>
    </row>
    <row r="108" spans="2:14" ht="15" customHeight="1">
      <c r="B108" s="970"/>
      <c r="C108" s="971"/>
      <c r="D108" s="971"/>
      <c r="E108" s="971"/>
      <c r="F108" s="971"/>
      <c r="G108" s="971"/>
      <c r="H108" s="971"/>
      <c r="I108" s="971"/>
      <c r="J108" s="971"/>
      <c r="K108" s="971"/>
      <c r="L108" s="971"/>
      <c r="M108" s="971"/>
      <c r="N108" s="972"/>
    </row>
    <row r="109" spans="2:14" ht="30" customHeight="1">
      <c r="B109" s="973" t="s">
        <v>2219</v>
      </c>
      <c r="C109" s="974"/>
      <c r="D109" s="974"/>
      <c r="E109" s="974"/>
      <c r="F109" s="974"/>
      <c r="G109" s="974"/>
      <c r="H109" s="974"/>
      <c r="I109" s="974"/>
      <c r="J109" s="974"/>
      <c r="K109" s="974"/>
      <c r="L109" s="974"/>
      <c r="M109" s="974"/>
      <c r="N109" s="975"/>
    </row>
    <row r="110" spans="2:14">
      <c r="B110" s="973"/>
      <c r="C110" s="974"/>
      <c r="D110" s="974"/>
      <c r="E110" s="974"/>
      <c r="F110" s="974"/>
      <c r="G110" s="974"/>
      <c r="H110" s="974"/>
      <c r="I110" s="974"/>
      <c r="J110" s="974"/>
      <c r="K110" s="974"/>
      <c r="L110" s="974"/>
      <c r="M110" s="974"/>
      <c r="N110" s="975"/>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6"/>
      <c r="K120" s="976"/>
      <c r="L120" s="976"/>
      <c r="M120" s="976"/>
      <c r="N120" s="977"/>
    </row>
    <row r="121" spans="2:14" ht="15.75" thickBot="1">
      <c r="B121" s="419" t="s">
        <v>2221</v>
      </c>
      <c r="C121" s="420"/>
      <c r="D121" s="420"/>
      <c r="E121" s="259"/>
      <c r="F121" s="259"/>
      <c r="G121" s="259"/>
      <c r="H121" s="259"/>
      <c r="I121" s="259"/>
      <c r="J121" s="978"/>
      <c r="K121" s="978"/>
      <c r="L121" s="978"/>
      <c r="M121" s="978"/>
      <c r="N121" s="97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5.5" customHeight="1">
      <c r="B1" s="917"/>
      <c r="C1" s="929"/>
      <c r="D1" s="930"/>
      <c r="E1" s="930"/>
      <c r="F1" s="930"/>
      <c r="G1" s="930"/>
      <c r="H1" s="930"/>
      <c r="I1" s="930"/>
      <c r="J1" s="931"/>
      <c r="K1" s="990" t="s">
        <v>933</v>
      </c>
      <c r="L1" s="934" t="s">
        <v>2198</v>
      </c>
      <c r="M1" s="935"/>
      <c r="N1" s="936"/>
    </row>
    <row r="2" spans="2:14">
      <c r="B2" s="918"/>
      <c r="C2" s="940" t="s">
        <v>934</v>
      </c>
      <c r="D2" s="941"/>
      <c r="E2" s="941"/>
      <c r="F2" s="941"/>
      <c r="G2" s="941"/>
      <c r="H2" s="941"/>
      <c r="I2" s="941"/>
      <c r="J2" s="942"/>
      <c r="K2" s="989"/>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89"/>
      <c r="L4" s="937"/>
      <c r="M4" s="938"/>
      <c r="N4" s="93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988" t="s">
        <v>945</v>
      </c>
      <c r="M30" s="840"/>
      <c r="N30" s="71" t="s">
        <v>946</v>
      </c>
    </row>
    <row r="31" spans="1:14" ht="15.75" customHeight="1" thickBot="1">
      <c r="A31" t="s">
        <v>1845</v>
      </c>
      <c r="B31" s="80" t="s">
        <v>1122</v>
      </c>
      <c r="C31" s="81" t="s">
        <v>2124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4" t="s">
        <v>948</v>
      </c>
      <c r="J35" s="811"/>
      <c r="K35" s="69" t="s">
        <v>949</v>
      </c>
      <c r="L35" s="814" t="s">
        <v>950</v>
      </c>
      <c r="M35" s="811"/>
      <c r="N35" s="70" t="s">
        <v>951</v>
      </c>
    </row>
    <row r="36" spans="1:14">
      <c r="A36" s="113"/>
      <c r="B36" s="841"/>
      <c r="C36" s="842"/>
      <c r="D36" s="842"/>
      <c r="E36" s="842"/>
      <c r="F36" s="842"/>
      <c r="G36" s="842"/>
      <c r="H36" s="843"/>
      <c r="I36" s="267"/>
      <c r="J36" s="268"/>
      <c r="K36" s="269"/>
      <c r="L36" s="270"/>
      <c r="M36" s="336"/>
      <c r="N36" s="272"/>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961"/>
      <c r="D41" s="961"/>
      <c r="E41" s="38"/>
      <c r="F41" s="39"/>
      <c r="G41" s="39"/>
      <c r="H41" s="40"/>
      <c r="I41" s="36"/>
      <c r="J41" s="37"/>
      <c r="K41" s="279"/>
      <c r="L41" s="276"/>
      <c r="M41" s="401">
        <v>0.01</v>
      </c>
      <c r="N41" s="344">
        <f>N78*M41</f>
        <v>16.915937500000002</v>
      </c>
    </row>
    <row r="42" spans="1:14" ht="15.75" thickBot="1">
      <c r="B42" s="962"/>
      <c r="C42" s="963"/>
      <c r="D42" s="963"/>
      <c r="E42" s="963"/>
      <c r="F42" s="963"/>
      <c r="G42" s="963"/>
      <c r="H42" s="964"/>
      <c r="I42" s="850"/>
      <c r="J42" s="851"/>
      <c r="K42" s="41"/>
      <c r="L42" s="852"/>
      <c r="M42" s="965"/>
      <c r="N42" s="105"/>
    </row>
    <row r="43" spans="1:14" ht="15.75" thickBot="1">
      <c r="B43" s="828" t="s">
        <v>953</v>
      </c>
      <c r="C43" s="829"/>
      <c r="D43" s="829"/>
      <c r="E43" s="829"/>
      <c r="F43" s="829"/>
      <c r="G43" s="829"/>
      <c r="H43" s="829"/>
      <c r="I43" s="829"/>
      <c r="J43" s="829"/>
      <c r="K43" s="829"/>
      <c r="L43" s="829"/>
      <c r="M43" s="830"/>
      <c r="N43" s="394">
        <f>SUM(N36:N42)</f>
        <v>16.915937500000002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1" t="s">
        <v>917</v>
      </c>
      <c r="B48" s="43" t="str">
        <f>VLOOKUP(A48,MATERIALES!A5:D373,3,FALSE)</f>
        <v>Almohadillas de neopreno dureza 60 (35cm*45cm*5cm con 2 laminas de 3mm)</v>
      </c>
      <c r="C48" s="281"/>
      <c r="D48" s="281"/>
      <c r="E48" s="281"/>
      <c r="F48" s="281"/>
      <c r="G48" s="281"/>
      <c r="H48" s="281"/>
      <c r="I48" s="268"/>
      <c r="J48" s="224" t="str">
        <f>VLOOKUP(A48,MATERIALES!A4:D640,2,FALSE)</f>
        <v>u</v>
      </c>
      <c r="K48" s="282">
        <v>1</v>
      </c>
      <c r="L48" s="267"/>
      <c r="M48" s="402">
        <f>VLOOKUP(A48,MATERIALES!A5:D396,4,FALSE)</f>
        <v>504477.2303023265</v>
      </c>
      <c r="N48" s="272">
        <f>K48*M48</f>
        <v>504477.2303023265</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8" t="s">
        <v>953</v>
      </c>
      <c r="C56" s="829"/>
      <c r="D56" s="829"/>
      <c r="E56" s="829"/>
      <c r="F56" s="829"/>
      <c r="G56" s="829"/>
      <c r="H56" s="829"/>
      <c r="I56" s="829"/>
      <c r="J56" s="829"/>
      <c r="K56" s="829"/>
      <c r="L56" s="829"/>
      <c r="M56" s="830"/>
      <c r="N56" s="394">
        <f>SUM(N48:N55)</f>
        <v>504477.2303023265</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31" t="s">
        <v>961</v>
      </c>
      <c r="M60" s="804"/>
      <c r="N60" s="76" t="s">
        <v>951</v>
      </c>
    </row>
    <row r="61" spans="1:14">
      <c r="B61" s="46"/>
      <c r="C61" s="317"/>
      <c r="D61" s="317"/>
      <c r="E61" s="317"/>
      <c r="F61" s="317"/>
      <c r="G61" s="31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311"/>
      <c r="I64" s="279"/>
      <c r="J64" s="286"/>
      <c r="K64" s="279"/>
      <c r="L64" s="832"/>
      <c r="M64" s="833"/>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7"/>
      <c r="M66" s="818"/>
      <c r="N66" s="127"/>
    </row>
    <row r="67" spans="1:15" ht="15.75" thickBot="1">
      <c r="B67" s="834" t="s">
        <v>953</v>
      </c>
      <c r="C67" s="835"/>
      <c r="D67" s="835"/>
      <c r="E67" s="835"/>
      <c r="F67" s="835"/>
      <c r="G67" s="835"/>
      <c r="H67" s="835"/>
      <c r="I67" s="835"/>
      <c r="J67" s="835"/>
      <c r="K67" s="835"/>
      <c r="L67" s="835"/>
      <c r="M67" s="836"/>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4" t="s">
        <v>963</v>
      </c>
      <c r="C71" s="855"/>
      <c r="D71" s="855"/>
      <c r="E71" s="855"/>
      <c r="F71" s="855"/>
      <c r="G71" s="855"/>
      <c r="H71" s="987"/>
      <c r="I71" s="73" t="s">
        <v>964</v>
      </c>
      <c r="J71" s="75" t="s">
        <v>1410</v>
      </c>
      <c r="K71" s="74" t="s">
        <v>966</v>
      </c>
      <c r="L71" s="856" t="s">
        <v>950</v>
      </c>
      <c r="M71" s="980"/>
      <c r="N71" s="98" t="s">
        <v>951</v>
      </c>
    </row>
    <row r="72" spans="1:15">
      <c r="A72" s="16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434">
        <v>32</v>
      </c>
      <c r="N72" s="395">
        <f>K72/M72</f>
        <v>1691.59375</v>
      </c>
      <c r="O72" s="106"/>
    </row>
    <row r="73" spans="1:15">
      <c r="A73" s="162"/>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5"/>
      <c r="C77" s="816"/>
      <c r="D77" s="816"/>
      <c r="E77" s="816"/>
      <c r="F77" s="816"/>
      <c r="G77" s="816"/>
      <c r="H77" s="851"/>
      <c r="I77" s="126"/>
      <c r="J77" s="126"/>
      <c r="K77" s="126"/>
      <c r="L77" s="986"/>
      <c r="M77" s="853"/>
      <c r="N77" s="127"/>
    </row>
    <row r="78" spans="1:15" ht="15.75" thickBot="1">
      <c r="B78" s="834" t="s">
        <v>953</v>
      </c>
      <c r="C78" s="835"/>
      <c r="D78" s="835"/>
      <c r="E78" s="835"/>
      <c r="F78" s="835"/>
      <c r="G78" s="835"/>
      <c r="H78" s="835"/>
      <c r="I78" s="835"/>
      <c r="J78" s="835"/>
      <c r="K78" s="835"/>
      <c r="L78" s="835"/>
      <c r="M78" s="836"/>
      <c r="N78" s="460">
        <f>SUM(N72:N77)</f>
        <v>1691.59375</v>
      </c>
    </row>
    <row r="79" spans="1:15" ht="15.75" thickBot="1">
      <c r="B79" s="33"/>
      <c r="C79" s="34"/>
      <c r="D79" s="34"/>
      <c r="E79" s="34"/>
      <c r="F79" s="34"/>
      <c r="G79" s="34"/>
      <c r="H79" s="34"/>
      <c r="I79" s="34"/>
      <c r="J79" s="34"/>
      <c r="K79" s="34"/>
      <c r="L79" s="34"/>
      <c r="M79" s="34"/>
      <c r="N79" s="35"/>
    </row>
    <row r="80" spans="1:15" ht="15.75" thickBot="1">
      <c r="B80" s="828" t="s">
        <v>967</v>
      </c>
      <c r="C80" s="829"/>
      <c r="D80" s="829"/>
      <c r="E80" s="829"/>
      <c r="F80" s="829"/>
      <c r="G80" s="829"/>
      <c r="H80" s="829"/>
      <c r="I80" s="829"/>
      <c r="J80" s="829"/>
      <c r="K80" s="829"/>
      <c r="L80" s="829"/>
      <c r="M80" s="830"/>
      <c r="N80" s="99">
        <f>N43+N56+N67+N78</f>
        <v>506185.73998982651</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9" t="s">
        <v>969</v>
      </c>
      <c r="C84" s="820"/>
      <c r="D84" s="820"/>
      <c r="E84" s="820"/>
      <c r="F84" s="820"/>
      <c r="G84" s="820"/>
      <c r="H84" s="820"/>
      <c r="I84" s="314"/>
      <c r="J84" s="334"/>
      <c r="K84" s="302" t="s">
        <v>970</v>
      </c>
      <c r="L84" s="858" t="s">
        <v>971</v>
      </c>
      <c r="M84" s="859"/>
      <c r="N84" s="303"/>
    </row>
    <row r="85" spans="1:14">
      <c r="B85" s="860" t="s">
        <v>972</v>
      </c>
      <c r="C85" s="861"/>
      <c r="D85" s="861"/>
      <c r="E85" s="861"/>
      <c r="F85" s="861"/>
      <c r="G85" s="861"/>
      <c r="H85" s="861"/>
      <c r="I85" s="87"/>
      <c r="J85" s="88"/>
      <c r="K85" s="304">
        <v>0.2</v>
      </c>
      <c r="L85" s="862">
        <f>N80*K85</f>
        <v>101237.14799796531</v>
      </c>
      <c r="M85" s="863"/>
      <c r="N85" s="51"/>
    </row>
    <row r="86" spans="1:14">
      <c r="B86" s="89" t="s">
        <v>973</v>
      </c>
      <c r="C86" s="90"/>
      <c r="D86" s="90"/>
      <c r="E86" s="90"/>
      <c r="F86" s="90"/>
      <c r="G86" s="90"/>
      <c r="H86" s="90"/>
      <c r="I86" s="87"/>
      <c r="J86" s="88"/>
      <c r="K86" s="304">
        <v>0.05</v>
      </c>
      <c r="L86" s="862">
        <f>N80*K86</f>
        <v>25309.286999491327</v>
      </c>
      <c r="M86" s="863"/>
      <c r="N86" s="51"/>
    </row>
    <row r="87" spans="1:14" ht="15.75" thickBot="1">
      <c r="B87" s="91" t="s">
        <v>974</v>
      </c>
      <c r="C87" s="92"/>
      <c r="D87" s="92"/>
      <c r="E87" s="92"/>
      <c r="F87" s="92"/>
      <c r="G87" s="92"/>
      <c r="H87" s="92"/>
      <c r="I87" s="93"/>
      <c r="J87" s="94"/>
      <c r="K87" s="305">
        <v>0.05</v>
      </c>
      <c r="L87" s="864">
        <f>N80*K87</f>
        <v>25309.286999491327</v>
      </c>
      <c r="M87" s="865"/>
      <c r="N87" s="51"/>
    </row>
    <row r="88" spans="1:14" ht="15.75" thickBot="1">
      <c r="B88" s="828" t="s">
        <v>953</v>
      </c>
      <c r="C88" s="829"/>
      <c r="D88" s="829"/>
      <c r="E88" s="829"/>
      <c r="F88" s="829"/>
      <c r="G88" s="829"/>
      <c r="H88" s="829"/>
      <c r="I88" s="829"/>
      <c r="J88" s="829"/>
      <c r="K88" s="829"/>
      <c r="L88" s="829"/>
      <c r="M88" s="830"/>
      <c r="N88" s="52">
        <f>L85+L86+L87</f>
        <v>151855.72199694798</v>
      </c>
    </row>
    <row r="89" spans="1:14" ht="15.75" thickBot="1">
      <c r="B89" s="33"/>
      <c r="C89" s="34"/>
      <c r="D89" s="34"/>
      <c r="E89" s="34"/>
      <c r="F89" s="34"/>
      <c r="G89" s="34"/>
      <c r="H89" s="34"/>
      <c r="I89" s="34"/>
      <c r="J89" s="34"/>
      <c r="K89" s="34"/>
      <c r="L89" s="34"/>
      <c r="M89" s="34"/>
      <c r="N89" s="35"/>
    </row>
    <row r="90" spans="1:14" ht="15.75" thickBot="1">
      <c r="A90" t="s">
        <v>2016</v>
      </c>
      <c r="B90" s="828" t="s">
        <v>975</v>
      </c>
      <c r="C90" s="829"/>
      <c r="D90" s="829"/>
      <c r="E90" s="829"/>
      <c r="F90" s="829"/>
      <c r="G90" s="829"/>
      <c r="H90" s="829"/>
      <c r="I90" s="829"/>
      <c r="J90" s="829"/>
      <c r="K90" s="829"/>
      <c r="L90" s="829"/>
      <c r="M90" s="830"/>
      <c r="N90" s="188">
        <f>N80+N88</f>
        <v>658041.46198677446</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ht="15" customHeight="1">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70" t="s">
        <v>2218</v>
      </c>
      <c r="C107" s="971"/>
      <c r="D107" s="971"/>
      <c r="E107" s="971"/>
      <c r="F107" s="971"/>
      <c r="G107" s="971"/>
      <c r="H107" s="971"/>
      <c r="I107" s="971"/>
      <c r="J107" s="971"/>
      <c r="K107" s="971"/>
      <c r="L107" s="971"/>
      <c r="M107" s="971"/>
      <c r="N107" s="972"/>
    </row>
    <row r="108" spans="2:14" ht="15" customHeight="1">
      <c r="B108" s="970"/>
      <c r="C108" s="971"/>
      <c r="D108" s="971"/>
      <c r="E108" s="971"/>
      <c r="F108" s="971"/>
      <c r="G108" s="971"/>
      <c r="H108" s="971"/>
      <c r="I108" s="971"/>
      <c r="J108" s="971"/>
      <c r="K108" s="971"/>
      <c r="L108" s="971"/>
      <c r="M108" s="971"/>
      <c r="N108" s="972"/>
    </row>
    <row r="109" spans="2:14" ht="30" customHeight="1">
      <c r="B109" s="973" t="s">
        <v>2219</v>
      </c>
      <c r="C109" s="974"/>
      <c r="D109" s="974"/>
      <c r="E109" s="974"/>
      <c r="F109" s="974"/>
      <c r="G109" s="974"/>
      <c r="H109" s="974"/>
      <c r="I109" s="974"/>
      <c r="J109" s="974"/>
      <c r="K109" s="974"/>
      <c r="L109" s="974"/>
      <c r="M109" s="974"/>
      <c r="N109" s="975"/>
    </row>
    <row r="110" spans="2:14">
      <c r="B110" s="973"/>
      <c r="C110" s="974"/>
      <c r="D110" s="974"/>
      <c r="E110" s="974"/>
      <c r="F110" s="974"/>
      <c r="G110" s="974"/>
      <c r="H110" s="974"/>
      <c r="I110" s="974"/>
      <c r="J110" s="974"/>
      <c r="K110" s="974"/>
      <c r="L110" s="974"/>
      <c r="M110" s="974"/>
      <c r="N110" s="975"/>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6"/>
      <c r="K120" s="976"/>
      <c r="L120" s="976"/>
      <c r="M120" s="976"/>
      <c r="N120" s="977"/>
    </row>
    <row r="121" spans="2:14" ht="15.75" thickBot="1">
      <c r="B121" s="419" t="s">
        <v>2221</v>
      </c>
      <c r="C121" s="420"/>
      <c r="D121" s="420"/>
      <c r="E121" s="259"/>
      <c r="F121" s="259"/>
      <c r="G121" s="259"/>
      <c r="H121" s="259"/>
      <c r="I121" s="259"/>
      <c r="J121" s="978"/>
      <c r="K121" s="978"/>
      <c r="L121" s="978"/>
      <c r="M121" s="978"/>
      <c r="N121" s="97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1123</v>
      </c>
      <c r="C31" s="81" t="s">
        <v>2125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336"/>
      <c r="N36" s="272"/>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0.05</v>
      </c>
      <c r="N41" s="344">
        <f>N78*M41</f>
        <v>54.131</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54.131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1" t="s">
        <v>413</v>
      </c>
      <c r="B48" s="43" t="str">
        <f>VLOOKUP(A48,MATERIALES!A5:D373,3,FALSE)</f>
        <v>Cinta Sika PVC 0,22</v>
      </c>
      <c r="C48" s="281"/>
      <c r="D48" s="281"/>
      <c r="E48" s="281"/>
      <c r="F48" s="281"/>
      <c r="G48" s="281"/>
      <c r="H48" s="281"/>
      <c r="I48" s="268"/>
      <c r="J48" s="224" t="str">
        <f>VLOOKUP(A48,MATERIALES!A4:D640,2,FALSE)</f>
        <v>m</v>
      </c>
      <c r="K48" s="282">
        <v>1.05</v>
      </c>
      <c r="L48" s="267"/>
      <c r="M48" s="402">
        <f>VLOOKUP(A48,MATERIALES!A5:D396,4,FALSE)</f>
        <v>33698.86784780187</v>
      </c>
      <c r="N48" s="272">
        <f>K48*M48</f>
        <v>35383.811240191964</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8" t="s">
        <v>953</v>
      </c>
      <c r="C56" s="829"/>
      <c r="D56" s="829"/>
      <c r="E56" s="829"/>
      <c r="F56" s="829"/>
      <c r="G56" s="829"/>
      <c r="H56" s="829"/>
      <c r="I56" s="829"/>
      <c r="J56" s="829"/>
      <c r="K56" s="829"/>
      <c r="L56" s="829"/>
      <c r="M56" s="830"/>
      <c r="N56" s="394">
        <f>SUM(N48:N55)</f>
        <v>35383.811240191964</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31" t="s">
        <v>961</v>
      </c>
      <c r="M60" s="804"/>
      <c r="N60" s="76" t="s">
        <v>951</v>
      </c>
    </row>
    <row r="61" spans="1:14">
      <c r="B61" s="46"/>
      <c r="C61" s="317"/>
      <c r="D61" s="317"/>
      <c r="E61" s="317"/>
      <c r="F61" s="317"/>
      <c r="G61" s="31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311"/>
      <c r="I64" s="279"/>
      <c r="J64" s="286"/>
      <c r="K64" s="279"/>
      <c r="L64" s="832"/>
      <c r="M64" s="833"/>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7"/>
      <c r="M66" s="818"/>
      <c r="N66" s="127"/>
    </row>
    <row r="67" spans="1:15" ht="15.75" thickBot="1">
      <c r="B67" s="834" t="s">
        <v>953</v>
      </c>
      <c r="C67" s="835"/>
      <c r="D67" s="835"/>
      <c r="E67" s="835"/>
      <c r="F67" s="835"/>
      <c r="G67" s="835"/>
      <c r="H67" s="835"/>
      <c r="I67" s="835"/>
      <c r="J67" s="835"/>
      <c r="K67" s="835"/>
      <c r="L67" s="835"/>
      <c r="M67" s="836"/>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4" t="s">
        <v>963</v>
      </c>
      <c r="C71" s="855"/>
      <c r="D71" s="855"/>
      <c r="E71" s="855"/>
      <c r="F71" s="855"/>
      <c r="G71" s="855"/>
      <c r="H71" s="855"/>
      <c r="I71" s="73" t="s">
        <v>964</v>
      </c>
      <c r="J71" s="75" t="s">
        <v>1410</v>
      </c>
      <c r="K71" s="74" t="s">
        <v>966</v>
      </c>
      <c r="L71" s="856" t="s">
        <v>950</v>
      </c>
      <c r="M71" s="980"/>
      <c r="N71" s="98" t="s">
        <v>951</v>
      </c>
    </row>
    <row r="72" spans="1:15">
      <c r="A72" s="162" t="s">
        <v>7</v>
      </c>
      <c r="B72" s="49" t="str">
        <f>VLOOKUP(A72,'MANO DE OBRA'!A8:D68,3,FALSE)</f>
        <v>Obrero (2)</v>
      </c>
      <c r="C72" s="47"/>
      <c r="D72" s="47"/>
      <c r="E72" s="47"/>
      <c r="F72" s="47"/>
      <c r="G72" s="47"/>
      <c r="H72" s="47"/>
      <c r="I72" s="292">
        <f>K72/J72*100</f>
        <v>58520.000000000007</v>
      </c>
      <c r="J72" s="293">
        <v>185</v>
      </c>
      <c r="K72" s="294">
        <f>VLOOKUP(A72,'MANO DE OBRA'!A8:D99,4,FALSE)</f>
        <v>108262</v>
      </c>
      <c r="L72" s="50"/>
      <c r="M72" s="431">
        <v>100</v>
      </c>
      <c r="N72" s="395">
        <f>K72/M72</f>
        <v>1082.6199999999999</v>
      </c>
      <c r="O72" s="106"/>
    </row>
    <row r="73" spans="1:15">
      <c r="A73" s="162"/>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5"/>
      <c r="C77" s="816"/>
      <c r="D77" s="816"/>
      <c r="E77" s="816"/>
      <c r="F77" s="816"/>
      <c r="G77" s="816"/>
      <c r="H77" s="816"/>
      <c r="I77" s="126"/>
      <c r="J77" s="126"/>
      <c r="K77" s="126"/>
      <c r="L77" s="916"/>
      <c r="M77" s="916"/>
      <c r="N77" s="45"/>
    </row>
    <row r="78" spans="1:15" ht="15.75" thickBot="1">
      <c r="B78" s="834" t="s">
        <v>953</v>
      </c>
      <c r="C78" s="835"/>
      <c r="D78" s="835"/>
      <c r="E78" s="835"/>
      <c r="F78" s="835"/>
      <c r="G78" s="835"/>
      <c r="H78" s="835"/>
      <c r="I78" s="835"/>
      <c r="J78" s="835"/>
      <c r="K78" s="835"/>
      <c r="L78" s="835"/>
      <c r="M78" s="836"/>
      <c r="N78" s="301">
        <f>SUM(N72:N77)</f>
        <v>1082.6199999999999</v>
      </c>
    </row>
    <row r="79" spans="1:15" ht="15.75" thickBot="1">
      <c r="B79" s="33"/>
      <c r="C79" s="34"/>
      <c r="D79" s="34"/>
      <c r="E79" s="34"/>
      <c r="F79" s="34"/>
      <c r="G79" s="34"/>
      <c r="H79" s="34"/>
      <c r="I79" s="34"/>
      <c r="J79" s="34"/>
      <c r="K79" s="34"/>
      <c r="L79" s="34"/>
      <c r="M79" s="34"/>
      <c r="N79" s="35"/>
    </row>
    <row r="80" spans="1:15" ht="15.75" thickBot="1">
      <c r="B80" s="828" t="s">
        <v>967</v>
      </c>
      <c r="C80" s="829"/>
      <c r="D80" s="829"/>
      <c r="E80" s="829"/>
      <c r="F80" s="829"/>
      <c r="G80" s="829"/>
      <c r="H80" s="829"/>
      <c r="I80" s="829"/>
      <c r="J80" s="829"/>
      <c r="K80" s="829"/>
      <c r="L80" s="829"/>
      <c r="M80" s="830"/>
      <c r="N80" s="99">
        <f>N43+N56+N67+N78</f>
        <v>36520.562240191968</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9" t="s">
        <v>969</v>
      </c>
      <c r="C84" s="820"/>
      <c r="D84" s="820"/>
      <c r="E84" s="820"/>
      <c r="F84" s="820"/>
      <c r="G84" s="820"/>
      <c r="H84" s="820"/>
      <c r="I84" s="314"/>
      <c r="J84" s="334"/>
      <c r="K84" s="302" t="s">
        <v>970</v>
      </c>
      <c r="L84" s="858" t="s">
        <v>971</v>
      </c>
      <c r="M84" s="859"/>
      <c r="N84" s="303"/>
    </row>
    <row r="85" spans="1:14">
      <c r="B85" s="860" t="s">
        <v>972</v>
      </c>
      <c r="C85" s="861"/>
      <c r="D85" s="861"/>
      <c r="E85" s="861"/>
      <c r="F85" s="861"/>
      <c r="G85" s="861"/>
      <c r="H85" s="861"/>
      <c r="I85" s="87"/>
      <c r="J85" s="88"/>
      <c r="K85" s="304">
        <v>0.2</v>
      </c>
      <c r="L85" s="862">
        <f>N80*K85</f>
        <v>7304.1124480383942</v>
      </c>
      <c r="M85" s="863"/>
      <c r="N85" s="51"/>
    </row>
    <row r="86" spans="1:14">
      <c r="B86" s="89" t="s">
        <v>973</v>
      </c>
      <c r="C86" s="90"/>
      <c r="D86" s="90"/>
      <c r="E86" s="90"/>
      <c r="F86" s="90"/>
      <c r="G86" s="90"/>
      <c r="H86" s="90"/>
      <c r="I86" s="87"/>
      <c r="J86" s="88"/>
      <c r="K86" s="304">
        <v>0.05</v>
      </c>
      <c r="L86" s="862">
        <f>N80*K86</f>
        <v>1826.0281120095985</v>
      </c>
      <c r="M86" s="863"/>
      <c r="N86" s="51"/>
    </row>
    <row r="87" spans="1:14" ht="15.75" thickBot="1">
      <c r="B87" s="91" t="s">
        <v>974</v>
      </c>
      <c r="C87" s="92"/>
      <c r="D87" s="92"/>
      <c r="E87" s="92"/>
      <c r="F87" s="92"/>
      <c r="G87" s="92"/>
      <c r="H87" s="92"/>
      <c r="I87" s="93"/>
      <c r="J87" s="94"/>
      <c r="K87" s="305">
        <v>0.05</v>
      </c>
      <c r="L87" s="864">
        <f>N80*K87</f>
        <v>1826.0281120095985</v>
      </c>
      <c r="M87" s="865"/>
      <c r="N87" s="51"/>
    </row>
    <row r="88" spans="1:14" ht="15.75" thickBot="1">
      <c r="B88" s="828" t="s">
        <v>953</v>
      </c>
      <c r="C88" s="829"/>
      <c r="D88" s="829"/>
      <c r="E88" s="829"/>
      <c r="F88" s="829"/>
      <c r="G88" s="829"/>
      <c r="H88" s="829"/>
      <c r="I88" s="829"/>
      <c r="J88" s="829"/>
      <c r="K88" s="829"/>
      <c r="L88" s="829"/>
      <c r="M88" s="830"/>
      <c r="N88" s="52">
        <f>L85+L86+L87</f>
        <v>10956.168672057591</v>
      </c>
    </row>
    <row r="89" spans="1:14" ht="15.75" thickBot="1">
      <c r="B89" s="33"/>
      <c r="C89" s="34"/>
      <c r="D89" s="34"/>
      <c r="E89" s="34"/>
      <c r="F89" s="34"/>
      <c r="G89" s="34"/>
      <c r="H89" s="34"/>
      <c r="I89" s="34"/>
      <c r="J89" s="34"/>
      <c r="K89" s="34"/>
      <c r="L89" s="34"/>
      <c r="M89" s="34"/>
      <c r="N89" s="35"/>
    </row>
    <row r="90" spans="1:14" ht="15.75" thickBot="1">
      <c r="A90" t="s">
        <v>2016</v>
      </c>
      <c r="B90" s="828" t="s">
        <v>975</v>
      </c>
      <c r="C90" s="829"/>
      <c r="D90" s="829"/>
      <c r="E90" s="829"/>
      <c r="F90" s="829"/>
      <c r="G90" s="829"/>
      <c r="H90" s="829"/>
      <c r="I90" s="829"/>
      <c r="J90" s="829"/>
      <c r="K90" s="829"/>
      <c r="L90" s="829"/>
      <c r="M90" s="830"/>
      <c r="N90" s="188">
        <f>N80+N88</f>
        <v>47476.730912249557</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70" t="s">
        <v>2218</v>
      </c>
      <c r="C107" s="971"/>
      <c r="D107" s="971"/>
      <c r="E107" s="971"/>
      <c r="F107" s="971"/>
      <c r="G107" s="971"/>
      <c r="H107" s="971"/>
      <c r="I107" s="971"/>
      <c r="J107" s="971"/>
      <c r="K107" s="971"/>
      <c r="L107" s="971"/>
      <c r="M107" s="971"/>
      <c r="N107" s="972"/>
    </row>
    <row r="108" spans="2:14" ht="15" customHeight="1">
      <c r="B108" s="970"/>
      <c r="C108" s="971"/>
      <c r="D108" s="971"/>
      <c r="E108" s="971"/>
      <c r="F108" s="971"/>
      <c r="G108" s="971"/>
      <c r="H108" s="971"/>
      <c r="I108" s="971"/>
      <c r="J108" s="971"/>
      <c r="K108" s="971"/>
      <c r="L108" s="971"/>
      <c r="M108" s="971"/>
      <c r="N108" s="972"/>
    </row>
    <row r="109" spans="2:14" ht="30" customHeight="1">
      <c r="B109" s="973" t="s">
        <v>2219</v>
      </c>
      <c r="C109" s="974"/>
      <c r="D109" s="974"/>
      <c r="E109" s="974"/>
      <c r="F109" s="974"/>
      <c r="G109" s="974"/>
      <c r="H109" s="974"/>
      <c r="I109" s="974"/>
      <c r="J109" s="974"/>
      <c r="K109" s="974"/>
      <c r="L109" s="974"/>
      <c r="M109" s="974"/>
      <c r="N109" s="975"/>
    </row>
    <row r="110" spans="2:14">
      <c r="B110" s="973"/>
      <c r="C110" s="974"/>
      <c r="D110" s="974"/>
      <c r="E110" s="974"/>
      <c r="F110" s="974"/>
      <c r="G110" s="974"/>
      <c r="H110" s="974"/>
      <c r="I110" s="974"/>
      <c r="J110" s="974"/>
      <c r="K110" s="974"/>
      <c r="L110" s="974"/>
      <c r="M110" s="974"/>
      <c r="N110" s="975"/>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6"/>
      <c r="K120" s="976"/>
      <c r="L120" s="976"/>
      <c r="M120" s="976"/>
      <c r="N120" s="977"/>
    </row>
    <row r="121" spans="2:14" ht="15.75" thickBot="1">
      <c r="B121" s="419" t="s">
        <v>2221</v>
      </c>
      <c r="C121" s="420"/>
      <c r="D121" s="420"/>
      <c r="E121" s="259"/>
      <c r="F121" s="259"/>
      <c r="G121" s="259"/>
      <c r="H121" s="259"/>
      <c r="I121" s="259"/>
      <c r="J121" s="978"/>
      <c r="K121" s="978"/>
      <c r="L121" s="978"/>
      <c r="M121" s="978"/>
      <c r="N121" s="97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topLeftCell="A64" zoomScale="75" zoomScaleNormal="75" workbookViewId="0">
      <selection activeCell="A82" sqref="A82"/>
    </sheetView>
  </sheetViews>
  <sheetFormatPr baseColWidth="10" defaultRowHeight="15"/>
  <cols>
    <col min="1" max="1" width="10.42578125" bestFit="1" customWidth="1"/>
    <col min="2" max="2" width="17" customWidth="1"/>
    <col min="6" max="6" width="14.42578125" customWidth="1"/>
    <col min="9" max="9" width="13.425781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1124</v>
      </c>
      <c r="C31" s="81" t="s">
        <v>2126</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190</v>
      </c>
      <c r="B36" s="841" t="str">
        <f>VLOOKUP(A36,EQUIPOS!A6:D154,3,FALSE)</f>
        <v>Diferencial de 3 ton</v>
      </c>
      <c r="C36" s="842"/>
      <c r="D36" s="842"/>
      <c r="E36" s="842"/>
      <c r="F36" s="842"/>
      <c r="G36" s="842"/>
      <c r="H36" s="843"/>
      <c r="I36" s="267"/>
      <c r="J36" s="268"/>
      <c r="K36" s="269">
        <f>VLOOKUP(A36,EQUIPOS!A6:D163,4,FALSE)</f>
        <v>6187.8731690228033</v>
      </c>
      <c r="L36" s="270"/>
      <c r="M36" s="336">
        <v>40</v>
      </c>
      <c r="N36" s="272">
        <f>K36/M36</f>
        <v>154.69682922557007</v>
      </c>
    </row>
    <row r="37" spans="1:14">
      <c r="A37" s="113" t="s">
        <v>195</v>
      </c>
      <c r="B37" s="841" t="str">
        <f>VLOOKUP(A37,EQUIPOS!A7:D154,3,FALSE)</f>
        <v xml:space="preserve">Equipo de oxicorte, Capacidad de corte: hasta 6´´ (152mm) </v>
      </c>
      <c r="C37" s="842"/>
      <c r="D37" s="842"/>
      <c r="E37" s="842"/>
      <c r="F37" s="842"/>
      <c r="G37" s="842"/>
      <c r="H37" s="843"/>
      <c r="I37" s="421"/>
      <c r="J37" s="422"/>
      <c r="K37" s="269">
        <f>VLOOKUP(A37,EQUIPOS!A7:D164,4,FALSE)</f>
        <v>18462.067792548976</v>
      </c>
      <c r="L37" s="335"/>
      <c r="M37" s="336">
        <v>40</v>
      </c>
      <c r="N37" s="272">
        <f t="shared" ref="N37:N43" si="0">K37/M37</f>
        <v>461.5516948137244</v>
      </c>
    </row>
    <row r="38" spans="1:14">
      <c r="A38" s="113" t="s">
        <v>204</v>
      </c>
      <c r="B38" s="841" t="str">
        <f>VLOOKUP(A38,EQUIPOS!A8:D154,3,FALSE)</f>
        <v xml:space="preserve">Equipo de soldadura 250 AMP
</v>
      </c>
      <c r="C38" s="842"/>
      <c r="D38" s="842"/>
      <c r="E38" s="842"/>
      <c r="F38" s="842"/>
      <c r="G38" s="842"/>
      <c r="H38" s="843"/>
      <c r="I38" s="421"/>
      <c r="J38" s="422"/>
      <c r="K38" s="269">
        <f>VLOOKUP(A38,EQUIPOS!A8:D165,4,FALSE)</f>
        <v>17466.55582650876</v>
      </c>
      <c r="L38" s="335"/>
      <c r="M38" s="336">
        <v>40</v>
      </c>
      <c r="N38" s="272">
        <f t="shared" si="0"/>
        <v>436.66389566271903</v>
      </c>
    </row>
    <row r="39" spans="1:14">
      <c r="A39" s="113" t="s">
        <v>208</v>
      </c>
      <c r="B39" s="841" t="str">
        <f>VLOOKUP(A39,EQUIPOS!A9:D154,3,FALSE)</f>
        <v>Equipo de soldadura 400</v>
      </c>
      <c r="C39" s="842"/>
      <c r="D39" s="842"/>
      <c r="E39" s="842"/>
      <c r="F39" s="842"/>
      <c r="G39" s="842"/>
      <c r="H39" s="843"/>
      <c r="I39" s="421"/>
      <c r="J39" s="422"/>
      <c r="K39" s="269">
        <f>VLOOKUP(A39,EQUIPOS!A9:D166,4,FALSE)</f>
        <v>16506.476762529583</v>
      </c>
      <c r="L39" s="335"/>
      <c r="M39" s="336">
        <v>40</v>
      </c>
      <c r="N39" s="272">
        <f t="shared" si="0"/>
        <v>412.66191906323957</v>
      </c>
    </row>
    <row r="40" spans="1:14">
      <c r="A40" s="113" t="s">
        <v>210</v>
      </c>
      <c r="B40" s="841" t="str">
        <f>VLOOKUP(A40,EQUIPOS!A10:D154,3,FALSE)</f>
        <v>Equipo de soldadura 600</v>
      </c>
      <c r="C40" s="842"/>
      <c r="D40" s="842"/>
      <c r="E40" s="842"/>
      <c r="F40" s="842"/>
      <c r="G40" s="842"/>
      <c r="H40" s="843"/>
      <c r="I40" s="421"/>
      <c r="J40" s="422"/>
      <c r="K40" s="269">
        <f>VLOOKUP(A40,EQUIPOS!A10:D167,4,FALSE)</f>
        <v>21346.88244073364</v>
      </c>
      <c r="L40" s="335"/>
      <c r="M40" s="336">
        <v>40</v>
      </c>
      <c r="N40" s="272">
        <f t="shared" si="0"/>
        <v>533.67206101834097</v>
      </c>
    </row>
    <row r="41" spans="1:14">
      <c r="A41" s="113" t="s">
        <v>202</v>
      </c>
      <c r="B41" s="841" t="str">
        <f>VLOOKUP(A41,EQUIPOS!A11:D155,3,FALSE)</f>
        <v xml:space="preserve">Equipo de rayos X y/o ultrasonido
</v>
      </c>
      <c r="C41" s="842"/>
      <c r="D41" s="842"/>
      <c r="E41" s="842"/>
      <c r="F41" s="842"/>
      <c r="G41" s="842"/>
      <c r="H41" s="843"/>
      <c r="I41" s="421"/>
      <c r="J41" s="422"/>
      <c r="K41" s="269">
        <f>VLOOKUP(A41,EQUIPOS!A11:D168,4,FALSE)</f>
        <v>74281.264624090123</v>
      </c>
      <c r="L41" s="335"/>
      <c r="M41" s="336">
        <v>4000</v>
      </c>
      <c r="N41" s="272">
        <f t="shared" si="0"/>
        <v>18.570316156022532</v>
      </c>
    </row>
    <row r="42" spans="1:14">
      <c r="A42" s="113" t="s">
        <v>294</v>
      </c>
      <c r="B42" s="841" t="str">
        <f>VLOOKUP(A42,EQUIPOS!A12:D156,3,FALSE)</f>
        <v>Puente grúa</v>
      </c>
      <c r="C42" s="842"/>
      <c r="D42" s="842"/>
      <c r="E42" s="842"/>
      <c r="F42" s="842"/>
      <c r="G42" s="842"/>
      <c r="H42" s="843"/>
      <c r="I42" s="421"/>
      <c r="J42" s="422"/>
      <c r="K42" s="269">
        <f>VLOOKUP(A42,EQUIPOS!A12:D169,4,FALSE)</f>
        <v>847015.89467532875</v>
      </c>
      <c r="L42" s="335"/>
      <c r="M42" s="336">
        <v>40000</v>
      </c>
      <c r="N42" s="272">
        <f t="shared" si="0"/>
        <v>21.175397366883217</v>
      </c>
    </row>
    <row r="43" spans="1:14">
      <c r="A43" s="113" t="s">
        <v>334</v>
      </c>
      <c r="B43" s="841" t="str">
        <f>VLOOKUP(A43,EQUIPOS!A13:D157,3,FALSE)</f>
        <v>Taladro industrial</v>
      </c>
      <c r="C43" s="842"/>
      <c r="D43" s="842"/>
      <c r="E43" s="842"/>
      <c r="F43" s="842"/>
      <c r="G43" s="842"/>
      <c r="H43" s="843"/>
      <c r="I43" s="421"/>
      <c r="J43" s="422"/>
      <c r="K43" s="269">
        <f>VLOOKUP(A43,EQUIPOS!A13:D170,4,FALSE)</f>
        <v>7416.6658682495554</v>
      </c>
      <c r="L43" s="335"/>
      <c r="M43" s="336">
        <v>40</v>
      </c>
      <c r="N43" s="272">
        <f t="shared" si="0"/>
        <v>185.41664670623888</v>
      </c>
    </row>
    <row r="44" spans="1:14">
      <c r="B44" s="841"/>
      <c r="C44" s="842"/>
      <c r="D44" s="842"/>
      <c r="E44" s="842"/>
      <c r="F44" s="842"/>
      <c r="G44" s="842"/>
      <c r="H44" s="843"/>
      <c r="I44" s="36"/>
      <c r="J44" s="37"/>
      <c r="K44" s="269"/>
      <c r="L44" s="276"/>
      <c r="M44" s="336"/>
      <c r="N44" s="272"/>
    </row>
    <row r="45" spans="1:14">
      <c r="B45" s="320"/>
      <c r="C45" s="321"/>
      <c r="D45" s="321"/>
      <c r="E45" s="321"/>
      <c r="F45" s="323"/>
      <c r="G45" s="323"/>
      <c r="H45" s="125"/>
      <c r="I45" s="36"/>
      <c r="J45" s="37"/>
      <c r="K45" s="269"/>
      <c r="L45" s="276"/>
      <c r="M45" s="277"/>
      <c r="N45" s="273"/>
    </row>
    <row r="46" spans="1:14">
      <c r="B46" s="848" t="s">
        <v>952</v>
      </c>
      <c r="C46" s="849"/>
      <c r="D46" s="849"/>
      <c r="E46" s="38"/>
      <c r="F46" s="39"/>
      <c r="G46" s="39"/>
      <c r="H46" s="40"/>
      <c r="I46" s="36"/>
      <c r="J46" s="37"/>
      <c r="K46" s="279"/>
      <c r="L46" s="276"/>
      <c r="M46" s="401">
        <v>0.1</v>
      </c>
      <c r="N46" s="344">
        <f>N83*M46</f>
        <v>201.60799618480041</v>
      </c>
    </row>
    <row r="47" spans="1:14" ht="15.75" thickBot="1">
      <c r="B47" s="841"/>
      <c r="C47" s="842"/>
      <c r="D47" s="842"/>
      <c r="E47" s="842"/>
      <c r="F47" s="842"/>
      <c r="G47" s="842"/>
      <c r="H47" s="843"/>
      <c r="I47" s="850"/>
      <c r="J47" s="851"/>
      <c r="K47" s="41"/>
      <c r="L47" s="852"/>
      <c r="M47" s="853"/>
      <c r="N47" s="105"/>
    </row>
    <row r="48" spans="1:14" ht="15.75" thickBot="1">
      <c r="B48" s="828" t="s">
        <v>953</v>
      </c>
      <c r="C48" s="829"/>
      <c r="D48" s="829"/>
      <c r="E48" s="829"/>
      <c r="F48" s="829"/>
      <c r="G48" s="829"/>
      <c r="H48" s="829"/>
      <c r="I48" s="829"/>
      <c r="J48" s="829"/>
      <c r="K48" s="829"/>
      <c r="L48" s="829"/>
      <c r="M48" s="830"/>
      <c r="N48" s="394">
        <f>SUM(N36:N46)</f>
        <v>2426.0167561975391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9" t="s">
        <v>944</v>
      </c>
      <c r="C52" s="820"/>
      <c r="D52" s="820"/>
      <c r="E52" s="820"/>
      <c r="F52" s="820"/>
      <c r="G52" s="820"/>
      <c r="H52" s="820"/>
      <c r="I52" s="821"/>
      <c r="J52" s="315" t="s">
        <v>945</v>
      </c>
      <c r="K52" s="85" t="s">
        <v>946</v>
      </c>
      <c r="L52" s="822" t="s">
        <v>955</v>
      </c>
      <c r="M52" s="821"/>
      <c r="N52" s="86" t="s">
        <v>951</v>
      </c>
    </row>
    <row r="53" spans="1:14">
      <c r="A53" s="161" t="s">
        <v>460</v>
      </c>
      <c r="B53" s="43" t="str">
        <f>VLOOKUP(A53,MATERIALES!A5:D373,3,FALSE)</f>
        <v>Fundente</v>
      </c>
      <c r="C53" s="281"/>
      <c r="D53" s="281"/>
      <c r="E53" s="281"/>
      <c r="F53" s="281"/>
      <c r="G53" s="281"/>
      <c r="H53" s="281"/>
      <c r="I53" s="281"/>
      <c r="J53" s="311" t="str">
        <f>VLOOKUP(A53,MATERIALES!A7:D645,2,FALSE)</f>
        <v>kg</v>
      </c>
      <c r="K53" s="282">
        <v>5.0000000000000001E-3</v>
      </c>
      <c r="L53" s="267"/>
      <c r="M53" s="402">
        <f>VLOOKUP(A53,MATERIALES!A5:D396,4,FALSE)</f>
        <v>36747.555193857217</v>
      </c>
      <c r="N53" s="272">
        <f t="shared" ref="N53:N58" si="1">K53*M53</f>
        <v>183.73777596928608</v>
      </c>
    </row>
    <row r="54" spans="1:14">
      <c r="A54" s="161" t="s">
        <v>462</v>
      </c>
      <c r="B54" s="43" t="str">
        <f>VLOOKUP(A54,MATERIALES!A6:D373,3,FALSE)</f>
        <v>Gas propano</v>
      </c>
      <c r="C54" s="425"/>
      <c r="D54" s="425"/>
      <c r="E54" s="425"/>
      <c r="F54" s="425"/>
      <c r="G54" s="425"/>
      <c r="H54" s="425"/>
      <c r="I54" s="425"/>
      <c r="J54" s="312" t="str">
        <f>VLOOKUP(A54,MATERIALES!A8:D646,2,FALSE)</f>
        <v>kg</v>
      </c>
      <c r="K54" s="397">
        <v>5.0000000000000001E-3</v>
      </c>
      <c r="L54" s="421"/>
      <c r="M54" s="402">
        <f>VLOOKUP(A54,MATERIALES!A6:D397,4,FALSE)</f>
        <v>3470.4047850554334</v>
      </c>
      <c r="N54" s="272">
        <f t="shared" si="1"/>
        <v>17.352023925277166</v>
      </c>
    </row>
    <row r="55" spans="1:14">
      <c r="A55" s="161" t="s">
        <v>591</v>
      </c>
      <c r="B55" s="43" t="str">
        <f>VLOOKUP(A55,MATERIALES!A6:D373,3,FALSE)</f>
        <v>Oxigeno industrial</v>
      </c>
      <c r="C55" s="425"/>
      <c r="D55" s="425"/>
      <c r="E55" s="425"/>
      <c r="F55" s="425"/>
      <c r="G55" s="425"/>
      <c r="H55" s="425"/>
      <c r="I55" s="425"/>
      <c r="J55" s="312" t="str">
        <f>VLOOKUP(A55,MATERIALES!A9:D647,2,FALSE)</f>
        <v>kg</v>
      </c>
      <c r="K55" s="397">
        <v>5.0000000000000001E-3</v>
      </c>
      <c r="L55" s="421"/>
      <c r="M55" s="402">
        <f>VLOOKUP(A55,MATERIALES!A6:D398,4,FALSE)</f>
        <v>14507.079901602932</v>
      </c>
      <c r="N55" s="272">
        <f t="shared" si="1"/>
        <v>72.535399508014663</v>
      </c>
    </row>
    <row r="56" spans="1:14">
      <c r="A56" s="161" t="s">
        <v>662</v>
      </c>
      <c r="B56" s="43" t="str">
        <f>VLOOKUP(A56,MATERIALES!A6:D373,3,FALSE)</f>
        <v>Soldadura 7018</v>
      </c>
      <c r="C56" s="425"/>
      <c r="D56" s="425"/>
      <c r="E56" s="425"/>
      <c r="F56" s="425"/>
      <c r="G56" s="425"/>
      <c r="H56" s="425"/>
      <c r="I56" s="425"/>
      <c r="J56" s="312" t="str">
        <f>VLOOKUP(A56,MATERIALES!A10:D648,2,FALSE)</f>
        <v>kg</v>
      </c>
      <c r="K56" s="397">
        <v>0.01</v>
      </c>
      <c r="L56" s="421"/>
      <c r="M56" s="402">
        <f>VLOOKUP(A56,MATERIALES!A6:D399,4,FALSE)</f>
        <v>9491.0720252986248</v>
      </c>
      <c r="N56" s="272">
        <f t="shared" si="1"/>
        <v>94.910720252986252</v>
      </c>
    </row>
    <row r="57" spans="1:14">
      <c r="A57" s="161" t="s">
        <v>665</v>
      </c>
      <c r="B57" s="43" t="str">
        <f>VLOOKUP(A57,MATERIALES!A7:D373,3,FALSE)</f>
        <v>Soldadura L-70</v>
      </c>
      <c r="C57" s="425"/>
      <c r="D57" s="425"/>
      <c r="E57" s="425"/>
      <c r="F57" s="425"/>
      <c r="G57" s="425"/>
      <c r="H57" s="425"/>
      <c r="I57" s="425"/>
      <c r="J57" s="312" t="str">
        <f>VLOOKUP(A57,MATERIALES!A11:D649,2,FALSE)</f>
        <v>kg</v>
      </c>
      <c r="K57" s="397">
        <v>0.01</v>
      </c>
      <c r="L57" s="421"/>
      <c r="M57" s="402">
        <f>VLOOKUP(A57,MATERIALES!A7:D400,4,FALSE)</f>
        <v>23072.109023813304</v>
      </c>
      <c r="N57" s="272">
        <f t="shared" si="1"/>
        <v>230.72109023813303</v>
      </c>
    </row>
    <row r="58" spans="1:14">
      <c r="A58" s="161" t="s">
        <v>742</v>
      </c>
      <c r="B58" s="43" t="str">
        <f>VLOOKUP(A58,MATERIALES!A1:D372,3,FALSE)</f>
        <v>Acero A-36 para estructura metálica</v>
      </c>
      <c r="C58" s="425"/>
      <c r="D58" s="425"/>
      <c r="E58" s="425"/>
      <c r="F58" s="425"/>
      <c r="G58" s="425"/>
      <c r="H58" s="425"/>
      <c r="I58" s="425"/>
      <c r="J58" s="312" t="str">
        <f>VLOOKUP(A58,MATERIALES!A1:D650,2,FALSE)</f>
        <v>kg</v>
      </c>
      <c r="K58" s="397">
        <v>1</v>
      </c>
      <c r="L58" s="421"/>
      <c r="M58" s="402">
        <f>VLOOKUP(A58,MATERIALES!A1:D401,4,FALSE)</f>
        <v>4700.674301545806</v>
      </c>
      <c r="N58" s="272">
        <f t="shared" si="1"/>
        <v>4700.674301545806</v>
      </c>
    </row>
    <row r="59" spans="1:14">
      <c r="A59" s="161"/>
      <c r="B59" s="43"/>
      <c r="C59" s="425"/>
      <c r="D59" s="425"/>
      <c r="E59" s="425"/>
      <c r="F59" s="425"/>
      <c r="G59" s="425"/>
      <c r="H59" s="425"/>
      <c r="I59" s="425"/>
      <c r="J59" s="311"/>
      <c r="K59" s="397"/>
      <c r="L59" s="421"/>
      <c r="M59" s="402"/>
      <c r="N59" s="272"/>
    </row>
    <row r="60" spans="1:14" ht="15.75" thickBot="1">
      <c r="B60" s="43"/>
      <c r="C60" s="310"/>
      <c r="D60" s="310"/>
      <c r="E60" s="310"/>
      <c r="F60" s="310"/>
      <c r="G60" s="310"/>
      <c r="H60" s="310"/>
      <c r="I60" s="310"/>
      <c r="J60" s="435"/>
      <c r="K60" s="126"/>
      <c r="L60" s="325"/>
      <c r="M60" s="402"/>
      <c r="N60" s="272"/>
    </row>
    <row r="61" spans="1:14" ht="15.75" thickBot="1">
      <c r="B61" s="828" t="s">
        <v>953</v>
      </c>
      <c r="C61" s="829"/>
      <c r="D61" s="829"/>
      <c r="E61" s="829"/>
      <c r="F61" s="829"/>
      <c r="G61" s="829"/>
      <c r="H61" s="829"/>
      <c r="I61" s="829"/>
      <c r="J61" s="829"/>
      <c r="K61" s="829"/>
      <c r="L61" s="829"/>
      <c r="M61" s="830"/>
      <c r="N61" s="394">
        <f>SUM(N53:N60)</f>
        <v>5299.9313114395027</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831" t="s">
        <v>961</v>
      </c>
      <c r="M65" s="804"/>
      <c r="N65" s="76" t="s">
        <v>951</v>
      </c>
    </row>
    <row r="66" spans="1:15">
      <c r="B66" s="46"/>
      <c r="C66" s="317"/>
      <c r="D66" s="317"/>
      <c r="E66" s="317"/>
      <c r="F66" s="317"/>
      <c r="G66" s="317"/>
      <c r="H66" s="311"/>
      <c r="I66" s="279"/>
      <c r="J66" s="286"/>
      <c r="K66" s="279"/>
      <c r="L66" s="832"/>
      <c r="M66" s="833"/>
      <c r="N66" s="287"/>
    </row>
    <row r="67" spans="1:15">
      <c r="B67" s="46"/>
      <c r="C67" s="47"/>
      <c r="D67" s="47"/>
      <c r="E67" s="47"/>
      <c r="F67" s="47"/>
      <c r="G67" s="47"/>
      <c r="H67" s="311"/>
      <c r="I67" s="279"/>
      <c r="J67" s="286"/>
      <c r="K67" s="279"/>
      <c r="L67" s="832"/>
      <c r="M67" s="833"/>
      <c r="N67" s="287"/>
    </row>
    <row r="68" spans="1:15">
      <c r="B68" s="46"/>
      <c r="C68" s="47"/>
      <c r="D68" s="47"/>
      <c r="E68" s="47"/>
      <c r="F68" s="47"/>
      <c r="G68" s="47"/>
      <c r="H68" s="311"/>
      <c r="I68" s="279"/>
      <c r="J68" s="286"/>
      <c r="K68" s="279"/>
      <c r="L68" s="832"/>
      <c r="M68" s="833"/>
      <c r="N68" s="287"/>
    </row>
    <row r="69" spans="1:15">
      <c r="B69" s="46"/>
      <c r="C69" s="47"/>
      <c r="D69" s="47"/>
      <c r="E69" s="47"/>
      <c r="F69" s="47"/>
      <c r="G69" s="47"/>
      <c r="H69" s="311"/>
      <c r="I69" s="279"/>
      <c r="J69" s="286"/>
      <c r="K69" s="279"/>
      <c r="L69" s="832"/>
      <c r="M69" s="833"/>
      <c r="N69" s="287"/>
    </row>
    <row r="70" spans="1:15">
      <c r="B70" s="46"/>
      <c r="C70" s="47"/>
      <c r="D70" s="47"/>
      <c r="E70" s="47"/>
      <c r="F70" s="47"/>
      <c r="G70" s="47"/>
      <c r="H70" s="288"/>
      <c r="I70" s="279"/>
      <c r="J70" s="279"/>
      <c r="K70" s="279"/>
      <c r="L70" s="289"/>
      <c r="M70" s="290"/>
      <c r="N70" s="291"/>
    </row>
    <row r="71" spans="1:15" ht="15.75" thickBot="1">
      <c r="B71" s="447"/>
      <c r="C71" s="448"/>
      <c r="D71" s="448"/>
      <c r="E71" s="448"/>
      <c r="F71" s="448"/>
      <c r="G71" s="448"/>
      <c r="H71" s="48"/>
      <c r="I71" s="126"/>
      <c r="J71" s="126"/>
      <c r="K71" s="126"/>
      <c r="L71" s="817"/>
      <c r="M71" s="818"/>
      <c r="N71" s="127"/>
    </row>
    <row r="72" spans="1:15" ht="15.75" thickBot="1">
      <c r="B72" s="834" t="s">
        <v>953</v>
      </c>
      <c r="C72" s="835"/>
      <c r="D72" s="835"/>
      <c r="E72" s="835"/>
      <c r="F72" s="835"/>
      <c r="G72" s="835"/>
      <c r="H72" s="835"/>
      <c r="I72" s="835"/>
      <c r="J72" s="835"/>
      <c r="K72" s="835"/>
      <c r="L72" s="835"/>
      <c r="M72" s="836"/>
      <c r="N72" s="104"/>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4" t="s">
        <v>963</v>
      </c>
      <c r="C76" s="855"/>
      <c r="D76" s="855"/>
      <c r="E76" s="855"/>
      <c r="F76" s="855"/>
      <c r="G76" s="855"/>
      <c r="H76" s="855"/>
      <c r="I76" s="73" t="s">
        <v>964</v>
      </c>
      <c r="J76" s="75" t="s">
        <v>1410</v>
      </c>
      <c r="K76" s="74" t="s">
        <v>966</v>
      </c>
      <c r="L76" s="856" t="s">
        <v>950</v>
      </c>
      <c r="M76" s="857"/>
      <c r="N76" s="98" t="s">
        <v>951</v>
      </c>
    </row>
    <row r="77" spans="1:15">
      <c r="A77" s="162" t="s">
        <v>2</v>
      </c>
      <c r="B77" s="49" t="str">
        <f>VLOOKUP(A77,'MANO DE OBRA'!A8:D68,3,FALSE)</f>
        <v>Soldador (2)</v>
      </c>
      <c r="C77" s="47"/>
      <c r="D77" s="47"/>
      <c r="E77" s="47"/>
      <c r="F77" s="47"/>
      <c r="G77" s="47"/>
      <c r="H77" s="47"/>
      <c r="I77" s="292">
        <f t="shared" ref="I77:I80" si="2">K77/J77*100</f>
        <v>115336.47958314378</v>
      </c>
      <c r="J77" s="293">
        <v>185</v>
      </c>
      <c r="K77" s="294">
        <f>VLOOKUP(A77,'MANO DE OBRA'!A8:D99,4,FALSE)</f>
        <v>213372.48722881597</v>
      </c>
      <c r="L77" s="50"/>
      <c r="M77" s="434">
        <v>320</v>
      </c>
      <c r="N77" s="395">
        <f t="shared" ref="N77:N80" si="3">K77/M77</f>
        <v>666.78902259004985</v>
      </c>
      <c r="O77" s="106"/>
    </row>
    <row r="78" spans="1:15">
      <c r="A78" s="162" t="s">
        <v>4</v>
      </c>
      <c r="B78" s="49" t="str">
        <f>VLOOKUP(A78,'MANO DE OBRA'!A8:D69,3,FALSE)</f>
        <v>Inspector de fabricación y montaje</v>
      </c>
      <c r="C78" s="47"/>
      <c r="D78" s="47"/>
      <c r="E78" s="47"/>
      <c r="F78" s="47"/>
      <c r="G78" s="47"/>
      <c r="H78" s="47"/>
      <c r="I78" s="292">
        <f t="shared" si="2"/>
        <v>87942.625377371514</v>
      </c>
      <c r="J78" s="293">
        <v>185</v>
      </c>
      <c r="K78" s="294">
        <f>VLOOKUP(A78,'MANO DE OBRA'!A8:D100,4,FALSE)</f>
        <v>162693.85694813728</v>
      </c>
      <c r="L78" s="50"/>
      <c r="M78" s="434">
        <v>320</v>
      </c>
      <c r="N78" s="395">
        <f t="shared" si="3"/>
        <v>508.41830296292903</v>
      </c>
    </row>
    <row r="79" spans="1:15">
      <c r="A79" t="s">
        <v>9</v>
      </c>
      <c r="B79" s="49" t="str">
        <f>VLOOKUP(A79,'MANO DE OBRA'!A9:D70,3,FALSE)</f>
        <v>Obrero (3)</v>
      </c>
      <c r="C79" s="47"/>
      <c r="D79" s="47"/>
      <c r="E79" s="47"/>
      <c r="F79" s="47"/>
      <c r="G79" s="47"/>
      <c r="H79" s="47"/>
      <c r="I79" s="292">
        <f t="shared" si="2"/>
        <v>87780</v>
      </c>
      <c r="J79" s="293">
        <v>185</v>
      </c>
      <c r="K79" s="294">
        <f>VLOOKUP(A79,'MANO DE OBRA'!A9:D101,4,FALSE)</f>
        <v>162393</v>
      </c>
      <c r="L79" s="50"/>
      <c r="M79" s="434">
        <v>320</v>
      </c>
      <c r="N79" s="395">
        <f t="shared" si="3"/>
        <v>507.47812499999998</v>
      </c>
    </row>
    <row r="80" spans="1:15">
      <c r="A80" t="s">
        <v>30</v>
      </c>
      <c r="B80" s="49" t="str">
        <f>VLOOKUP(A80,'MANO DE OBRA'!A10:D71,3,FALSE)</f>
        <v>Oficial</v>
      </c>
      <c r="C80" s="47"/>
      <c r="D80" s="47"/>
      <c r="E80" s="47"/>
      <c r="F80" s="47"/>
      <c r="G80" s="47"/>
      <c r="H80" s="47"/>
      <c r="I80" s="292">
        <f t="shared" si="2"/>
        <v>57668.23979157189</v>
      </c>
      <c r="J80" s="293">
        <v>185</v>
      </c>
      <c r="K80" s="294">
        <f>VLOOKUP(A80,'MANO DE OBRA'!A10:D102,4,FALSE)</f>
        <v>106686.24361440798</v>
      </c>
      <c r="L80" s="318"/>
      <c r="M80" s="434">
        <v>320</v>
      </c>
      <c r="N80" s="395">
        <f t="shared" si="3"/>
        <v>333.39451129502493</v>
      </c>
    </row>
    <row r="81" spans="1:14">
      <c r="B81" s="49"/>
      <c r="C81" s="47"/>
      <c r="D81" s="47"/>
      <c r="E81" s="47"/>
      <c r="F81" s="47"/>
      <c r="G81" s="47"/>
      <c r="H81" s="47"/>
      <c r="I81" s="292"/>
      <c r="J81" s="293"/>
      <c r="K81" s="294"/>
      <c r="L81" s="318"/>
      <c r="M81" s="434"/>
      <c r="N81" s="395"/>
    </row>
    <row r="82" spans="1:14" ht="15.75" thickBot="1">
      <c r="B82" s="815"/>
      <c r="C82" s="816" t="e">
        <f>VLOOKUP(B82,'MANO DE OBRA'!B12:E73,3,FALSE)</f>
        <v>#N/A</v>
      </c>
      <c r="D82" s="816" t="e">
        <f>VLOOKUP(C82,'MANO DE OBRA'!C12:F73,3,FALSE)</f>
        <v>#N/A</v>
      </c>
      <c r="E82" s="816" t="e">
        <f>VLOOKUP(D82,'MANO DE OBRA'!D12:G73,3,FALSE)</f>
        <v>#N/A</v>
      </c>
      <c r="F82" s="816" t="e">
        <f>VLOOKUP(E82,'MANO DE OBRA'!E12:H73,3,FALSE)</f>
        <v>#N/A</v>
      </c>
      <c r="G82" s="816" t="e">
        <f>VLOOKUP(F82,'MANO DE OBRA'!F12:I73,3,FALSE)</f>
        <v>#N/A</v>
      </c>
      <c r="H82" s="816" t="e">
        <f>VLOOKUP(G82,'MANO DE OBRA'!G12:J73,3,FALSE)</f>
        <v>#N/A</v>
      </c>
      <c r="I82" s="470"/>
      <c r="J82" s="471"/>
      <c r="K82" s="473"/>
      <c r="L82" s="474"/>
      <c r="M82" s="475"/>
      <c r="N82" s="440"/>
    </row>
    <row r="83" spans="1:14" ht="15.75" thickBot="1">
      <c r="B83" s="834" t="s">
        <v>953</v>
      </c>
      <c r="C83" s="835"/>
      <c r="D83" s="835"/>
      <c r="E83" s="835"/>
      <c r="F83" s="835"/>
      <c r="G83" s="835"/>
      <c r="H83" s="835"/>
      <c r="I83" s="835"/>
      <c r="J83" s="835"/>
      <c r="K83" s="835"/>
      <c r="L83" s="835"/>
      <c r="M83" s="836"/>
      <c r="N83" s="460">
        <f>SUM(N77:N82)</f>
        <v>2016.0799618480041</v>
      </c>
    </row>
    <row r="84" spans="1:14" ht="15.75" thickBot="1">
      <c r="B84" s="33"/>
      <c r="C84" s="34"/>
      <c r="D84" s="34"/>
      <c r="E84" s="34"/>
      <c r="F84" s="34"/>
      <c r="G84" s="34"/>
      <c r="H84" s="34"/>
      <c r="I84" s="34"/>
      <c r="J84" s="34"/>
      <c r="K84" s="34"/>
      <c r="L84" s="34"/>
      <c r="M84" s="34"/>
      <c r="N84" s="35"/>
    </row>
    <row r="85" spans="1:14" ht="15.75" thickBot="1">
      <c r="B85" s="828" t="s">
        <v>967</v>
      </c>
      <c r="C85" s="829"/>
      <c r="D85" s="829"/>
      <c r="E85" s="829"/>
      <c r="F85" s="829"/>
      <c r="G85" s="829"/>
      <c r="H85" s="829"/>
      <c r="I85" s="829"/>
      <c r="J85" s="829"/>
      <c r="K85" s="829"/>
      <c r="L85" s="829"/>
      <c r="M85" s="830"/>
      <c r="N85" s="99">
        <f>N48+N61+N72+N83</f>
        <v>9742.0280294850454</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9" t="s">
        <v>969</v>
      </c>
      <c r="C89" s="820"/>
      <c r="D89" s="820"/>
      <c r="E89" s="820"/>
      <c r="F89" s="820"/>
      <c r="G89" s="820"/>
      <c r="H89" s="820"/>
      <c r="I89" s="314"/>
      <c r="J89" s="334"/>
      <c r="K89" s="302" t="s">
        <v>970</v>
      </c>
      <c r="L89" s="858" t="s">
        <v>971</v>
      </c>
      <c r="M89" s="859"/>
      <c r="N89" s="303"/>
    </row>
    <row r="90" spans="1:14">
      <c r="B90" s="860" t="s">
        <v>972</v>
      </c>
      <c r="C90" s="861"/>
      <c r="D90" s="861"/>
      <c r="E90" s="861"/>
      <c r="F90" s="861"/>
      <c r="G90" s="861"/>
      <c r="H90" s="861"/>
      <c r="I90" s="87"/>
      <c r="J90" s="88"/>
      <c r="K90" s="304">
        <v>0.2</v>
      </c>
      <c r="L90" s="862">
        <f>N85*K90</f>
        <v>1948.4056058970091</v>
      </c>
      <c r="M90" s="863"/>
      <c r="N90" s="51"/>
    </row>
    <row r="91" spans="1:14">
      <c r="B91" s="89" t="s">
        <v>973</v>
      </c>
      <c r="C91" s="90"/>
      <c r="D91" s="90"/>
      <c r="E91" s="90"/>
      <c r="F91" s="90"/>
      <c r="G91" s="90"/>
      <c r="H91" s="90"/>
      <c r="I91" s="87"/>
      <c r="J91" s="88"/>
      <c r="K91" s="304">
        <v>0.05</v>
      </c>
      <c r="L91" s="862">
        <f>N85*K91</f>
        <v>487.10140147425227</v>
      </c>
      <c r="M91" s="863"/>
      <c r="N91" s="51"/>
    </row>
    <row r="92" spans="1:14" ht="15.75" thickBot="1">
      <c r="B92" s="91" t="s">
        <v>974</v>
      </c>
      <c r="C92" s="92"/>
      <c r="D92" s="92"/>
      <c r="E92" s="92"/>
      <c r="F92" s="92"/>
      <c r="G92" s="92"/>
      <c r="H92" s="92"/>
      <c r="I92" s="93"/>
      <c r="J92" s="94"/>
      <c r="K92" s="305">
        <v>0.05</v>
      </c>
      <c r="L92" s="864">
        <f>N85*K92</f>
        <v>487.10140147425227</v>
      </c>
      <c r="M92" s="865"/>
      <c r="N92" s="51"/>
    </row>
    <row r="93" spans="1:14" ht="15.75" thickBot="1">
      <c r="B93" s="828" t="s">
        <v>953</v>
      </c>
      <c r="C93" s="829"/>
      <c r="D93" s="829"/>
      <c r="E93" s="829"/>
      <c r="F93" s="829"/>
      <c r="G93" s="829"/>
      <c r="H93" s="829"/>
      <c r="I93" s="829"/>
      <c r="J93" s="829"/>
      <c r="K93" s="829"/>
      <c r="L93" s="829"/>
      <c r="M93" s="830"/>
      <c r="N93" s="52">
        <f>L90+L91+L92</f>
        <v>2922.6084088455136</v>
      </c>
    </row>
    <row r="94" spans="1:14" ht="15.75" thickBot="1">
      <c r="B94" s="33"/>
      <c r="C94" s="34"/>
      <c r="D94" s="34"/>
      <c r="E94" s="34"/>
      <c r="F94" s="34"/>
      <c r="G94" s="34"/>
      <c r="H94" s="34"/>
      <c r="I94" s="34"/>
      <c r="J94" s="34"/>
      <c r="K94" s="34"/>
      <c r="L94" s="34"/>
      <c r="M94" s="34"/>
      <c r="N94" s="35"/>
    </row>
    <row r="95" spans="1:14" ht="15.75" thickBot="1">
      <c r="A95" t="s">
        <v>2016</v>
      </c>
      <c r="B95" s="828" t="s">
        <v>975</v>
      </c>
      <c r="C95" s="829"/>
      <c r="D95" s="829"/>
      <c r="E95" s="829"/>
      <c r="F95" s="829"/>
      <c r="G95" s="829"/>
      <c r="H95" s="829"/>
      <c r="I95" s="829"/>
      <c r="J95" s="829"/>
      <c r="K95" s="829"/>
      <c r="L95" s="829"/>
      <c r="M95" s="830"/>
      <c r="N95" s="188">
        <f>N85+N93</f>
        <v>12664.636438330559</v>
      </c>
    </row>
    <row r="96" spans="1:14">
      <c r="B96" s="239"/>
      <c r="C96" s="240"/>
      <c r="D96" s="240"/>
      <c r="E96" s="240"/>
      <c r="F96" s="240"/>
      <c r="G96" s="240"/>
      <c r="H96" s="240"/>
      <c r="I96" s="240"/>
      <c r="J96" s="240"/>
      <c r="K96" s="240"/>
      <c r="L96" s="240"/>
      <c r="M96" s="240"/>
      <c r="N96" s="241"/>
    </row>
    <row r="97" spans="2:14">
      <c r="B97" s="242"/>
      <c r="C97" s="243"/>
      <c r="D97" s="243"/>
      <c r="E97" s="243"/>
      <c r="F97" s="243"/>
      <c r="G97" s="243"/>
      <c r="H97" s="243"/>
      <c r="I97" s="243"/>
      <c r="J97" s="243"/>
      <c r="K97" s="243"/>
      <c r="L97" s="243"/>
      <c r="M97" s="243"/>
      <c r="N97" s="244"/>
    </row>
    <row r="98" spans="2:14">
      <c r="B98" s="242"/>
      <c r="C98" s="243"/>
      <c r="D98" s="243"/>
      <c r="E98" s="243"/>
      <c r="F98" s="243"/>
      <c r="G98" s="243"/>
      <c r="H98" s="243"/>
      <c r="I98" s="243"/>
      <c r="J98" s="243"/>
      <c r="K98" s="243"/>
      <c r="L98" s="243"/>
      <c r="M98" s="243"/>
      <c r="N98" s="244"/>
    </row>
    <row r="99" spans="2:14">
      <c r="B99" s="242"/>
      <c r="C99" s="243"/>
      <c r="D99" s="243"/>
      <c r="E99" s="243"/>
      <c r="F99" s="243"/>
      <c r="G99" s="243"/>
      <c r="H99" s="243"/>
      <c r="I99" s="243"/>
      <c r="J99" s="243"/>
      <c r="K99" s="243"/>
      <c r="L99" s="243"/>
      <c r="M99" s="243"/>
      <c r="N99" s="244"/>
    </row>
    <row r="100" spans="2:14">
      <c r="B100" s="242"/>
      <c r="C100" s="243"/>
      <c r="D100" s="243"/>
      <c r="E100" s="417" t="s">
        <v>976</v>
      </c>
      <c r="F100" s="417"/>
      <c r="G100" s="417"/>
      <c r="H100" s="417"/>
      <c r="I100" s="417"/>
      <c r="J100" s="417"/>
      <c r="K100" s="243"/>
      <c r="L100" s="243"/>
      <c r="M100" s="243"/>
      <c r="N100" s="244"/>
    </row>
    <row r="101" spans="2:14">
      <c r="B101" s="242"/>
      <c r="C101" s="243"/>
      <c r="D101" s="243"/>
      <c r="E101" s="243" t="s">
        <v>977</v>
      </c>
      <c r="F101" s="243"/>
      <c r="G101" s="243"/>
      <c r="H101" s="243"/>
      <c r="I101" s="243"/>
      <c r="J101" s="243"/>
      <c r="K101" s="243"/>
      <c r="L101" s="243"/>
      <c r="M101" s="243"/>
      <c r="N101" s="244"/>
    </row>
    <row r="102" spans="2:14">
      <c r="B102" s="242"/>
      <c r="C102" s="243"/>
      <c r="D102" s="243"/>
      <c r="E102" s="243" t="s">
        <v>978</v>
      </c>
      <c r="F102" s="243"/>
      <c r="G102" s="243"/>
      <c r="H102" s="243"/>
      <c r="I102" s="243"/>
      <c r="J102" s="243"/>
      <c r="K102" s="243"/>
      <c r="L102" s="243"/>
      <c r="M102" s="243"/>
      <c r="N102" s="244"/>
    </row>
    <row r="103" spans="2:14">
      <c r="B103" s="242"/>
      <c r="C103" s="243"/>
      <c r="D103" s="243"/>
      <c r="E103" s="243" t="s">
        <v>979</v>
      </c>
      <c r="F103" s="243"/>
      <c r="G103" s="243"/>
      <c r="H103" s="243"/>
      <c r="I103" s="243"/>
      <c r="J103" s="243"/>
      <c r="K103" s="243"/>
      <c r="L103" s="243"/>
      <c r="M103" s="243"/>
      <c r="N103" s="244"/>
    </row>
    <row r="104" spans="2:14" ht="15.75" thickBot="1">
      <c r="B104" s="242"/>
      <c r="C104" s="243"/>
      <c r="D104" s="243"/>
      <c r="E104" s="243"/>
      <c r="F104" s="243" t="s">
        <v>980</v>
      </c>
      <c r="G104" s="243"/>
      <c r="H104" s="243"/>
      <c r="I104" s="243"/>
      <c r="J104" s="243"/>
      <c r="K104" s="243"/>
      <c r="L104" s="243"/>
      <c r="M104" s="243"/>
      <c r="N104" s="244"/>
    </row>
    <row r="105" spans="2:14">
      <c r="B105" s="227" t="s">
        <v>2216</v>
      </c>
      <c r="C105" s="228"/>
      <c r="D105" s="228"/>
      <c r="E105" s="228"/>
      <c r="F105" s="228"/>
      <c r="G105" s="228"/>
      <c r="H105" s="228"/>
      <c r="I105" s="228"/>
      <c r="J105" s="228"/>
      <c r="K105" s="228"/>
      <c r="L105" s="228"/>
      <c r="M105" s="228"/>
      <c r="N105" s="229"/>
    </row>
    <row r="106" spans="2:14">
      <c r="B106" s="245"/>
      <c r="C106" s="246"/>
      <c r="D106" s="246"/>
      <c r="E106" s="246"/>
      <c r="F106" s="246"/>
      <c r="G106" s="246"/>
      <c r="H106" s="246"/>
      <c r="I106" s="246"/>
      <c r="J106" s="246"/>
      <c r="K106" s="246"/>
      <c r="L106" s="246"/>
      <c r="M106" s="246"/>
      <c r="N106" s="247"/>
    </row>
    <row r="107" spans="2:14">
      <c r="B107" s="245"/>
      <c r="C107" s="246"/>
      <c r="D107" s="246"/>
      <c r="E107" s="246"/>
      <c r="F107" s="246"/>
      <c r="G107" s="246"/>
      <c r="H107" s="246"/>
      <c r="I107" s="246"/>
      <c r="J107" s="246"/>
      <c r="K107" s="246"/>
      <c r="L107" s="246"/>
      <c r="M107" s="246"/>
      <c r="N107" s="247"/>
    </row>
    <row r="108" spans="2:14">
      <c r="B108" s="245"/>
      <c r="C108" s="246"/>
      <c r="D108" s="246"/>
      <c r="E108" s="246"/>
      <c r="F108" s="246"/>
      <c r="G108" s="246"/>
      <c r="H108" s="246"/>
      <c r="I108" s="246"/>
      <c r="J108" s="246"/>
      <c r="K108" s="246"/>
      <c r="L108" s="246"/>
      <c r="M108" s="246"/>
      <c r="N108" s="247"/>
    </row>
    <row r="109" spans="2:14" ht="15.75" thickBot="1">
      <c r="B109" s="248"/>
      <c r="C109" s="249"/>
      <c r="D109" s="249"/>
      <c r="E109" s="249"/>
      <c r="F109" s="249"/>
      <c r="G109" s="249"/>
      <c r="H109" s="249"/>
      <c r="I109" s="249"/>
      <c r="J109" s="249"/>
      <c r="K109" s="249"/>
      <c r="L109" s="249"/>
      <c r="M109" s="249"/>
      <c r="N109" s="250"/>
    </row>
    <row r="110" spans="2:14">
      <c r="B110" s="251"/>
      <c r="C110" s="252"/>
      <c r="D110" s="252"/>
      <c r="E110" s="252"/>
      <c r="F110" s="252"/>
      <c r="G110" s="252"/>
      <c r="H110" s="252"/>
      <c r="I110" s="252"/>
      <c r="J110" s="252"/>
      <c r="K110" s="252"/>
      <c r="L110" s="252"/>
      <c r="M110" s="252"/>
      <c r="N110" s="253"/>
    </row>
    <row r="111" spans="2:14">
      <c r="B111" s="254" t="s">
        <v>2217</v>
      </c>
      <c r="C111" s="255"/>
      <c r="D111" s="255"/>
      <c r="E111" s="255"/>
      <c r="F111" s="255"/>
      <c r="G111" s="255"/>
      <c r="H111" s="255"/>
      <c r="I111" s="255"/>
      <c r="J111" s="255"/>
      <c r="K111" s="255"/>
      <c r="L111" s="255"/>
      <c r="M111" s="255"/>
      <c r="N111" s="256"/>
    </row>
    <row r="112" spans="2:14" ht="15" customHeight="1">
      <c r="B112" s="970" t="s">
        <v>2218</v>
      </c>
      <c r="C112" s="971"/>
      <c r="D112" s="971"/>
      <c r="E112" s="971"/>
      <c r="F112" s="971"/>
      <c r="G112" s="971"/>
      <c r="H112" s="971"/>
      <c r="I112" s="971"/>
      <c r="J112" s="971"/>
      <c r="K112" s="971"/>
      <c r="L112" s="971"/>
      <c r="M112" s="971"/>
      <c r="N112" s="972"/>
    </row>
    <row r="113" spans="2:14" ht="15" customHeight="1">
      <c r="B113" s="970"/>
      <c r="C113" s="971"/>
      <c r="D113" s="971"/>
      <c r="E113" s="971"/>
      <c r="F113" s="971"/>
      <c r="G113" s="971"/>
      <c r="H113" s="971"/>
      <c r="I113" s="971"/>
      <c r="J113" s="971"/>
      <c r="K113" s="971"/>
      <c r="L113" s="971"/>
      <c r="M113" s="971"/>
      <c r="N113" s="972"/>
    </row>
    <row r="114" spans="2:14" ht="30" customHeight="1">
      <c r="B114" s="973" t="s">
        <v>2219</v>
      </c>
      <c r="C114" s="974"/>
      <c r="D114" s="974"/>
      <c r="E114" s="974"/>
      <c r="F114" s="974"/>
      <c r="G114" s="974"/>
      <c r="H114" s="974"/>
      <c r="I114" s="974"/>
      <c r="J114" s="974"/>
      <c r="K114" s="974"/>
      <c r="L114" s="974"/>
      <c r="M114" s="974"/>
      <c r="N114" s="975"/>
    </row>
    <row r="115" spans="2:14">
      <c r="B115" s="973"/>
      <c r="C115" s="974"/>
      <c r="D115" s="974"/>
      <c r="E115" s="974"/>
      <c r="F115" s="974"/>
      <c r="G115" s="974"/>
      <c r="H115" s="974"/>
      <c r="I115" s="974"/>
      <c r="J115" s="974"/>
      <c r="K115" s="974"/>
      <c r="L115" s="974"/>
      <c r="M115" s="974"/>
      <c r="N115" s="975"/>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54"/>
      <c r="C119" s="255"/>
      <c r="D119" s="255"/>
      <c r="E119" s="255"/>
      <c r="F119" s="255"/>
      <c r="G119" s="255"/>
      <c r="H119" s="255"/>
      <c r="I119" s="255"/>
      <c r="J119" s="255"/>
      <c r="K119" s="255"/>
      <c r="L119" s="255"/>
      <c r="M119" s="255"/>
      <c r="N119" s="256"/>
    </row>
    <row r="120" spans="2:14">
      <c r="B120" s="242"/>
      <c r="C120" s="243"/>
      <c r="D120" s="243"/>
      <c r="E120" s="243" t="s">
        <v>976</v>
      </c>
      <c r="F120" s="417"/>
      <c r="G120" s="417"/>
      <c r="H120" s="243"/>
      <c r="I120" s="243"/>
      <c r="J120" s="243"/>
      <c r="K120" s="243"/>
      <c r="L120" s="243"/>
      <c r="M120" s="243"/>
      <c r="N120" s="244"/>
    </row>
    <row r="121" spans="2:14">
      <c r="B121" s="242"/>
      <c r="C121" s="243"/>
      <c r="D121" s="243"/>
      <c r="E121" s="418" t="s">
        <v>977</v>
      </c>
      <c r="F121" s="243"/>
      <c r="G121" s="243"/>
      <c r="H121" s="418"/>
      <c r="I121" s="418"/>
      <c r="J121" s="418"/>
      <c r="K121" s="243"/>
      <c r="L121" s="243"/>
      <c r="M121" s="243"/>
      <c r="N121" s="244"/>
    </row>
    <row r="122" spans="2:14">
      <c r="B122" s="242"/>
      <c r="C122" s="243"/>
      <c r="D122" s="243"/>
      <c r="E122" s="257" t="s">
        <v>981</v>
      </c>
      <c r="F122" s="243"/>
      <c r="G122" s="243"/>
      <c r="H122" s="257"/>
      <c r="I122" s="257"/>
      <c r="J122" s="257"/>
      <c r="K122" s="243"/>
      <c r="L122" s="243"/>
      <c r="M122" s="243"/>
      <c r="N122" s="244"/>
    </row>
    <row r="123" spans="2:14">
      <c r="B123" s="258"/>
      <c r="C123" s="255"/>
      <c r="D123" s="255"/>
      <c r="E123" s="243" t="s">
        <v>979</v>
      </c>
      <c r="F123" s="243"/>
      <c r="G123" s="243"/>
      <c r="H123" s="243"/>
      <c r="I123" s="243"/>
      <c r="J123" s="243"/>
      <c r="K123" s="255"/>
      <c r="L123" s="255"/>
      <c r="M123" s="255"/>
      <c r="N123" s="256"/>
    </row>
    <row r="124" spans="2:14">
      <c r="B124" s="258"/>
      <c r="C124" s="255"/>
      <c r="D124" s="255"/>
      <c r="E124" s="255"/>
      <c r="F124" s="243"/>
      <c r="G124" s="243"/>
      <c r="H124" s="243"/>
      <c r="I124" s="243"/>
      <c r="J124" s="243"/>
      <c r="K124" s="255"/>
      <c r="L124" s="255"/>
      <c r="M124" s="255"/>
      <c r="N124" s="256"/>
    </row>
    <row r="125" spans="2:14">
      <c r="B125" s="258" t="s">
        <v>2220</v>
      </c>
      <c r="C125" s="257"/>
      <c r="D125" s="257"/>
      <c r="E125" s="243"/>
      <c r="F125" s="243"/>
      <c r="G125" s="243"/>
      <c r="H125" s="243"/>
      <c r="I125" s="243"/>
      <c r="J125" s="976"/>
      <c r="K125" s="976"/>
      <c r="L125" s="976"/>
      <c r="M125" s="976"/>
      <c r="N125" s="977"/>
    </row>
    <row r="126" spans="2:14" ht="15.75" thickBot="1">
      <c r="B126" s="419" t="s">
        <v>2221</v>
      </c>
      <c r="C126" s="420"/>
      <c r="D126" s="420"/>
      <c r="E126" s="259"/>
      <c r="F126" s="259"/>
      <c r="G126" s="259"/>
      <c r="H126" s="259"/>
      <c r="I126" s="259"/>
      <c r="J126" s="978"/>
      <c r="K126" s="978"/>
      <c r="L126" s="978"/>
      <c r="M126" s="978"/>
      <c r="N126" s="979"/>
    </row>
  </sheetData>
  <mergeCells count="68">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B85:M85"/>
    <mergeCell ref="B89:H89"/>
    <mergeCell ref="L89:M89"/>
    <mergeCell ref="L68:M68"/>
    <mergeCell ref="L69:M69"/>
    <mergeCell ref="L71:M71"/>
    <mergeCell ref="B72:M72"/>
    <mergeCell ref="B76:H76"/>
    <mergeCell ref="L76:M76"/>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1125</v>
      </c>
      <c r="C31" s="81" t="s">
        <v>2128</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190</v>
      </c>
      <c r="B36" s="841" t="str">
        <f>VLOOKUP(A36,EQUIPOS!A6:D154,3,FALSE)</f>
        <v>Diferencial de 3 ton</v>
      </c>
      <c r="C36" s="842"/>
      <c r="D36" s="842"/>
      <c r="E36" s="842"/>
      <c r="F36" s="842"/>
      <c r="G36" s="842"/>
      <c r="H36" s="843"/>
      <c r="I36" s="267"/>
      <c r="J36" s="268"/>
      <c r="K36" s="269">
        <f>VLOOKUP(A36,EQUIPOS!A6:D163,4,FALSE)</f>
        <v>6187.8731690228033</v>
      </c>
      <c r="L36" s="270"/>
      <c r="M36" s="336">
        <v>40</v>
      </c>
      <c r="N36" s="272">
        <f t="shared" ref="N36:N41" si="0">K36/M36</f>
        <v>154.69682922557007</v>
      </c>
    </row>
    <row r="37" spans="1:14">
      <c r="A37" s="113" t="s">
        <v>334</v>
      </c>
      <c r="B37" s="841" t="str">
        <f>VLOOKUP(A37,EQUIPOS!A7:D154,3,FALSE)</f>
        <v>Taladro industrial</v>
      </c>
      <c r="C37" s="842"/>
      <c r="D37" s="842"/>
      <c r="E37" s="842"/>
      <c r="F37" s="842"/>
      <c r="G37" s="842"/>
      <c r="H37" s="843"/>
      <c r="I37" s="421"/>
      <c r="J37" s="422"/>
      <c r="K37" s="269">
        <f>VLOOKUP(A37,EQUIPOS!A7:D164,4,FALSE)</f>
        <v>7416.6658682495554</v>
      </c>
      <c r="L37" s="335"/>
      <c r="M37" s="336">
        <v>40</v>
      </c>
      <c r="N37" s="272">
        <f t="shared" si="0"/>
        <v>185.41664670623888</v>
      </c>
    </row>
    <row r="38" spans="1:14">
      <c r="A38" s="113" t="s">
        <v>195</v>
      </c>
      <c r="B38" s="841" t="str">
        <f>VLOOKUP(A38,EQUIPOS!A8:D154,3,FALSE)</f>
        <v xml:space="preserve">Equipo de oxicorte, Capacidad de corte: hasta 6´´ (152mm) </v>
      </c>
      <c r="C38" s="842"/>
      <c r="D38" s="842"/>
      <c r="E38" s="842"/>
      <c r="F38" s="842"/>
      <c r="G38" s="842"/>
      <c r="H38" s="843"/>
      <c r="I38" s="421"/>
      <c r="J38" s="422"/>
      <c r="K38" s="269">
        <f>VLOOKUP(A38,EQUIPOS!A8:D165,4,FALSE)</f>
        <v>18462.067792548976</v>
      </c>
      <c r="L38" s="335"/>
      <c r="M38" s="336">
        <v>40</v>
      </c>
      <c r="N38" s="272">
        <f t="shared" si="0"/>
        <v>461.5516948137244</v>
      </c>
    </row>
    <row r="39" spans="1:14">
      <c r="A39" s="113" t="s">
        <v>204</v>
      </c>
      <c r="B39" s="841" t="str">
        <f>VLOOKUP(A39,EQUIPOS!A9:D154,3,FALSE)</f>
        <v xml:space="preserve">Equipo de soldadura 250 AMP
</v>
      </c>
      <c r="C39" s="842"/>
      <c r="D39" s="842"/>
      <c r="E39" s="842"/>
      <c r="F39" s="842"/>
      <c r="G39" s="842"/>
      <c r="H39" s="843"/>
      <c r="I39" s="421"/>
      <c r="J39" s="422"/>
      <c r="K39" s="269">
        <f>VLOOKUP(A39,EQUIPOS!A9:D166,4,FALSE)</f>
        <v>17466.55582650876</v>
      </c>
      <c r="L39" s="335"/>
      <c r="M39" s="336">
        <v>40</v>
      </c>
      <c r="N39" s="272">
        <f t="shared" si="0"/>
        <v>436.66389566271903</v>
      </c>
    </row>
    <row r="40" spans="1:14">
      <c r="A40" s="113" t="s">
        <v>208</v>
      </c>
      <c r="B40" s="841" t="str">
        <f>VLOOKUP(A40,EQUIPOS!A10:D154,3,FALSE)</f>
        <v>Equipo de soldadura 400</v>
      </c>
      <c r="C40" s="842"/>
      <c r="D40" s="842"/>
      <c r="E40" s="842"/>
      <c r="F40" s="842"/>
      <c r="G40" s="842"/>
      <c r="H40" s="843"/>
      <c r="I40" s="421"/>
      <c r="J40" s="422"/>
      <c r="K40" s="269">
        <f>VLOOKUP(A40,EQUIPOS!A10:D167,4,FALSE)</f>
        <v>16506.476762529583</v>
      </c>
      <c r="L40" s="335"/>
      <c r="M40" s="336">
        <v>40</v>
      </c>
      <c r="N40" s="272">
        <f t="shared" si="0"/>
        <v>412.66191906323957</v>
      </c>
    </row>
    <row r="41" spans="1:14">
      <c r="A41" s="113" t="s">
        <v>210</v>
      </c>
      <c r="B41" s="841" t="str">
        <f>VLOOKUP(A41,EQUIPOS!A11:D155,3,FALSE)</f>
        <v>Equipo de soldadura 600</v>
      </c>
      <c r="C41" s="842"/>
      <c r="D41" s="842"/>
      <c r="E41" s="842"/>
      <c r="F41" s="842"/>
      <c r="G41" s="842"/>
      <c r="H41" s="843"/>
      <c r="I41" s="421"/>
      <c r="J41" s="422"/>
      <c r="K41" s="269">
        <f>VLOOKUP(A41,EQUIPOS!A11:D168,4,FALSE)</f>
        <v>21346.88244073364</v>
      </c>
      <c r="L41" s="335"/>
      <c r="M41" s="336">
        <v>40</v>
      </c>
      <c r="N41" s="272">
        <f t="shared" si="0"/>
        <v>533.67206101834097</v>
      </c>
    </row>
    <row r="42" spans="1:14">
      <c r="B42" s="841"/>
      <c r="C42" s="842"/>
      <c r="D42" s="842"/>
      <c r="E42" s="842"/>
      <c r="F42" s="842"/>
      <c r="G42" s="842"/>
      <c r="H42" s="843"/>
      <c r="I42" s="36"/>
      <c r="J42" s="37"/>
      <c r="K42" s="269"/>
      <c r="L42" s="276"/>
      <c r="M42" s="336"/>
      <c r="N42" s="272"/>
    </row>
    <row r="43" spans="1:14">
      <c r="B43" s="320"/>
      <c r="C43" s="321"/>
      <c r="D43" s="321"/>
      <c r="E43" s="321"/>
      <c r="F43" s="323"/>
      <c r="G43" s="323"/>
      <c r="H43" s="125"/>
      <c r="I43" s="36"/>
      <c r="J43" s="37"/>
      <c r="K43" s="269"/>
      <c r="L43" s="276"/>
      <c r="M43" s="277"/>
      <c r="N43" s="273"/>
    </row>
    <row r="44" spans="1:14">
      <c r="B44" s="848" t="s">
        <v>952</v>
      </c>
      <c r="C44" s="849"/>
      <c r="D44" s="849"/>
      <c r="E44" s="38"/>
      <c r="F44" s="39"/>
      <c r="G44" s="39"/>
      <c r="H44" s="40"/>
      <c r="I44" s="36"/>
      <c r="J44" s="37"/>
      <c r="K44" s="279"/>
      <c r="L44" s="276"/>
      <c r="M44" s="401">
        <v>0.05</v>
      </c>
      <c r="N44" s="344">
        <f>N81*M44</f>
        <v>100.80399809240021</v>
      </c>
    </row>
    <row r="45" spans="1:14" ht="15.75" thickBot="1">
      <c r="B45" s="841"/>
      <c r="C45" s="842"/>
      <c r="D45" s="842"/>
      <c r="E45" s="842"/>
      <c r="F45" s="842"/>
      <c r="G45" s="842"/>
      <c r="H45" s="843"/>
      <c r="I45" s="850"/>
      <c r="J45" s="851"/>
      <c r="K45" s="41"/>
      <c r="L45" s="852"/>
      <c r="M45" s="853"/>
      <c r="N45" s="105"/>
    </row>
    <row r="46" spans="1:14" ht="15.75" thickBot="1">
      <c r="B46" s="828" t="s">
        <v>953</v>
      </c>
      <c r="C46" s="829"/>
      <c r="D46" s="829"/>
      <c r="E46" s="829"/>
      <c r="F46" s="829"/>
      <c r="G46" s="829"/>
      <c r="H46" s="829"/>
      <c r="I46" s="829"/>
      <c r="J46" s="829"/>
      <c r="K46" s="829"/>
      <c r="L46" s="829"/>
      <c r="M46" s="830"/>
      <c r="N46" s="394">
        <f>SUM(N36:N44)</f>
        <v>2285.467044582233</v>
      </c>
    </row>
    <row r="47" spans="1:14">
      <c r="B47" s="280"/>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19" t="s">
        <v>944</v>
      </c>
      <c r="C50" s="820"/>
      <c r="D50" s="820"/>
      <c r="E50" s="820"/>
      <c r="F50" s="820"/>
      <c r="G50" s="820"/>
      <c r="H50" s="820"/>
      <c r="I50" s="821"/>
      <c r="J50" s="315" t="s">
        <v>945</v>
      </c>
      <c r="K50" s="85" t="s">
        <v>946</v>
      </c>
      <c r="L50" s="822" t="s">
        <v>955</v>
      </c>
      <c r="M50" s="821"/>
      <c r="N50" s="86" t="s">
        <v>951</v>
      </c>
    </row>
    <row r="51" spans="1:14">
      <c r="A51" s="163" t="s">
        <v>460</v>
      </c>
      <c r="B51" s="43" t="str">
        <f>VLOOKUP(A51,MATERIALES!A5:D373,3,FALSE)</f>
        <v>Fundente</v>
      </c>
      <c r="C51" s="281"/>
      <c r="D51" s="281"/>
      <c r="E51" s="281"/>
      <c r="F51" s="281"/>
      <c r="G51" s="281"/>
      <c r="H51" s="281"/>
      <c r="I51" s="281"/>
      <c r="J51" s="311" t="str">
        <f>VLOOKUP(A51,MATERIALES!A6:D643,2,FALSE)</f>
        <v>kg</v>
      </c>
      <c r="K51" s="282">
        <v>5.0000000000000001E-3</v>
      </c>
      <c r="L51" s="267"/>
      <c r="M51" s="402">
        <f>VLOOKUP(A51,MATERIALES!A5:D396,4,FALSE)</f>
        <v>36747.555193857217</v>
      </c>
      <c r="N51" s="272">
        <f t="shared" ref="N51:N56" si="1">K51*M51</f>
        <v>183.73777596928608</v>
      </c>
    </row>
    <row r="52" spans="1:14">
      <c r="A52" s="163" t="s">
        <v>462</v>
      </c>
      <c r="B52" s="43" t="str">
        <f>VLOOKUP(A52,MATERIALES!A6:D373,3,FALSE)</f>
        <v>Gas propano</v>
      </c>
      <c r="C52" s="425"/>
      <c r="D52" s="425"/>
      <c r="E52" s="425"/>
      <c r="F52" s="425"/>
      <c r="G52" s="425"/>
      <c r="H52" s="425"/>
      <c r="I52" s="425"/>
      <c r="J52" s="312" t="str">
        <f>VLOOKUP(A52,MATERIALES!A6:D644,2,FALSE)</f>
        <v>kg</v>
      </c>
      <c r="K52" s="397">
        <v>5.0000000000000001E-3</v>
      </c>
      <c r="L52" s="421"/>
      <c r="M52" s="402">
        <f>VLOOKUP(A52,MATERIALES!A6:D397,4,FALSE)</f>
        <v>3470.4047850554334</v>
      </c>
      <c r="N52" s="272">
        <f t="shared" si="1"/>
        <v>17.352023925277166</v>
      </c>
    </row>
    <row r="53" spans="1:14">
      <c r="A53" s="163" t="s">
        <v>591</v>
      </c>
      <c r="B53" s="43" t="str">
        <f>VLOOKUP(A53,MATERIALES!A6:D373,3,FALSE)</f>
        <v>Oxigeno industrial</v>
      </c>
      <c r="C53" s="425"/>
      <c r="D53" s="425"/>
      <c r="E53" s="425"/>
      <c r="F53" s="425"/>
      <c r="G53" s="425"/>
      <c r="H53" s="425"/>
      <c r="I53" s="425"/>
      <c r="J53" s="312" t="str">
        <f>VLOOKUP(A53,MATERIALES!A7:D645,2,FALSE)</f>
        <v>kg</v>
      </c>
      <c r="K53" s="397">
        <v>5.0000000000000001E-3</v>
      </c>
      <c r="L53" s="421"/>
      <c r="M53" s="402">
        <f>VLOOKUP(A53,MATERIALES!A6:D398,4,FALSE)</f>
        <v>14507.079901602932</v>
      </c>
      <c r="N53" s="272">
        <f t="shared" si="1"/>
        <v>72.535399508014663</v>
      </c>
    </row>
    <row r="54" spans="1:14">
      <c r="A54" s="163" t="s">
        <v>662</v>
      </c>
      <c r="B54" s="43" t="str">
        <f>VLOOKUP(A54,MATERIALES!A6:D373,3,FALSE)</f>
        <v>Soldadura 7018</v>
      </c>
      <c r="C54" s="425"/>
      <c r="D54" s="425"/>
      <c r="E54" s="425"/>
      <c r="F54" s="425"/>
      <c r="G54" s="425"/>
      <c r="H54" s="425"/>
      <c r="I54" s="425"/>
      <c r="J54" s="312" t="str">
        <f>VLOOKUP(A54,MATERIALES!A8:D646,2,FALSE)</f>
        <v>kg</v>
      </c>
      <c r="K54" s="397">
        <v>0.01</v>
      </c>
      <c r="L54" s="421"/>
      <c r="M54" s="402">
        <f>VLOOKUP(A54,MATERIALES!A6:D399,4,FALSE)</f>
        <v>9491.0720252986248</v>
      </c>
      <c r="N54" s="272">
        <f t="shared" si="1"/>
        <v>94.910720252986252</v>
      </c>
    </row>
    <row r="55" spans="1:14">
      <c r="A55" s="163" t="s">
        <v>665</v>
      </c>
      <c r="B55" s="43" t="str">
        <f>VLOOKUP(A55,MATERIALES!A7:D373,3,FALSE)</f>
        <v>Soldadura L-70</v>
      </c>
      <c r="C55" s="425"/>
      <c r="D55" s="425"/>
      <c r="E55" s="425"/>
      <c r="F55" s="425"/>
      <c r="G55" s="425"/>
      <c r="H55" s="425"/>
      <c r="I55" s="425"/>
      <c r="J55" s="312" t="str">
        <f>VLOOKUP(A55,MATERIALES!A9:D647,2,FALSE)</f>
        <v>kg</v>
      </c>
      <c r="K55" s="397">
        <v>0.01</v>
      </c>
      <c r="L55" s="421"/>
      <c r="M55" s="402">
        <f>VLOOKUP(A55,MATERIALES!A7:D400,4,FALSE)</f>
        <v>23072.109023813304</v>
      </c>
      <c r="N55" s="272">
        <f t="shared" si="1"/>
        <v>230.72109023813303</v>
      </c>
    </row>
    <row r="56" spans="1:14">
      <c r="A56" s="163" t="s">
        <v>742</v>
      </c>
      <c r="B56" s="43" t="str">
        <f>VLOOKUP(A56,MATERIALES!A1:D373,3,FALSE)</f>
        <v>Acero A-36 para estructura metálica</v>
      </c>
      <c r="C56" s="425"/>
      <c r="D56" s="425"/>
      <c r="E56" s="425"/>
      <c r="F56" s="425"/>
      <c r="G56" s="425"/>
      <c r="H56" s="425"/>
      <c r="I56" s="425"/>
      <c r="J56" s="312" t="str">
        <f>VLOOKUP(A56,MATERIALES!A1:D648,2,FALSE)</f>
        <v>kg</v>
      </c>
      <c r="K56" s="397">
        <v>1</v>
      </c>
      <c r="L56" s="421"/>
      <c r="M56" s="402">
        <f>VLOOKUP(A56,MATERIALES!A1:D401,4,FALSE)</f>
        <v>4700.674301545806</v>
      </c>
      <c r="N56" s="272">
        <f t="shared" si="1"/>
        <v>4700.674301545806</v>
      </c>
    </row>
    <row r="57" spans="1:14">
      <c r="A57" s="163"/>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8" t="s">
        <v>953</v>
      </c>
      <c r="C59" s="829"/>
      <c r="D59" s="829"/>
      <c r="E59" s="829"/>
      <c r="F59" s="829"/>
      <c r="G59" s="829"/>
      <c r="H59" s="829"/>
      <c r="I59" s="829"/>
      <c r="J59" s="829"/>
      <c r="K59" s="829"/>
      <c r="L59" s="829"/>
      <c r="M59" s="830"/>
      <c r="N59" s="394">
        <f>SUM(N51:N58)</f>
        <v>5299.9313114395027</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1" t="s">
        <v>961</v>
      </c>
      <c r="M63" s="804"/>
      <c r="N63" s="76" t="s">
        <v>951</v>
      </c>
    </row>
    <row r="64" spans="1:14">
      <c r="B64" s="46"/>
      <c r="C64" s="317"/>
      <c r="D64" s="317"/>
      <c r="E64" s="317"/>
      <c r="F64" s="317"/>
      <c r="G64" s="317"/>
      <c r="H64" s="311"/>
      <c r="I64" s="279"/>
      <c r="J64" s="286"/>
      <c r="K64" s="279"/>
      <c r="L64" s="832"/>
      <c r="M64" s="833"/>
      <c r="N64" s="287"/>
    </row>
    <row r="65" spans="1:15">
      <c r="B65" s="46"/>
      <c r="C65" s="47"/>
      <c r="D65" s="47"/>
      <c r="E65" s="47"/>
      <c r="F65" s="47"/>
      <c r="G65" s="47"/>
      <c r="H65" s="311"/>
      <c r="I65" s="279"/>
      <c r="J65" s="286"/>
      <c r="K65" s="279"/>
      <c r="L65" s="832"/>
      <c r="M65" s="833"/>
      <c r="N65" s="287"/>
    </row>
    <row r="66" spans="1:15">
      <c r="B66" s="46"/>
      <c r="C66" s="47"/>
      <c r="D66" s="47"/>
      <c r="E66" s="47"/>
      <c r="F66" s="47"/>
      <c r="G66" s="47"/>
      <c r="H66" s="311"/>
      <c r="I66" s="279"/>
      <c r="J66" s="286"/>
      <c r="K66" s="279"/>
      <c r="L66" s="832"/>
      <c r="M66" s="833"/>
      <c r="N66" s="287"/>
    </row>
    <row r="67" spans="1:15">
      <c r="B67" s="46"/>
      <c r="C67" s="47"/>
      <c r="D67" s="47"/>
      <c r="E67" s="47"/>
      <c r="F67" s="47"/>
      <c r="G67" s="47"/>
      <c r="H67" s="311"/>
      <c r="I67" s="279"/>
      <c r="J67" s="286"/>
      <c r="K67" s="279"/>
      <c r="L67" s="832"/>
      <c r="M67" s="833"/>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7"/>
      <c r="M69" s="818"/>
      <c r="N69" s="127"/>
    </row>
    <row r="70" spans="1:15" ht="15.75" thickBot="1">
      <c r="B70" s="834" t="s">
        <v>953</v>
      </c>
      <c r="C70" s="835"/>
      <c r="D70" s="835"/>
      <c r="E70" s="835"/>
      <c r="F70" s="835"/>
      <c r="G70" s="835"/>
      <c r="H70" s="835"/>
      <c r="I70" s="835"/>
      <c r="J70" s="835"/>
      <c r="K70" s="835"/>
      <c r="L70" s="835"/>
      <c r="M70" s="836"/>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4" t="s">
        <v>963</v>
      </c>
      <c r="C74" s="855"/>
      <c r="D74" s="855"/>
      <c r="E74" s="855"/>
      <c r="F74" s="855"/>
      <c r="G74" s="855"/>
      <c r="H74" s="855"/>
      <c r="I74" s="73" t="s">
        <v>964</v>
      </c>
      <c r="J74" s="75" t="s">
        <v>1410</v>
      </c>
      <c r="K74" s="74" t="s">
        <v>966</v>
      </c>
      <c r="L74" s="856" t="s">
        <v>950</v>
      </c>
      <c r="M74" s="857"/>
      <c r="N74" s="98" t="s">
        <v>951</v>
      </c>
    </row>
    <row r="75" spans="1:15">
      <c r="A75" s="164" t="s">
        <v>2</v>
      </c>
      <c r="B75" s="49" t="str">
        <f>VLOOKUP(A75,'MANO DE OBRA'!A8:D68,3,FALSE)</f>
        <v>Soldador (2)</v>
      </c>
      <c r="C75" s="47"/>
      <c r="D75" s="47"/>
      <c r="E75" s="47"/>
      <c r="F75" s="47"/>
      <c r="G75" s="47"/>
      <c r="H75" s="47"/>
      <c r="I75" s="292">
        <f>K75/J75*100</f>
        <v>115336.47958314378</v>
      </c>
      <c r="J75" s="293">
        <v>185</v>
      </c>
      <c r="K75" s="294">
        <f>VLOOKUP(A75,'MANO DE OBRA'!A8:D99,4,FALSE)</f>
        <v>213372.48722881597</v>
      </c>
      <c r="L75" s="50"/>
      <c r="M75" s="434">
        <v>320</v>
      </c>
      <c r="N75" s="395">
        <f>K75/M75</f>
        <v>666.78902259004985</v>
      </c>
      <c r="O75" s="106"/>
    </row>
    <row r="76" spans="1:15">
      <c r="A76" s="164" t="s">
        <v>4</v>
      </c>
      <c r="B76" s="49" t="str">
        <f>VLOOKUP(A76,'MANO DE OBRA'!A8:D69,3,FALSE)</f>
        <v>Inspector de fabricación y montaje</v>
      </c>
      <c r="C76" s="47"/>
      <c r="D76" s="47"/>
      <c r="E76" s="47"/>
      <c r="F76" s="47"/>
      <c r="G76" s="47"/>
      <c r="H76" s="47"/>
      <c r="I76" s="292">
        <f>K76/J76*100</f>
        <v>87942.625377371514</v>
      </c>
      <c r="J76" s="293">
        <v>185</v>
      </c>
      <c r="K76" s="294">
        <f>VLOOKUP(A76,'MANO DE OBRA'!A8:D100,4,FALSE)</f>
        <v>162693.85694813728</v>
      </c>
      <c r="L76" s="50"/>
      <c r="M76" s="434">
        <v>320</v>
      </c>
      <c r="N76" s="395">
        <f>K76/M76</f>
        <v>508.41830296292903</v>
      </c>
    </row>
    <row r="77" spans="1:15">
      <c r="A77" t="s">
        <v>9</v>
      </c>
      <c r="B77" s="49" t="str">
        <f>VLOOKUP(A77,'MANO DE OBRA'!A9:D70,3,FALSE)</f>
        <v>Obrero (3)</v>
      </c>
      <c r="C77" s="47"/>
      <c r="D77" s="47"/>
      <c r="E77" s="47"/>
      <c r="F77" s="47"/>
      <c r="G77" s="47"/>
      <c r="H77" s="47"/>
      <c r="I77" s="292">
        <f>K77/J77*100</f>
        <v>87780</v>
      </c>
      <c r="J77" s="293">
        <v>185</v>
      </c>
      <c r="K77" s="294">
        <f>VLOOKUP(A77,'MANO DE OBRA'!A9:D101,4,FALSE)</f>
        <v>162393</v>
      </c>
      <c r="L77" s="50"/>
      <c r="M77" s="434">
        <v>320</v>
      </c>
      <c r="N77" s="395">
        <f>K77/M77</f>
        <v>507.47812499999998</v>
      </c>
    </row>
    <row r="78" spans="1:15">
      <c r="A78" t="s">
        <v>30</v>
      </c>
      <c r="B78" s="49" t="str">
        <f>VLOOKUP(A78,'MANO DE OBRA'!A10:D71,3,FALSE)</f>
        <v>Oficial</v>
      </c>
      <c r="C78" s="47"/>
      <c r="D78" s="47"/>
      <c r="E78" s="47"/>
      <c r="F78" s="47"/>
      <c r="G78" s="47"/>
      <c r="H78" s="47"/>
      <c r="I78" s="292">
        <f>K78/J78*100</f>
        <v>57668.23979157189</v>
      </c>
      <c r="J78" s="293">
        <v>185</v>
      </c>
      <c r="K78" s="294">
        <f>VLOOKUP(A78,'MANO DE OBRA'!A10:D102,4,FALSE)</f>
        <v>106686.24361440798</v>
      </c>
      <c r="L78" s="318"/>
      <c r="M78" s="434">
        <v>320</v>
      </c>
      <c r="N78" s="395">
        <f>K78/M78</f>
        <v>333.39451129502493</v>
      </c>
    </row>
    <row r="79" spans="1:15">
      <c r="B79" s="49"/>
      <c r="C79" s="47"/>
      <c r="D79" s="47"/>
      <c r="E79" s="47"/>
      <c r="F79" s="47"/>
      <c r="G79" s="47"/>
      <c r="H79" s="47"/>
      <c r="I79" s="292"/>
      <c r="J79" s="293"/>
      <c r="K79" s="294"/>
      <c r="L79" s="318"/>
      <c r="M79" s="431"/>
      <c r="N79" s="395"/>
    </row>
    <row r="80" spans="1:15" ht="15.75" thickBot="1">
      <c r="B80" s="815"/>
      <c r="C80" s="816"/>
      <c r="D80" s="816"/>
      <c r="E80" s="816"/>
      <c r="F80" s="816"/>
      <c r="G80" s="816"/>
      <c r="H80" s="816"/>
      <c r="I80" s="470"/>
      <c r="J80" s="471"/>
      <c r="K80" s="472"/>
      <c r="L80" s="474"/>
      <c r="M80" s="475"/>
      <c r="N80" s="440"/>
    </row>
    <row r="81" spans="1:14" ht="15.75" thickBot="1">
      <c r="B81" s="834" t="s">
        <v>953</v>
      </c>
      <c r="C81" s="835"/>
      <c r="D81" s="835"/>
      <c r="E81" s="835"/>
      <c r="F81" s="835"/>
      <c r="G81" s="835"/>
      <c r="H81" s="835"/>
      <c r="I81" s="835"/>
      <c r="J81" s="835"/>
      <c r="K81" s="835"/>
      <c r="L81" s="835"/>
      <c r="M81" s="836"/>
      <c r="N81" s="301">
        <f>SUM(N75:N80)</f>
        <v>2016.0799618480041</v>
      </c>
    </row>
    <row r="82" spans="1:14" ht="15.75" thickBot="1">
      <c r="B82" s="33"/>
      <c r="C82" s="34"/>
      <c r="D82" s="34"/>
      <c r="E82" s="34"/>
      <c r="F82" s="34"/>
      <c r="G82" s="34"/>
      <c r="H82" s="34"/>
      <c r="I82" s="34"/>
      <c r="J82" s="34"/>
      <c r="K82" s="34"/>
      <c r="L82" s="34"/>
      <c r="M82" s="34"/>
      <c r="N82" s="35"/>
    </row>
    <row r="83" spans="1:14" ht="15.75" thickBot="1">
      <c r="B83" s="828" t="s">
        <v>967</v>
      </c>
      <c r="C83" s="829"/>
      <c r="D83" s="829"/>
      <c r="E83" s="829"/>
      <c r="F83" s="829"/>
      <c r="G83" s="829"/>
      <c r="H83" s="829"/>
      <c r="I83" s="829"/>
      <c r="J83" s="829"/>
      <c r="K83" s="829"/>
      <c r="L83" s="829"/>
      <c r="M83" s="830"/>
      <c r="N83" s="99">
        <f>N46+N59+N70+N81</f>
        <v>9601.4783178697398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9" t="s">
        <v>969</v>
      </c>
      <c r="C87" s="820"/>
      <c r="D87" s="820"/>
      <c r="E87" s="820"/>
      <c r="F87" s="820"/>
      <c r="G87" s="820"/>
      <c r="H87" s="820"/>
      <c r="I87" s="314"/>
      <c r="J87" s="334"/>
      <c r="K87" s="302" t="s">
        <v>970</v>
      </c>
      <c r="L87" s="858" t="s">
        <v>971</v>
      </c>
      <c r="M87" s="859"/>
      <c r="N87" s="303"/>
    </row>
    <row r="88" spans="1:14">
      <c r="B88" s="860" t="s">
        <v>972</v>
      </c>
      <c r="C88" s="861"/>
      <c r="D88" s="861"/>
      <c r="E88" s="861"/>
      <c r="F88" s="861"/>
      <c r="G88" s="861"/>
      <c r="H88" s="861"/>
      <c r="I88" s="87"/>
      <c r="J88" s="88"/>
      <c r="K88" s="304">
        <v>0.2</v>
      </c>
      <c r="L88" s="862">
        <f>N83*K88</f>
        <v>1920.2956635739481</v>
      </c>
      <c r="M88" s="863"/>
      <c r="N88" s="51"/>
    </row>
    <row r="89" spans="1:14">
      <c r="B89" s="89" t="s">
        <v>973</v>
      </c>
      <c r="C89" s="90"/>
      <c r="D89" s="90"/>
      <c r="E89" s="90"/>
      <c r="F89" s="90"/>
      <c r="G89" s="90"/>
      <c r="H89" s="90"/>
      <c r="I89" s="87"/>
      <c r="J89" s="88"/>
      <c r="K89" s="304">
        <v>0.05</v>
      </c>
      <c r="L89" s="862">
        <f>N83*K89</f>
        <v>480.07391589348703</v>
      </c>
      <c r="M89" s="863"/>
      <c r="N89" s="51"/>
    </row>
    <row r="90" spans="1:14" ht="15.75" thickBot="1">
      <c r="B90" s="91" t="s">
        <v>974</v>
      </c>
      <c r="C90" s="92"/>
      <c r="D90" s="92"/>
      <c r="E90" s="92"/>
      <c r="F90" s="92"/>
      <c r="G90" s="92"/>
      <c r="H90" s="92"/>
      <c r="I90" s="93"/>
      <c r="J90" s="94"/>
      <c r="K90" s="305">
        <v>0.05</v>
      </c>
      <c r="L90" s="864">
        <f>N83*K90</f>
        <v>480.07391589348703</v>
      </c>
      <c r="M90" s="865"/>
      <c r="N90" s="51"/>
    </row>
    <row r="91" spans="1:14" ht="15.75" thickBot="1">
      <c r="B91" s="828" t="s">
        <v>953</v>
      </c>
      <c r="C91" s="829"/>
      <c r="D91" s="829"/>
      <c r="E91" s="829"/>
      <c r="F91" s="829"/>
      <c r="G91" s="829"/>
      <c r="H91" s="829"/>
      <c r="I91" s="829"/>
      <c r="J91" s="829"/>
      <c r="K91" s="829"/>
      <c r="L91" s="829"/>
      <c r="M91" s="830"/>
      <c r="N91" s="52">
        <f>L88+L89+L90</f>
        <v>2880.443495360922</v>
      </c>
    </row>
    <row r="92" spans="1:14" ht="15.75" thickBot="1">
      <c r="B92" s="33"/>
      <c r="C92" s="34"/>
      <c r="D92" s="34"/>
      <c r="E92" s="34"/>
      <c r="F92" s="34"/>
      <c r="G92" s="34"/>
      <c r="H92" s="34"/>
      <c r="I92" s="34"/>
      <c r="J92" s="34"/>
      <c r="K92" s="34"/>
      <c r="L92" s="34"/>
      <c r="M92" s="34"/>
      <c r="N92" s="35"/>
    </row>
    <row r="93" spans="1:14" ht="15.75" thickBot="1">
      <c r="A93" t="s">
        <v>2016</v>
      </c>
      <c r="B93" s="828" t="s">
        <v>975</v>
      </c>
      <c r="C93" s="829"/>
      <c r="D93" s="829"/>
      <c r="E93" s="829"/>
      <c r="F93" s="829"/>
      <c r="G93" s="829"/>
      <c r="H93" s="829"/>
      <c r="I93" s="829"/>
      <c r="J93" s="829"/>
      <c r="K93" s="829"/>
      <c r="L93" s="829"/>
      <c r="M93" s="830"/>
      <c r="N93" s="188">
        <f>N83+N91</f>
        <v>12481.921813230661</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70" t="s">
        <v>2218</v>
      </c>
      <c r="C110" s="971"/>
      <c r="D110" s="971"/>
      <c r="E110" s="971"/>
      <c r="F110" s="971"/>
      <c r="G110" s="971"/>
      <c r="H110" s="971"/>
      <c r="I110" s="971"/>
      <c r="J110" s="971"/>
      <c r="K110" s="971"/>
      <c r="L110" s="971"/>
      <c r="M110" s="971"/>
      <c r="N110" s="972"/>
    </row>
    <row r="111" spans="2:14" ht="15" customHeight="1">
      <c r="B111" s="970"/>
      <c r="C111" s="971"/>
      <c r="D111" s="971"/>
      <c r="E111" s="971"/>
      <c r="F111" s="971"/>
      <c r="G111" s="971"/>
      <c r="H111" s="971"/>
      <c r="I111" s="971"/>
      <c r="J111" s="971"/>
      <c r="K111" s="971"/>
      <c r="L111" s="971"/>
      <c r="M111" s="971"/>
      <c r="N111" s="972"/>
    </row>
    <row r="112" spans="2:14" ht="30" customHeight="1">
      <c r="B112" s="973" t="s">
        <v>2219</v>
      </c>
      <c r="C112" s="974"/>
      <c r="D112" s="974"/>
      <c r="E112" s="974"/>
      <c r="F112" s="974"/>
      <c r="G112" s="974"/>
      <c r="H112" s="974"/>
      <c r="I112" s="974"/>
      <c r="J112" s="974"/>
      <c r="K112" s="974"/>
      <c r="L112" s="974"/>
      <c r="M112" s="974"/>
      <c r="N112" s="975"/>
    </row>
    <row r="113" spans="2:14">
      <c r="B113" s="973"/>
      <c r="C113" s="974"/>
      <c r="D113" s="974"/>
      <c r="E113" s="974"/>
      <c r="F113" s="974"/>
      <c r="G113" s="974"/>
      <c r="H113" s="974"/>
      <c r="I113" s="974"/>
      <c r="J113" s="974"/>
      <c r="K113" s="974"/>
      <c r="L113" s="974"/>
      <c r="M113" s="974"/>
      <c r="N113" s="975"/>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6"/>
      <c r="K123" s="976"/>
      <c r="L123" s="976"/>
      <c r="M123" s="976"/>
      <c r="N123" s="977"/>
    </row>
    <row r="124" spans="2:14" ht="15.75" thickBot="1">
      <c r="B124" s="419" t="s">
        <v>2221</v>
      </c>
      <c r="C124" s="420"/>
      <c r="D124" s="420"/>
      <c r="E124" s="259"/>
      <c r="F124" s="259"/>
      <c r="G124" s="259"/>
      <c r="H124" s="259"/>
      <c r="I124" s="259"/>
      <c r="J124" s="978"/>
      <c r="K124" s="978"/>
      <c r="L124" s="978"/>
      <c r="M124" s="978"/>
      <c r="N124" s="979"/>
    </row>
  </sheetData>
  <mergeCells count="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 ref="B59:M59"/>
    <mergeCell ref="L63:M63"/>
    <mergeCell ref="L64:M64"/>
    <mergeCell ref="L65:M65"/>
    <mergeCell ref="L66:M66"/>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1126</v>
      </c>
      <c r="C31" s="81" t="s">
        <v>2129</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336"/>
      <c r="N36" s="272"/>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c r="C41" s="849"/>
      <c r="D41" s="849"/>
      <c r="E41" s="38"/>
      <c r="F41" s="39"/>
      <c r="G41" s="39"/>
      <c r="H41" s="40"/>
      <c r="I41" s="36"/>
      <c r="J41" s="37"/>
      <c r="K41" s="279"/>
      <c r="L41" s="276"/>
      <c r="M41" s="401"/>
      <c r="N41" s="344"/>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3"/>
      <c r="B48" s="43"/>
      <c r="C48" s="281"/>
      <c r="D48" s="281"/>
      <c r="E48" s="281"/>
      <c r="F48" s="281"/>
      <c r="G48" s="281"/>
      <c r="H48" s="281"/>
      <c r="I48" s="268"/>
      <c r="J48" s="224"/>
      <c r="K48" s="282"/>
      <c r="L48" s="267"/>
      <c r="M48" s="402"/>
      <c r="N48" s="272"/>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A52" s="163"/>
      <c r="B52" s="43"/>
      <c r="C52" s="425"/>
      <c r="D52" s="425"/>
      <c r="E52" s="425"/>
      <c r="F52" s="425"/>
      <c r="G52" s="425"/>
      <c r="H52" s="425"/>
      <c r="I52" s="425"/>
      <c r="J52" s="311"/>
      <c r="K52" s="397"/>
      <c r="L52" s="421"/>
      <c r="M52" s="402"/>
      <c r="N52" s="272"/>
    </row>
    <row r="53" spans="1:14">
      <c r="A53" s="163"/>
      <c r="B53" s="43"/>
      <c r="C53" s="425"/>
      <c r="D53" s="425"/>
      <c r="E53" s="425"/>
      <c r="F53" s="425"/>
      <c r="G53" s="425"/>
      <c r="H53" s="425"/>
      <c r="I53" s="425"/>
      <c r="J53" s="311"/>
      <c r="K53" s="397"/>
      <c r="L53" s="421"/>
      <c r="M53" s="402"/>
      <c r="N53" s="272"/>
    </row>
    <row r="54" spans="1:14">
      <c r="A54" s="163"/>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8" t="s">
        <v>953</v>
      </c>
      <c r="C56" s="829"/>
      <c r="D56" s="829"/>
      <c r="E56" s="829"/>
      <c r="F56" s="829"/>
      <c r="G56" s="829"/>
      <c r="H56" s="829"/>
      <c r="I56" s="829"/>
      <c r="J56" s="829"/>
      <c r="K56" s="829"/>
      <c r="L56" s="829"/>
      <c r="M56" s="830"/>
      <c r="N56" s="394"/>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31" t="s">
        <v>961</v>
      </c>
      <c r="M60" s="804"/>
      <c r="N60" s="76" t="s">
        <v>951</v>
      </c>
    </row>
    <row r="61" spans="1:14">
      <c r="A61" t="s">
        <v>1325</v>
      </c>
      <c r="B61" s="46" t="str">
        <f>VLOOKUP(A61,TRANSPORTE!A3:D117,3,FALSE)</f>
        <v xml:space="preserve">Transporte de estructuras metálicas </v>
      </c>
      <c r="C61" s="317"/>
      <c r="D61" s="317"/>
      <c r="E61" s="317"/>
      <c r="F61" s="317"/>
      <c r="G61" s="317"/>
      <c r="H61" s="311" t="s">
        <v>2044</v>
      </c>
      <c r="I61" s="279">
        <v>1</v>
      </c>
      <c r="J61" s="286">
        <v>1</v>
      </c>
      <c r="K61" s="279">
        <f>I61*J61</f>
        <v>1</v>
      </c>
      <c r="L61" s="832">
        <f>VLOOKUP(A61,TRANSPORTE!A3:D117,4,FALSE)</f>
        <v>0.86787419221238016</v>
      </c>
      <c r="M61" s="833"/>
      <c r="N61" s="287">
        <f>K61*L61</f>
        <v>0.86787419221238016</v>
      </c>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311"/>
      <c r="I64" s="279"/>
      <c r="J64" s="286"/>
      <c r="K64" s="279"/>
      <c r="L64" s="832"/>
      <c r="M64" s="833"/>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7"/>
      <c r="M66" s="818"/>
      <c r="N66" s="127"/>
    </row>
    <row r="67" spans="1:15" ht="15.75" thickBot="1">
      <c r="B67" s="834" t="s">
        <v>953</v>
      </c>
      <c r="C67" s="835"/>
      <c r="D67" s="835"/>
      <c r="E67" s="835"/>
      <c r="F67" s="835"/>
      <c r="G67" s="835"/>
      <c r="H67" s="835"/>
      <c r="I67" s="835"/>
      <c r="J67" s="835"/>
      <c r="K67" s="835"/>
      <c r="L67" s="835"/>
      <c r="M67" s="836"/>
      <c r="N67" s="104">
        <f>N61+N62+N63+N64+N65</f>
        <v>0.86787419221238016</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4" t="s">
        <v>963</v>
      </c>
      <c r="C71" s="855"/>
      <c r="D71" s="855"/>
      <c r="E71" s="855"/>
      <c r="F71" s="855"/>
      <c r="G71" s="855"/>
      <c r="H71" s="855"/>
      <c r="I71" s="73" t="s">
        <v>964</v>
      </c>
      <c r="J71" s="75" t="s">
        <v>1410</v>
      </c>
      <c r="K71" s="74" t="s">
        <v>966</v>
      </c>
      <c r="L71" s="856" t="s">
        <v>950</v>
      </c>
      <c r="M71" s="857"/>
      <c r="N71" s="98" t="s">
        <v>951</v>
      </c>
    </row>
    <row r="72" spans="1:15">
      <c r="A72" s="164"/>
      <c r="B72" s="49"/>
      <c r="C72" s="47"/>
      <c r="D72" s="47"/>
      <c r="E72" s="47"/>
      <c r="F72" s="47"/>
      <c r="G72" s="47"/>
      <c r="H72" s="47"/>
      <c r="I72" s="292"/>
      <c r="J72" s="293"/>
      <c r="K72" s="294"/>
      <c r="L72" s="50"/>
      <c r="M72" s="434"/>
      <c r="N72" s="395"/>
      <c r="O72" s="106"/>
    </row>
    <row r="73" spans="1:15">
      <c r="A73" s="164"/>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5"/>
      <c r="C77" s="816"/>
      <c r="D77" s="816"/>
      <c r="E77" s="816"/>
      <c r="F77" s="816"/>
      <c r="G77" s="816"/>
      <c r="H77" s="816"/>
      <c r="I77" s="126"/>
      <c r="J77" s="126"/>
      <c r="K77" s="126"/>
      <c r="L77" s="916"/>
      <c r="M77" s="916"/>
      <c r="N77" s="127"/>
    </row>
    <row r="78" spans="1:15" ht="15.75" thickBot="1">
      <c r="B78" s="834" t="s">
        <v>953</v>
      </c>
      <c r="C78" s="835"/>
      <c r="D78" s="835"/>
      <c r="E78" s="835"/>
      <c r="F78" s="835"/>
      <c r="G78" s="835"/>
      <c r="H78" s="835"/>
      <c r="I78" s="835"/>
      <c r="J78" s="835"/>
      <c r="K78" s="835"/>
      <c r="L78" s="835"/>
      <c r="M78" s="836"/>
      <c r="N78" s="460"/>
    </row>
    <row r="79" spans="1:15" ht="15.75" thickBot="1">
      <c r="B79" s="33"/>
      <c r="C79" s="34"/>
      <c r="D79" s="34"/>
      <c r="E79" s="34"/>
      <c r="F79" s="34"/>
      <c r="G79" s="34"/>
      <c r="H79" s="34"/>
      <c r="I79" s="34"/>
      <c r="J79" s="34"/>
      <c r="K79" s="34"/>
      <c r="L79" s="34"/>
      <c r="M79" s="34"/>
      <c r="N79" s="35"/>
    </row>
    <row r="80" spans="1:15" ht="15.75" thickBot="1">
      <c r="B80" s="828" t="s">
        <v>967</v>
      </c>
      <c r="C80" s="829"/>
      <c r="D80" s="829"/>
      <c r="E80" s="829"/>
      <c r="F80" s="829"/>
      <c r="G80" s="829"/>
      <c r="H80" s="829"/>
      <c r="I80" s="829"/>
      <c r="J80" s="829"/>
      <c r="K80" s="829"/>
      <c r="L80" s="829"/>
      <c r="M80" s="830"/>
      <c r="N80" s="99">
        <f>N43+N56+N67+N78</f>
        <v>0.86787419221238016</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9" t="s">
        <v>969</v>
      </c>
      <c r="C84" s="820"/>
      <c r="D84" s="820"/>
      <c r="E84" s="820"/>
      <c r="F84" s="820"/>
      <c r="G84" s="820"/>
      <c r="H84" s="820"/>
      <c r="I84" s="314"/>
      <c r="J84" s="334"/>
      <c r="K84" s="302" t="s">
        <v>970</v>
      </c>
      <c r="L84" s="858" t="s">
        <v>971</v>
      </c>
      <c r="M84" s="859"/>
      <c r="N84" s="303"/>
    </row>
    <row r="85" spans="1:14">
      <c r="B85" s="860" t="s">
        <v>972</v>
      </c>
      <c r="C85" s="861"/>
      <c r="D85" s="861"/>
      <c r="E85" s="861"/>
      <c r="F85" s="861"/>
      <c r="G85" s="861"/>
      <c r="H85" s="861"/>
      <c r="I85" s="87"/>
      <c r="J85" s="88"/>
      <c r="K85" s="304">
        <v>0.2</v>
      </c>
      <c r="L85" s="862">
        <f>N80*K85</f>
        <v>0.17357483844247604</v>
      </c>
      <c r="M85" s="863"/>
      <c r="N85" s="51"/>
    </row>
    <row r="86" spans="1:14">
      <c r="B86" s="89" t="s">
        <v>973</v>
      </c>
      <c r="C86" s="90"/>
      <c r="D86" s="90"/>
      <c r="E86" s="90"/>
      <c r="F86" s="90"/>
      <c r="G86" s="90"/>
      <c r="H86" s="90"/>
      <c r="I86" s="87"/>
      <c r="J86" s="88"/>
      <c r="K86" s="304">
        <v>0.05</v>
      </c>
      <c r="L86" s="862">
        <f>N80*K86</f>
        <v>4.3393709610619009E-2</v>
      </c>
      <c r="M86" s="863"/>
      <c r="N86" s="51"/>
    </row>
    <row r="87" spans="1:14" ht="15.75" thickBot="1">
      <c r="B87" s="91" t="s">
        <v>974</v>
      </c>
      <c r="C87" s="92"/>
      <c r="D87" s="92"/>
      <c r="E87" s="92"/>
      <c r="F87" s="92"/>
      <c r="G87" s="92"/>
      <c r="H87" s="92"/>
      <c r="I87" s="93"/>
      <c r="J87" s="94"/>
      <c r="K87" s="305">
        <v>0.05</v>
      </c>
      <c r="L87" s="864">
        <f>N80*K87</f>
        <v>4.3393709610619009E-2</v>
      </c>
      <c r="M87" s="865"/>
      <c r="N87" s="51"/>
    </row>
    <row r="88" spans="1:14" ht="15.75" thickBot="1">
      <c r="B88" s="828" t="s">
        <v>953</v>
      </c>
      <c r="C88" s="829"/>
      <c r="D88" s="829"/>
      <c r="E88" s="829"/>
      <c r="F88" s="829"/>
      <c r="G88" s="829"/>
      <c r="H88" s="829"/>
      <c r="I88" s="829"/>
      <c r="J88" s="829"/>
      <c r="K88" s="829"/>
      <c r="L88" s="829"/>
      <c r="M88" s="830"/>
      <c r="N88" s="52">
        <f>L85+L86+L87</f>
        <v>0.26036225766371407</v>
      </c>
    </row>
    <row r="89" spans="1:14" ht="15.75" thickBot="1">
      <c r="B89" s="33"/>
      <c r="C89" s="34"/>
      <c r="D89" s="34"/>
      <c r="E89" s="34"/>
      <c r="F89" s="34"/>
      <c r="G89" s="34"/>
      <c r="H89" s="34"/>
      <c r="I89" s="34"/>
      <c r="J89" s="34"/>
      <c r="K89" s="34"/>
      <c r="L89" s="34"/>
      <c r="M89" s="34"/>
      <c r="N89" s="35"/>
    </row>
    <row r="90" spans="1:14" ht="15.75" thickBot="1">
      <c r="A90" t="s">
        <v>2016</v>
      </c>
      <c r="B90" s="828" t="s">
        <v>975</v>
      </c>
      <c r="C90" s="829"/>
      <c r="D90" s="829"/>
      <c r="E90" s="829"/>
      <c r="F90" s="829"/>
      <c r="G90" s="829"/>
      <c r="H90" s="829"/>
      <c r="I90" s="829"/>
      <c r="J90" s="829"/>
      <c r="K90" s="829"/>
      <c r="L90" s="829"/>
      <c r="M90" s="830"/>
      <c r="N90" s="52">
        <f>N80+N88</f>
        <v>1.1282364498760942</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70" t="s">
        <v>2218</v>
      </c>
      <c r="C107" s="971"/>
      <c r="D107" s="971"/>
      <c r="E107" s="971"/>
      <c r="F107" s="971"/>
      <c r="G107" s="971"/>
      <c r="H107" s="971"/>
      <c r="I107" s="971"/>
      <c r="J107" s="971"/>
      <c r="K107" s="971"/>
      <c r="L107" s="971"/>
      <c r="M107" s="971"/>
      <c r="N107" s="972"/>
    </row>
    <row r="108" spans="2:14" ht="15" customHeight="1">
      <c r="B108" s="970"/>
      <c r="C108" s="971"/>
      <c r="D108" s="971"/>
      <c r="E108" s="971"/>
      <c r="F108" s="971"/>
      <c r="G108" s="971"/>
      <c r="H108" s="971"/>
      <c r="I108" s="971"/>
      <c r="J108" s="971"/>
      <c r="K108" s="971"/>
      <c r="L108" s="971"/>
      <c r="M108" s="971"/>
      <c r="N108" s="972"/>
    </row>
    <row r="109" spans="2:14" ht="30" customHeight="1">
      <c r="B109" s="973" t="s">
        <v>2219</v>
      </c>
      <c r="C109" s="974"/>
      <c r="D109" s="974"/>
      <c r="E109" s="974"/>
      <c r="F109" s="974"/>
      <c r="G109" s="974"/>
      <c r="H109" s="974"/>
      <c r="I109" s="974"/>
      <c r="J109" s="974"/>
      <c r="K109" s="974"/>
      <c r="L109" s="974"/>
      <c r="M109" s="974"/>
      <c r="N109" s="975"/>
    </row>
    <row r="110" spans="2:14">
      <c r="B110" s="973"/>
      <c r="C110" s="974"/>
      <c r="D110" s="974"/>
      <c r="E110" s="974"/>
      <c r="F110" s="974"/>
      <c r="G110" s="974"/>
      <c r="H110" s="974"/>
      <c r="I110" s="974"/>
      <c r="J110" s="974"/>
      <c r="K110" s="974"/>
      <c r="L110" s="974"/>
      <c r="M110" s="974"/>
      <c r="N110" s="975"/>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6"/>
      <c r="K120" s="976"/>
      <c r="L120" s="976"/>
      <c r="M120" s="976"/>
      <c r="N120" s="977"/>
    </row>
    <row r="121" spans="2:14" ht="15.75" thickBot="1">
      <c r="B121" s="419" t="s">
        <v>2221</v>
      </c>
      <c r="C121" s="420"/>
      <c r="D121" s="420"/>
      <c r="E121" s="259"/>
      <c r="F121" s="259"/>
      <c r="G121" s="259"/>
      <c r="H121" s="259"/>
      <c r="I121" s="259"/>
      <c r="J121" s="978"/>
      <c r="K121" s="978"/>
      <c r="L121" s="978"/>
      <c r="M121" s="978"/>
      <c r="N121" s="979"/>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1127</v>
      </c>
      <c r="C31" s="81" t="s">
        <v>2130</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190</v>
      </c>
      <c r="B36" s="841" t="str">
        <f>VLOOKUP(A36,EQUIPOS!A6:D154,3,FALSE)</f>
        <v>Diferencial de 3 ton</v>
      </c>
      <c r="C36" s="842"/>
      <c r="D36" s="842"/>
      <c r="E36" s="842"/>
      <c r="F36" s="842"/>
      <c r="G36" s="842"/>
      <c r="H36" s="843"/>
      <c r="I36" s="267"/>
      <c r="J36" s="268"/>
      <c r="K36" s="269">
        <f>VLOOKUP(A36,EQUIPOS!A6:D163,4,FALSE)</f>
        <v>6187.8731690228033</v>
      </c>
      <c r="L36" s="270"/>
      <c r="M36" s="336">
        <v>40</v>
      </c>
      <c r="N36" s="272">
        <f t="shared" ref="N36:N41" si="0">K36/M36</f>
        <v>154.69682922557007</v>
      </c>
    </row>
    <row r="37" spans="1:14">
      <c r="A37" s="113" t="s">
        <v>195</v>
      </c>
      <c r="B37" s="841" t="str">
        <f>VLOOKUP(A37,EQUIPOS!A7:D154,3,FALSE)</f>
        <v xml:space="preserve">Equipo de oxicorte, Capacidad de corte: hasta 6´´ (152mm) </v>
      </c>
      <c r="C37" s="842"/>
      <c r="D37" s="842"/>
      <c r="E37" s="842"/>
      <c r="F37" s="842"/>
      <c r="G37" s="842"/>
      <c r="H37" s="843"/>
      <c r="I37" s="421"/>
      <c r="J37" s="422"/>
      <c r="K37" s="269">
        <f>VLOOKUP(A37,EQUIPOS!A7:D164,4,FALSE)</f>
        <v>18462.067792548976</v>
      </c>
      <c r="L37" s="335"/>
      <c r="M37" s="336">
        <v>400</v>
      </c>
      <c r="N37" s="272">
        <f t="shared" si="0"/>
        <v>46.15516948137244</v>
      </c>
    </row>
    <row r="38" spans="1:14">
      <c r="A38" s="113" t="s">
        <v>204</v>
      </c>
      <c r="B38" s="841" t="str">
        <f>VLOOKUP(A38,EQUIPOS!A8:D154,3,FALSE)</f>
        <v xml:space="preserve">Equipo de soldadura 250 AMP
</v>
      </c>
      <c r="C38" s="842"/>
      <c r="D38" s="842"/>
      <c r="E38" s="842"/>
      <c r="F38" s="842"/>
      <c r="G38" s="842"/>
      <c r="H38" s="843"/>
      <c r="I38" s="421"/>
      <c r="J38" s="422"/>
      <c r="K38" s="269">
        <f>VLOOKUP(A38,EQUIPOS!A8:D165,4,FALSE)</f>
        <v>17466.55582650876</v>
      </c>
      <c r="L38" s="335"/>
      <c r="M38" s="336">
        <v>400</v>
      </c>
      <c r="N38" s="272">
        <f t="shared" si="0"/>
        <v>43.666389566271903</v>
      </c>
    </row>
    <row r="39" spans="1:14">
      <c r="A39" s="113" t="s">
        <v>208</v>
      </c>
      <c r="B39" s="841" t="str">
        <f>VLOOKUP(A39,EQUIPOS!A9:D154,3,FALSE)</f>
        <v>Equipo de soldadura 400</v>
      </c>
      <c r="C39" s="842"/>
      <c r="D39" s="842"/>
      <c r="E39" s="842"/>
      <c r="F39" s="842"/>
      <c r="G39" s="842"/>
      <c r="H39" s="843"/>
      <c r="I39" s="421"/>
      <c r="J39" s="422"/>
      <c r="K39" s="269">
        <f>VLOOKUP(A39,EQUIPOS!A9:D166,4,FALSE)</f>
        <v>16506.476762529583</v>
      </c>
      <c r="L39" s="335"/>
      <c r="M39" s="336">
        <v>400</v>
      </c>
      <c r="N39" s="272">
        <f t="shared" si="0"/>
        <v>41.266191906323954</v>
      </c>
    </row>
    <row r="40" spans="1:14">
      <c r="A40" s="113" t="s">
        <v>210</v>
      </c>
      <c r="B40" s="841" t="str">
        <f>VLOOKUP(A40,EQUIPOS!A10:D154,3,FALSE)</f>
        <v>Equipo de soldadura 600</v>
      </c>
      <c r="C40" s="842"/>
      <c r="D40" s="842"/>
      <c r="E40" s="842"/>
      <c r="F40" s="842"/>
      <c r="G40" s="842"/>
      <c r="H40" s="843"/>
      <c r="I40" s="421"/>
      <c r="J40" s="422"/>
      <c r="K40" s="269">
        <f>VLOOKUP(A40,EQUIPOS!A10:D167,4,FALSE)</f>
        <v>21346.88244073364</v>
      </c>
      <c r="L40" s="335"/>
      <c r="M40" s="336">
        <v>400</v>
      </c>
      <c r="N40" s="272">
        <f t="shared" si="0"/>
        <v>53.3672061018341</v>
      </c>
    </row>
    <row r="41" spans="1:14">
      <c r="A41" s="113" t="s">
        <v>243</v>
      </c>
      <c r="B41" s="841" t="str">
        <f>VLOOKUP(A41,EQUIPOS!A11:D155,3,FALSE)</f>
        <v>Grúa 10 ton</v>
      </c>
      <c r="C41" s="842"/>
      <c r="D41" s="842"/>
      <c r="E41" s="842"/>
      <c r="F41" s="842"/>
      <c r="G41" s="842"/>
      <c r="H41" s="843"/>
      <c r="I41" s="421"/>
      <c r="J41" s="422"/>
      <c r="K41" s="269">
        <f>VLOOKUP(A41,EQUIPOS!A11:D168,4,FALSE)</f>
        <v>168113.52302129395</v>
      </c>
      <c r="L41" s="335"/>
      <c r="M41" s="336">
        <v>400</v>
      </c>
      <c r="N41" s="272">
        <f t="shared" si="0"/>
        <v>420.28380755323485</v>
      </c>
    </row>
    <row r="42" spans="1:14">
      <c r="B42" s="841"/>
      <c r="C42" s="842"/>
      <c r="D42" s="842"/>
      <c r="E42" s="842"/>
      <c r="F42" s="842"/>
      <c r="G42" s="842"/>
      <c r="H42" s="843"/>
      <c r="I42" s="36"/>
      <c r="J42" s="37"/>
      <c r="K42" s="269"/>
      <c r="L42" s="276"/>
      <c r="M42" s="336"/>
      <c r="N42" s="272"/>
    </row>
    <row r="43" spans="1:14">
      <c r="B43" s="320"/>
      <c r="C43" s="321"/>
      <c r="D43" s="321"/>
      <c r="E43" s="321"/>
      <c r="F43" s="323"/>
      <c r="G43" s="323"/>
      <c r="H43" s="125"/>
      <c r="I43" s="36"/>
      <c r="J43" s="37"/>
      <c r="K43" s="269"/>
      <c r="L43" s="276"/>
      <c r="M43" s="277"/>
      <c r="N43" s="273"/>
    </row>
    <row r="44" spans="1:14">
      <c r="B44" s="848" t="s">
        <v>952</v>
      </c>
      <c r="C44" s="849"/>
      <c r="D44" s="849"/>
      <c r="E44" s="38"/>
      <c r="F44" s="39"/>
      <c r="G44" s="39"/>
      <c r="H44" s="40"/>
      <c r="I44" s="36"/>
      <c r="J44" s="37"/>
      <c r="K44" s="279"/>
      <c r="L44" s="276"/>
      <c r="M44" s="401">
        <v>0.05</v>
      </c>
      <c r="N44" s="344">
        <f>N81*M44</f>
        <v>100.80399809240021</v>
      </c>
    </row>
    <row r="45" spans="1:14" ht="15.75" thickBot="1">
      <c r="B45" s="841"/>
      <c r="C45" s="842"/>
      <c r="D45" s="842"/>
      <c r="E45" s="842"/>
      <c r="F45" s="842"/>
      <c r="G45" s="842"/>
      <c r="H45" s="843"/>
      <c r="I45" s="850"/>
      <c r="J45" s="851"/>
      <c r="K45" s="41"/>
      <c r="L45" s="852"/>
      <c r="M45" s="853"/>
      <c r="N45" s="105"/>
    </row>
    <row r="46" spans="1:14" ht="15.75" thickBot="1">
      <c r="B46" s="828" t="s">
        <v>953</v>
      </c>
      <c r="C46" s="829"/>
      <c r="D46" s="829"/>
      <c r="E46" s="829"/>
      <c r="F46" s="829"/>
      <c r="G46" s="829"/>
      <c r="H46" s="829"/>
      <c r="I46" s="829"/>
      <c r="J46" s="829"/>
      <c r="K46" s="829"/>
      <c r="L46" s="829"/>
      <c r="M46" s="830"/>
      <c r="N46" s="394">
        <f>SUM(N36:N44)</f>
        <v>860.2395919270075</v>
      </c>
    </row>
    <row r="47" spans="1:14">
      <c r="B47" s="280"/>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19" t="s">
        <v>944</v>
      </c>
      <c r="C50" s="820"/>
      <c r="D50" s="820"/>
      <c r="E50" s="820"/>
      <c r="F50" s="820"/>
      <c r="G50" s="820"/>
      <c r="H50" s="820"/>
      <c r="I50" s="821"/>
      <c r="J50" s="315" t="s">
        <v>945</v>
      </c>
      <c r="K50" s="85" t="s">
        <v>946</v>
      </c>
      <c r="L50" s="822" t="s">
        <v>955</v>
      </c>
      <c r="M50" s="821"/>
      <c r="N50" s="86" t="s">
        <v>951</v>
      </c>
    </row>
    <row r="51" spans="1:14">
      <c r="A51" s="163" t="s">
        <v>460</v>
      </c>
      <c r="B51" s="43" t="str">
        <f>VLOOKUP(A51,MATERIALES!A5:D373,3,FALSE)</f>
        <v>Fundente</v>
      </c>
      <c r="C51" s="281"/>
      <c r="D51" s="281"/>
      <c r="E51" s="281"/>
      <c r="F51" s="281"/>
      <c r="G51" s="281"/>
      <c r="H51" s="281"/>
      <c r="I51" s="281"/>
      <c r="J51" s="311" t="str">
        <f>VLOOKUP(A51,MATERIALES!A6:D643,2,FALSE)</f>
        <v>kg</v>
      </c>
      <c r="K51" s="282">
        <v>5.0000000000000001E-3</v>
      </c>
      <c r="L51" s="267"/>
      <c r="M51" s="402">
        <f>VLOOKUP(A51,MATERIALES!A5:D396,4,FALSE)</f>
        <v>36747.555193857217</v>
      </c>
      <c r="N51" s="272">
        <f>K51*M51</f>
        <v>183.73777596928608</v>
      </c>
    </row>
    <row r="52" spans="1:14">
      <c r="A52" s="163" t="s">
        <v>462</v>
      </c>
      <c r="B52" s="43" t="str">
        <f>VLOOKUP(A52,MATERIALES!A6:D373,3,FALSE)</f>
        <v>Gas propano</v>
      </c>
      <c r="C52" s="425"/>
      <c r="D52" s="425"/>
      <c r="E52" s="425"/>
      <c r="F52" s="425"/>
      <c r="G52" s="425"/>
      <c r="H52" s="425"/>
      <c r="I52" s="425"/>
      <c r="J52" s="312" t="str">
        <f>VLOOKUP(A52,MATERIALES!A6:D644,2,FALSE)</f>
        <v>kg</v>
      </c>
      <c r="K52" s="397">
        <v>5.0000000000000001E-3</v>
      </c>
      <c r="L52" s="421"/>
      <c r="M52" s="402">
        <f>VLOOKUP(A52,MATERIALES!A6:D397,4,FALSE)</f>
        <v>3470.4047850554334</v>
      </c>
      <c r="N52" s="272">
        <f t="shared" ref="N52:N58" si="1">K52*M52</f>
        <v>17.352023925277166</v>
      </c>
    </row>
    <row r="53" spans="1:14">
      <c r="A53" s="163" t="s">
        <v>591</v>
      </c>
      <c r="B53" s="43" t="str">
        <f>VLOOKUP(A53,MATERIALES!A6:D373,3,FALSE)</f>
        <v>Oxigeno industrial</v>
      </c>
      <c r="C53" s="425"/>
      <c r="D53" s="425"/>
      <c r="E53" s="425"/>
      <c r="F53" s="425"/>
      <c r="G53" s="425"/>
      <c r="H53" s="425"/>
      <c r="I53" s="425"/>
      <c r="J53" s="312" t="str">
        <f>VLOOKUP(A53,MATERIALES!A7:D645,2,FALSE)</f>
        <v>kg</v>
      </c>
      <c r="K53" s="397">
        <v>5.0000000000000001E-3</v>
      </c>
      <c r="L53" s="421"/>
      <c r="M53" s="402">
        <f>VLOOKUP(A53,MATERIALES!A6:D398,4,FALSE)</f>
        <v>14507.079901602932</v>
      </c>
      <c r="N53" s="272">
        <f t="shared" si="1"/>
        <v>72.535399508014663</v>
      </c>
    </row>
    <row r="54" spans="1:14">
      <c r="A54" s="163" t="s">
        <v>662</v>
      </c>
      <c r="B54" s="43" t="str">
        <f>VLOOKUP(A54,MATERIALES!A6:D373,3,FALSE)</f>
        <v>Soldadura 7018</v>
      </c>
      <c r="C54" s="425"/>
      <c r="D54" s="425"/>
      <c r="E54" s="425"/>
      <c r="F54" s="425"/>
      <c r="G54" s="425"/>
      <c r="H54" s="425"/>
      <c r="I54" s="425"/>
      <c r="J54" s="312" t="str">
        <f>VLOOKUP(A54,MATERIALES!A8:D646,2,FALSE)</f>
        <v>kg</v>
      </c>
      <c r="K54" s="397">
        <v>0.01</v>
      </c>
      <c r="L54" s="421"/>
      <c r="M54" s="402">
        <f>VLOOKUP(A54,MATERIALES!A6:D399,4,FALSE)</f>
        <v>9491.0720252986248</v>
      </c>
      <c r="N54" s="272">
        <f t="shared" si="1"/>
        <v>94.910720252986252</v>
      </c>
    </row>
    <row r="55" spans="1:14">
      <c r="A55" s="163" t="s">
        <v>665</v>
      </c>
      <c r="B55" s="43" t="str">
        <f>VLOOKUP(A55,MATERIALES!A7:D373,3,FALSE)</f>
        <v>Soldadura L-70</v>
      </c>
      <c r="C55" s="425"/>
      <c r="D55" s="425"/>
      <c r="E55" s="425"/>
      <c r="F55" s="425"/>
      <c r="G55" s="425"/>
      <c r="H55" s="425"/>
      <c r="I55" s="425"/>
      <c r="J55" s="312" t="str">
        <f>VLOOKUP(A55,MATERIALES!A9:D647,2,FALSE)</f>
        <v>kg</v>
      </c>
      <c r="K55" s="397">
        <v>0.01</v>
      </c>
      <c r="L55" s="421"/>
      <c r="M55" s="402">
        <f>VLOOKUP(A55,MATERIALES!A7:D400,4,FALSE)</f>
        <v>23072.109023813304</v>
      </c>
      <c r="N55" s="272">
        <f t="shared" si="1"/>
        <v>230.72109023813303</v>
      </c>
    </row>
    <row r="56" spans="1:14">
      <c r="A56" s="163" t="s">
        <v>608</v>
      </c>
      <c r="B56" s="43" t="str">
        <f>VLOOKUP(A56,MATERIALES!A8:D373,3,FALSE)</f>
        <v>Pintura anticorrosiva</v>
      </c>
      <c r="C56" s="425"/>
      <c r="D56" s="425"/>
      <c r="E56" s="425"/>
      <c r="F56" s="425"/>
      <c r="G56" s="425"/>
      <c r="H56" s="425"/>
      <c r="I56" s="425"/>
      <c r="J56" s="312" t="str">
        <f>VLOOKUP(A56,MATERIALES!A10:D648,2,FALSE)</f>
        <v>gal</v>
      </c>
      <c r="K56" s="436">
        <v>5.0000000000000001E-4</v>
      </c>
      <c r="L56" s="421"/>
      <c r="M56" s="402">
        <f>VLOOKUP(A56,MATERIALES!A8:D401,4,FALSE)</f>
        <v>54323.106716431561</v>
      </c>
      <c r="N56" s="272">
        <f t="shared" si="1"/>
        <v>27.16155335821578</v>
      </c>
    </row>
    <row r="57" spans="1:14">
      <c r="A57" s="163" t="s">
        <v>607</v>
      </c>
      <c r="B57" s="43" t="str">
        <f>VLOOKUP(A57,MATERIALES!A9:D373,3,FALSE)</f>
        <v xml:space="preserve">Pintura acrílica, esmalte o similar </v>
      </c>
      <c r="C57" s="425"/>
      <c r="D57" s="425"/>
      <c r="E57" s="425"/>
      <c r="F57" s="425"/>
      <c r="G57" s="425"/>
      <c r="H57" s="425"/>
      <c r="I57" s="425"/>
      <c r="J57" s="312" t="str">
        <f>VLOOKUP(A57,MATERIALES!A11:D649,2,FALSE)</f>
        <v>gal</v>
      </c>
      <c r="K57" s="397">
        <v>1E-3</v>
      </c>
      <c r="L57" s="421"/>
      <c r="M57" s="402">
        <f>VLOOKUP(A57,MATERIALES!A9:D402,4,FALSE)</f>
        <v>72308.921624107199</v>
      </c>
      <c r="N57" s="272">
        <f t="shared" si="1"/>
        <v>72.308921624107199</v>
      </c>
    </row>
    <row r="58" spans="1:14" ht="15.75" thickBot="1">
      <c r="A58" t="s">
        <v>840</v>
      </c>
      <c r="B58" s="43" t="str">
        <f>VLOOKUP(A58,MATERIALES!A10:D373,3,FALSE)</f>
        <v>Disolvente para pintura (TINNER)</v>
      </c>
      <c r="C58" s="310"/>
      <c r="D58" s="310"/>
      <c r="E58" s="310"/>
      <c r="F58" s="310"/>
      <c r="G58" s="310"/>
      <c r="H58" s="310"/>
      <c r="I58" s="310"/>
      <c r="J58" s="433" t="str">
        <f>VLOOKUP(A58,MATERIALES!A11:D650,2,FALSE)</f>
        <v>gal</v>
      </c>
      <c r="K58" s="126">
        <v>1E-3</v>
      </c>
      <c r="L58" s="325"/>
      <c r="M58" s="402">
        <f>VLOOKUP(A58,MATERIALES!A10:D403,4,FALSE)</f>
        <v>22913.487731942489</v>
      </c>
      <c r="N58" s="272">
        <f t="shared" si="1"/>
        <v>22.913487731942489</v>
      </c>
    </row>
    <row r="59" spans="1:14" ht="15.75" thickBot="1">
      <c r="B59" s="828" t="s">
        <v>953</v>
      </c>
      <c r="C59" s="829"/>
      <c r="D59" s="829"/>
      <c r="E59" s="829"/>
      <c r="F59" s="829"/>
      <c r="G59" s="829"/>
      <c r="H59" s="829"/>
      <c r="I59" s="829"/>
      <c r="J59" s="829"/>
      <c r="K59" s="829"/>
      <c r="L59" s="829"/>
      <c r="M59" s="830"/>
      <c r="N59" s="394">
        <f>SUM(N51:N58)</f>
        <v>721.64097260796257</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1" t="s">
        <v>961</v>
      </c>
      <c r="M63" s="804"/>
      <c r="N63" s="76" t="s">
        <v>951</v>
      </c>
    </row>
    <row r="64" spans="1:14">
      <c r="B64" s="46"/>
      <c r="C64" s="317"/>
      <c r="D64" s="317"/>
      <c r="E64" s="317"/>
      <c r="F64" s="317"/>
      <c r="G64" s="317"/>
      <c r="H64" s="311"/>
      <c r="I64" s="279"/>
      <c r="J64" s="286"/>
      <c r="K64" s="279"/>
      <c r="L64" s="832"/>
      <c r="M64" s="833"/>
      <c r="N64" s="287"/>
    </row>
    <row r="65" spans="1:15">
      <c r="B65" s="46"/>
      <c r="C65" s="47"/>
      <c r="D65" s="47"/>
      <c r="E65" s="47"/>
      <c r="F65" s="47"/>
      <c r="G65" s="47"/>
      <c r="H65" s="311"/>
      <c r="I65" s="279"/>
      <c r="J65" s="286"/>
      <c r="K65" s="279"/>
      <c r="L65" s="832"/>
      <c r="M65" s="833"/>
      <c r="N65" s="287"/>
    </row>
    <row r="66" spans="1:15">
      <c r="B66" s="46"/>
      <c r="C66" s="47"/>
      <c r="D66" s="47"/>
      <c r="E66" s="47"/>
      <c r="F66" s="47"/>
      <c r="G66" s="47"/>
      <c r="H66" s="311"/>
      <c r="I66" s="279"/>
      <c r="J66" s="286"/>
      <c r="K66" s="279"/>
      <c r="L66" s="832"/>
      <c r="M66" s="833"/>
      <c r="N66" s="287"/>
    </row>
    <row r="67" spans="1:15">
      <c r="B67" s="46"/>
      <c r="C67" s="47"/>
      <c r="D67" s="47"/>
      <c r="E67" s="47"/>
      <c r="F67" s="47"/>
      <c r="G67" s="47"/>
      <c r="H67" s="311"/>
      <c r="I67" s="279"/>
      <c r="J67" s="286"/>
      <c r="K67" s="279"/>
      <c r="L67" s="832"/>
      <c r="M67" s="833"/>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7"/>
      <c r="M69" s="818"/>
      <c r="N69" s="127"/>
    </row>
    <row r="70" spans="1:15" ht="15.75" thickBot="1">
      <c r="B70" s="834" t="s">
        <v>953</v>
      </c>
      <c r="C70" s="835"/>
      <c r="D70" s="835"/>
      <c r="E70" s="835"/>
      <c r="F70" s="835"/>
      <c r="G70" s="835"/>
      <c r="H70" s="835"/>
      <c r="I70" s="835"/>
      <c r="J70" s="835"/>
      <c r="K70" s="835"/>
      <c r="L70" s="835"/>
      <c r="M70" s="836"/>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4" t="s">
        <v>963</v>
      </c>
      <c r="C74" s="855"/>
      <c r="D74" s="855"/>
      <c r="E74" s="855"/>
      <c r="F74" s="855"/>
      <c r="G74" s="855"/>
      <c r="H74" s="855"/>
      <c r="I74" s="73" t="s">
        <v>964</v>
      </c>
      <c r="J74" s="75" t="s">
        <v>1410</v>
      </c>
      <c r="K74" s="74" t="s">
        <v>966</v>
      </c>
      <c r="L74" s="856" t="s">
        <v>950</v>
      </c>
      <c r="M74" s="857"/>
      <c r="N74" s="98" t="s">
        <v>951</v>
      </c>
    </row>
    <row r="75" spans="1:15">
      <c r="A75" s="164" t="s">
        <v>2</v>
      </c>
      <c r="B75" s="49" t="str">
        <f>VLOOKUP(A75,'MANO DE OBRA'!A8:D68,3,FALSE)</f>
        <v>Soldador (2)</v>
      </c>
      <c r="C75" s="47"/>
      <c r="D75" s="47"/>
      <c r="E75" s="47"/>
      <c r="F75" s="47"/>
      <c r="G75" s="47"/>
      <c r="H75" s="47"/>
      <c r="I75" s="292">
        <f>K75/J75*100</f>
        <v>115336.47958314378</v>
      </c>
      <c r="J75" s="293">
        <v>185</v>
      </c>
      <c r="K75" s="294">
        <f>VLOOKUP(A75,'MANO DE OBRA'!A8:D99,4,FALSE)</f>
        <v>213372.48722881597</v>
      </c>
      <c r="L75" s="50"/>
      <c r="M75" s="434">
        <v>320</v>
      </c>
      <c r="N75" s="395">
        <f>K75/M75</f>
        <v>666.78902259004985</v>
      </c>
      <c r="O75" s="106"/>
    </row>
    <row r="76" spans="1:15">
      <c r="A76" s="164" t="s">
        <v>4</v>
      </c>
      <c r="B76" s="49" t="str">
        <f>VLOOKUP(A76,'MANO DE OBRA'!A8:D69,3,FALSE)</f>
        <v>Inspector de fabricación y montaje</v>
      </c>
      <c r="C76" s="47"/>
      <c r="D76" s="47"/>
      <c r="E76" s="47"/>
      <c r="F76" s="47"/>
      <c r="G76" s="47"/>
      <c r="H76" s="47"/>
      <c r="I76" s="292">
        <f>K76/J76*100</f>
        <v>87942.625377371514</v>
      </c>
      <c r="J76" s="293">
        <v>185</v>
      </c>
      <c r="K76" s="294">
        <f>VLOOKUP(A76,'MANO DE OBRA'!A8:D100,4,FALSE)</f>
        <v>162693.85694813728</v>
      </c>
      <c r="L76" s="50"/>
      <c r="M76" s="434">
        <v>320</v>
      </c>
      <c r="N76" s="395">
        <f>K76/M76</f>
        <v>508.41830296292903</v>
      </c>
    </row>
    <row r="77" spans="1:15">
      <c r="A77" t="s">
        <v>9</v>
      </c>
      <c r="B77" s="49" t="str">
        <f>VLOOKUP(A77,'MANO DE OBRA'!A9:D70,3,FALSE)</f>
        <v>Obrero (3)</v>
      </c>
      <c r="C77" s="47"/>
      <c r="D77" s="47"/>
      <c r="E77" s="47"/>
      <c r="F77" s="47"/>
      <c r="G77" s="47"/>
      <c r="H77" s="47"/>
      <c r="I77" s="292">
        <f>K77/J77*100</f>
        <v>87780</v>
      </c>
      <c r="J77" s="293">
        <v>185</v>
      </c>
      <c r="K77" s="294">
        <f>VLOOKUP(A77,'MANO DE OBRA'!A9:D101,4,FALSE)</f>
        <v>162393</v>
      </c>
      <c r="L77" s="50"/>
      <c r="M77" s="434">
        <v>320</v>
      </c>
      <c r="N77" s="395">
        <f>K77/M77</f>
        <v>507.47812499999998</v>
      </c>
    </row>
    <row r="78" spans="1:15">
      <c r="A78" t="s">
        <v>30</v>
      </c>
      <c r="B78" s="49" t="str">
        <f>VLOOKUP(A78,'MANO DE OBRA'!A10:D71,3,FALSE)</f>
        <v>Oficial</v>
      </c>
      <c r="C78" s="47"/>
      <c r="D78" s="47"/>
      <c r="E78" s="47"/>
      <c r="F78" s="47"/>
      <c r="G78" s="47"/>
      <c r="H78" s="47"/>
      <c r="I78" s="292">
        <f>K78/J78*100</f>
        <v>57668.23979157189</v>
      </c>
      <c r="J78" s="293">
        <v>185</v>
      </c>
      <c r="K78" s="294">
        <f>VLOOKUP(A78,'MANO DE OBRA'!A10:D102,4,FALSE)</f>
        <v>106686.24361440798</v>
      </c>
      <c r="L78" s="318"/>
      <c r="M78" s="434">
        <v>320</v>
      </c>
      <c r="N78" s="395">
        <f>K78/M78</f>
        <v>333.39451129502493</v>
      </c>
    </row>
    <row r="79" spans="1:15">
      <c r="B79" s="49"/>
      <c r="C79" s="47"/>
      <c r="D79" s="47"/>
      <c r="E79" s="47"/>
      <c r="F79" s="47"/>
      <c r="G79" s="47"/>
      <c r="H79" s="47"/>
      <c r="I79" s="292"/>
      <c r="J79" s="293"/>
      <c r="K79" s="294"/>
      <c r="L79" s="318"/>
      <c r="M79" s="434"/>
      <c r="N79" s="395"/>
    </row>
    <row r="80" spans="1:15" ht="15.75" thickBot="1">
      <c r="B80" s="815"/>
      <c r="C80" s="816"/>
      <c r="D80" s="816"/>
      <c r="E80" s="816"/>
      <c r="F80" s="816"/>
      <c r="G80" s="816"/>
      <c r="H80" s="816"/>
      <c r="I80" s="470"/>
      <c r="J80" s="471"/>
      <c r="K80" s="473"/>
      <c r="L80" s="474"/>
      <c r="M80" s="475"/>
      <c r="N80" s="395"/>
    </row>
    <row r="81" spans="1:14" ht="15.75" thickBot="1">
      <c r="B81" s="834" t="s">
        <v>953</v>
      </c>
      <c r="C81" s="835"/>
      <c r="D81" s="835"/>
      <c r="E81" s="835"/>
      <c r="F81" s="835"/>
      <c r="G81" s="835"/>
      <c r="H81" s="835"/>
      <c r="I81" s="835"/>
      <c r="J81" s="835"/>
      <c r="K81" s="835"/>
      <c r="L81" s="835"/>
      <c r="M81" s="836"/>
      <c r="N81" s="301">
        <f>SUM(N75:N80)</f>
        <v>2016.0799618480041</v>
      </c>
    </row>
    <row r="82" spans="1:14" ht="15.75" thickBot="1">
      <c r="B82" s="33"/>
      <c r="C82" s="34"/>
      <c r="D82" s="34"/>
      <c r="E82" s="34"/>
      <c r="F82" s="34"/>
      <c r="G82" s="34"/>
      <c r="H82" s="34"/>
      <c r="I82" s="34"/>
      <c r="J82" s="34"/>
      <c r="K82" s="34"/>
      <c r="L82" s="34"/>
      <c r="M82" s="34"/>
      <c r="N82" s="35"/>
    </row>
    <row r="83" spans="1:14" ht="15.75" thickBot="1">
      <c r="B83" s="828" t="s">
        <v>967</v>
      </c>
      <c r="C83" s="829"/>
      <c r="D83" s="829"/>
      <c r="E83" s="829"/>
      <c r="F83" s="829"/>
      <c r="G83" s="829"/>
      <c r="H83" s="829"/>
      <c r="I83" s="829"/>
      <c r="J83" s="829"/>
      <c r="K83" s="829"/>
      <c r="L83" s="829"/>
      <c r="M83" s="830"/>
      <c r="N83" s="99">
        <f>N46+N59+N70+N81</f>
        <v>3597.9605263829744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9" t="s">
        <v>969</v>
      </c>
      <c r="C87" s="820"/>
      <c r="D87" s="820"/>
      <c r="E87" s="820"/>
      <c r="F87" s="820"/>
      <c r="G87" s="820"/>
      <c r="H87" s="820"/>
      <c r="I87" s="314"/>
      <c r="J87" s="334"/>
      <c r="K87" s="302" t="s">
        <v>970</v>
      </c>
      <c r="L87" s="858" t="s">
        <v>971</v>
      </c>
      <c r="M87" s="859"/>
      <c r="N87" s="303"/>
    </row>
    <row r="88" spans="1:14">
      <c r="B88" s="860" t="s">
        <v>972</v>
      </c>
      <c r="C88" s="861"/>
      <c r="D88" s="861"/>
      <c r="E88" s="861"/>
      <c r="F88" s="861"/>
      <c r="G88" s="861"/>
      <c r="H88" s="861"/>
      <c r="I88" s="87"/>
      <c r="J88" s="88"/>
      <c r="K88" s="304">
        <v>0.2</v>
      </c>
      <c r="L88" s="862">
        <f>N83*K88</f>
        <v>719.59210527659491</v>
      </c>
      <c r="M88" s="863"/>
      <c r="N88" s="51"/>
    </row>
    <row r="89" spans="1:14">
      <c r="B89" s="89" t="s">
        <v>973</v>
      </c>
      <c r="C89" s="90"/>
      <c r="D89" s="90"/>
      <c r="E89" s="90"/>
      <c r="F89" s="90"/>
      <c r="G89" s="90"/>
      <c r="H89" s="90"/>
      <c r="I89" s="87"/>
      <c r="J89" s="88"/>
      <c r="K89" s="304">
        <v>0.05</v>
      </c>
      <c r="L89" s="862">
        <f>N83*K89</f>
        <v>179.89802631914873</v>
      </c>
      <c r="M89" s="863"/>
      <c r="N89" s="51"/>
    </row>
    <row r="90" spans="1:14" ht="15.75" thickBot="1">
      <c r="B90" s="91" t="s">
        <v>974</v>
      </c>
      <c r="C90" s="92"/>
      <c r="D90" s="92"/>
      <c r="E90" s="92"/>
      <c r="F90" s="92"/>
      <c r="G90" s="92"/>
      <c r="H90" s="92"/>
      <c r="I90" s="93"/>
      <c r="J90" s="94"/>
      <c r="K90" s="305">
        <v>0.05</v>
      </c>
      <c r="L90" s="864">
        <f>N83*K90</f>
        <v>179.89802631914873</v>
      </c>
      <c r="M90" s="865"/>
      <c r="N90" s="51"/>
    </row>
    <row r="91" spans="1:14" ht="15.75" thickBot="1">
      <c r="B91" s="828" t="s">
        <v>953</v>
      </c>
      <c r="C91" s="829"/>
      <c r="D91" s="829"/>
      <c r="E91" s="829"/>
      <c r="F91" s="829"/>
      <c r="G91" s="829"/>
      <c r="H91" s="829"/>
      <c r="I91" s="829"/>
      <c r="J91" s="829"/>
      <c r="K91" s="829"/>
      <c r="L91" s="829"/>
      <c r="M91" s="830"/>
      <c r="N91" s="52">
        <f>L88+L89+L90</f>
        <v>1079.3881579148924</v>
      </c>
    </row>
    <row r="92" spans="1:14" ht="15.75" thickBot="1">
      <c r="B92" s="33"/>
      <c r="C92" s="34"/>
      <c r="D92" s="34"/>
      <c r="E92" s="34"/>
      <c r="F92" s="34"/>
      <c r="G92" s="34"/>
      <c r="H92" s="34"/>
      <c r="I92" s="34"/>
      <c r="J92" s="34"/>
      <c r="K92" s="34"/>
      <c r="L92" s="34"/>
      <c r="M92" s="34"/>
      <c r="N92" s="35"/>
    </row>
    <row r="93" spans="1:14" ht="15.75" thickBot="1">
      <c r="A93" t="s">
        <v>2016</v>
      </c>
      <c r="B93" s="828" t="s">
        <v>975</v>
      </c>
      <c r="C93" s="829"/>
      <c r="D93" s="829"/>
      <c r="E93" s="829"/>
      <c r="F93" s="829"/>
      <c r="G93" s="829"/>
      <c r="H93" s="829"/>
      <c r="I93" s="829"/>
      <c r="J93" s="829"/>
      <c r="K93" s="829"/>
      <c r="L93" s="829"/>
      <c r="M93" s="830"/>
      <c r="N93" s="188">
        <f>N83+N91</f>
        <v>4677.3486842978673</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70" t="s">
        <v>2218</v>
      </c>
      <c r="C110" s="971"/>
      <c r="D110" s="971"/>
      <c r="E110" s="971"/>
      <c r="F110" s="971"/>
      <c r="G110" s="971"/>
      <c r="H110" s="971"/>
      <c r="I110" s="971"/>
      <c r="J110" s="971"/>
      <c r="K110" s="971"/>
      <c r="L110" s="971"/>
      <c r="M110" s="971"/>
      <c r="N110" s="972"/>
    </row>
    <row r="111" spans="2:14" ht="15" customHeight="1">
      <c r="B111" s="970"/>
      <c r="C111" s="971"/>
      <c r="D111" s="971"/>
      <c r="E111" s="971"/>
      <c r="F111" s="971"/>
      <c r="G111" s="971"/>
      <c r="H111" s="971"/>
      <c r="I111" s="971"/>
      <c r="J111" s="971"/>
      <c r="K111" s="971"/>
      <c r="L111" s="971"/>
      <c r="M111" s="971"/>
      <c r="N111" s="972"/>
    </row>
    <row r="112" spans="2:14" ht="30" customHeight="1">
      <c r="B112" s="973" t="s">
        <v>2219</v>
      </c>
      <c r="C112" s="974"/>
      <c r="D112" s="974"/>
      <c r="E112" s="974"/>
      <c r="F112" s="974"/>
      <c r="G112" s="974"/>
      <c r="H112" s="974"/>
      <c r="I112" s="974"/>
      <c r="J112" s="974"/>
      <c r="K112" s="974"/>
      <c r="L112" s="974"/>
      <c r="M112" s="974"/>
      <c r="N112" s="975"/>
    </row>
    <row r="113" spans="2:14">
      <c r="B113" s="973"/>
      <c r="C113" s="974"/>
      <c r="D113" s="974"/>
      <c r="E113" s="974"/>
      <c r="F113" s="974"/>
      <c r="G113" s="974"/>
      <c r="H113" s="974"/>
      <c r="I113" s="974"/>
      <c r="J113" s="974"/>
      <c r="K113" s="974"/>
      <c r="L113" s="974"/>
      <c r="M113" s="974"/>
      <c r="N113" s="975"/>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6"/>
      <c r="K123" s="976"/>
      <c r="L123" s="976"/>
      <c r="M123" s="976"/>
      <c r="N123" s="977"/>
    </row>
    <row r="124" spans="2:14" ht="15.75" thickBot="1">
      <c r="B124" s="419" t="s">
        <v>2221</v>
      </c>
      <c r="C124" s="420"/>
      <c r="D124" s="420"/>
      <c r="E124" s="259"/>
      <c r="F124" s="259"/>
      <c r="G124" s="259"/>
      <c r="H124" s="259"/>
      <c r="I124" s="259"/>
      <c r="J124" s="978"/>
      <c r="K124" s="978"/>
      <c r="L124" s="978"/>
      <c r="M124" s="978"/>
      <c r="N124" s="979"/>
    </row>
  </sheetData>
  <mergeCells count="66">
    <mergeCell ref="B91:M91"/>
    <mergeCell ref="B93:M93"/>
    <mergeCell ref="L87:M87"/>
    <mergeCell ref="B88:H88"/>
    <mergeCell ref="L88:M88"/>
    <mergeCell ref="L89:M89"/>
    <mergeCell ref="B87:H87"/>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L63:M63"/>
    <mergeCell ref="L64:M64"/>
    <mergeCell ref="L65:M65"/>
    <mergeCell ref="I45:J45"/>
    <mergeCell ref="L45:M45"/>
    <mergeCell ref="L50:M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M5:M6"/>
    <mergeCell ref="N5:N6"/>
    <mergeCell ref="C6:J6"/>
    <mergeCell ref="B1:B6"/>
    <mergeCell ref="K5:K6"/>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42.75" customHeight="1" thickBot="1">
      <c r="A31" t="s">
        <v>1845</v>
      </c>
      <c r="B31" s="80" t="s">
        <v>1128</v>
      </c>
      <c r="C31" s="968" t="s">
        <v>2132</v>
      </c>
      <c r="D31" s="969"/>
      <c r="E31" s="969"/>
      <c r="F31" s="969"/>
      <c r="G31" s="969"/>
      <c r="H31" s="969"/>
      <c r="I31" s="969"/>
      <c r="J31" s="969"/>
      <c r="K31" s="468"/>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188</v>
      </c>
      <c r="B36" s="841" t="str">
        <f>VLOOKUP(A36,EQUIPOS!A6:D154,3,FALSE)</f>
        <v>Diferencial</v>
      </c>
      <c r="C36" s="842"/>
      <c r="D36" s="842"/>
      <c r="E36" s="842"/>
      <c r="F36" s="842"/>
      <c r="G36" s="842"/>
      <c r="H36" s="843"/>
      <c r="I36" s="267"/>
      <c r="J36" s="268"/>
      <c r="K36" s="269">
        <f>VLOOKUP(A36,EQUIPOS!A6:D163,4,FALSE)</f>
        <v>4996.2087260226845</v>
      </c>
      <c r="L36" s="270"/>
      <c r="M36" s="336">
        <v>4</v>
      </c>
      <c r="N36" s="272">
        <f>K36/M36</f>
        <v>1249.0521815056711</v>
      </c>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0.1</v>
      </c>
      <c r="N41" s="344">
        <f>N75*M41</f>
        <v>1010.0320112950249</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2259.0841928006957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0.01</v>
      </c>
      <c r="L48" s="267"/>
      <c r="M48" s="402">
        <f>VLOOKUP(A48,MATERIALES!A5:D396,4,FALSE)</f>
        <v>455905.88087892381</v>
      </c>
      <c r="N48" s="272">
        <f>K48*M48</f>
        <v>4559.0588087892384</v>
      </c>
    </row>
    <row r="49" spans="1:14">
      <c r="A49" s="163" t="s">
        <v>718</v>
      </c>
      <c r="B49" s="43" t="str">
        <f>VLOOKUP(A49,MATERIALES!A6:D373,3,FALSE)</f>
        <v>Tubo concreto simple 450 mm</v>
      </c>
      <c r="C49" s="425"/>
      <c r="D49" s="425"/>
      <c r="E49" s="425"/>
      <c r="F49" s="425"/>
      <c r="G49" s="425"/>
      <c r="H49" s="425"/>
      <c r="I49" s="425"/>
      <c r="J49" s="312" t="str">
        <f>VLOOKUP(A49,MATERIALES!A5:D641,2,FALSE)</f>
        <v>m</v>
      </c>
      <c r="K49" s="397">
        <v>1</v>
      </c>
      <c r="L49" s="421"/>
      <c r="M49" s="402">
        <f>VLOOKUP(A49,MATERIALES!A6:D397,4,FALSE)</f>
        <v>147199.69112475938</v>
      </c>
      <c r="N49" s="272">
        <f>K49*M49</f>
        <v>147199.69112475938</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0.36499999999999999</v>
      </c>
      <c r="L50" s="421"/>
      <c r="M50" s="402">
        <f>VLOOKUP(A50,MATERIALES!A6:D398,4,FALSE)</f>
        <v>415527.91123797081</v>
      </c>
      <c r="N50" s="272">
        <f>K50*M50</f>
        <v>151667.68760185933</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8" t="s">
        <v>953</v>
      </c>
      <c r="C53" s="829"/>
      <c r="D53" s="829"/>
      <c r="E53" s="829"/>
      <c r="F53" s="829"/>
      <c r="G53" s="829"/>
      <c r="H53" s="829"/>
      <c r="I53" s="829"/>
      <c r="J53" s="829"/>
      <c r="K53" s="829"/>
      <c r="L53" s="829"/>
      <c r="M53" s="830"/>
      <c r="N53" s="394">
        <f>SUM(N48:N52)</f>
        <v>303426.43753540795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1" t="s">
        <v>961</v>
      </c>
      <c r="M57" s="804"/>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832">
        <f>VLOOKUP(A58,TRANSPORTE!A1:D117,4,FALSE)</f>
        <v>467.57840578196726</v>
      </c>
      <c r="M58" s="833"/>
      <c r="N58" s="287">
        <f>K58*L58</f>
        <v>130.92195361895085</v>
      </c>
    </row>
    <row r="59" spans="1:14">
      <c r="B59" s="46"/>
      <c r="C59" s="47"/>
      <c r="D59" s="47"/>
      <c r="E59" s="47"/>
      <c r="F59" s="47"/>
      <c r="G59" s="47"/>
      <c r="H59" s="311"/>
      <c r="I59" s="279"/>
      <c r="J59" s="286"/>
      <c r="K59" s="279"/>
      <c r="L59" s="832"/>
      <c r="M59" s="833"/>
      <c r="N59" s="287"/>
    </row>
    <row r="60" spans="1:14">
      <c r="B60" s="46"/>
      <c r="C60" s="47"/>
      <c r="D60" s="47"/>
      <c r="E60" s="47"/>
      <c r="F60" s="47"/>
      <c r="G60" s="4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288"/>
      <c r="I62" s="279"/>
      <c r="J62" s="279"/>
      <c r="K62" s="279"/>
      <c r="L62" s="289"/>
      <c r="M62" s="290"/>
      <c r="N62" s="291"/>
    </row>
    <row r="63" spans="1:14" ht="15.75" thickBot="1">
      <c r="B63" s="309"/>
      <c r="C63" s="310"/>
      <c r="D63" s="310"/>
      <c r="E63" s="310"/>
      <c r="F63" s="448"/>
      <c r="G63" s="448"/>
      <c r="H63" s="48"/>
      <c r="I63" s="126"/>
      <c r="J63" s="126"/>
      <c r="K63" s="126"/>
      <c r="L63" s="817"/>
      <c r="M63" s="818"/>
      <c r="N63" s="127"/>
    </row>
    <row r="64" spans="1:14" ht="15.75" thickBot="1">
      <c r="B64" s="834" t="s">
        <v>953</v>
      </c>
      <c r="C64" s="835"/>
      <c r="D64" s="835"/>
      <c r="E64" s="835"/>
      <c r="F64" s="835"/>
      <c r="G64" s="835"/>
      <c r="H64" s="835"/>
      <c r="I64" s="835"/>
      <c r="J64" s="835"/>
      <c r="K64" s="835"/>
      <c r="L64" s="835"/>
      <c r="M64" s="836"/>
      <c r="N64" s="104">
        <f>N58</f>
        <v>130.92195361895085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4" t="s">
        <v>963</v>
      </c>
      <c r="C68" s="855"/>
      <c r="D68" s="855"/>
      <c r="E68" s="855"/>
      <c r="F68" s="855"/>
      <c r="G68" s="855"/>
      <c r="H68" s="855"/>
      <c r="I68" s="73" t="s">
        <v>964</v>
      </c>
      <c r="J68" s="75" t="s">
        <v>1410</v>
      </c>
      <c r="K68" s="74" t="s">
        <v>966</v>
      </c>
      <c r="L68" s="856" t="s">
        <v>950</v>
      </c>
      <c r="M68" s="857"/>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32</v>
      </c>
      <c r="N69" s="395">
        <f>K69/M69</f>
        <v>6766.375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32</v>
      </c>
      <c r="N70" s="395">
        <f>K70/M70</f>
        <v>3333.9451129502495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5"/>
      <c r="C74" s="816"/>
      <c r="D74" s="816"/>
      <c r="E74" s="816"/>
      <c r="F74" s="816"/>
      <c r="G74" s="816"/>
      <c r="H74" s="816"/>
      <c r="I74" s="126"/>
      <c r="J74" s="126"/>
      <c r="K74" s="126"/>
      <c r="L74" s="916"/>
      <c r="M74" s="916"/>
      <c r="N74" s="45"/>
    </row>
    <row r="75" spans="1:15" ht="15.75" thickBot="1">
      <c r="B75" s="834" t="s">
        <v>953</v>
      </c>
      <c r="C75" s="835"/>
      <c r="D75" s="835"/>
      <c r="E75" s="835"/>
      <c r="F75" s="835"/>
      <c r="G75" s="835"/>
      <c r="H75" s="835"/>
      <c r="I75" s="835"/>
      <c r="J75" s="835"/>
      <c r="K75" s="835"/>
      <c r="L75" s="835"/>
      <c r="M75" s="836"/>
      <c r="N75" s="301">
        <f>SUM(N69:N74)</f>
        <v>10100.320112950249</v>
      </c>
    </row>
    <row r="76" spans="1:15" ht="15.75" thickBot="1">
      <c r="B76" s="33"/>
      <c r="C76" s="34"/>
      <c r="D76" s="34"/>
      <c r="E76" s="34"/>
      <c r="F76" s="34"/>
      <c r="G76" s="34"/>
      <c r="H76" s="34"/>
      <c r="I76" s="34"/>
      <c r="J76" s="34"/>
      <c r="K76" s="34"/>
      <c r="L76" s="34"/>
      <c r="M76" s="34"/>
      <c r="N76" s="35"/>
    </row>
    <row r="77" spans="1:15" ht="15.75" thickBot="1">
      <c r="B77" s="828" t="s">
        <v>967</v>
      </c>
      <c r="C77" s="829"/>
      <c r="D77" s="829"/>
      <c r="E77" s="829"/>
      <c r="F77" s="829"/>
      <c r="G77" s="829"/>
      <c r="H77" s="829"/>
      <c r="I77" s="829"/>
      <c r="J77" s="829"/>
      <c r="K77" s="829"/>
      <c r="L77" s="829"/>
      <c r="M77" s="830"/>
      <c r="N77" s="99">
        <f>N43+N53+N64+N75</f>
        <v>315916.7637947778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9" t="s">
        <v>969</v>
      </c>
      <c r="C81" s="820"/>
      <c r="D81" s="820"/>
      <c r="E81" s="820"/>
      <c r="F81" s="820"/>
      <c r="G81" s="820"/>
      <c r="H81" s="820"/>
      <c r="I81" s="314"/>
      <c r="J81" s="334"/>
      <c r="K81" s="302" t="s">
        <v>970</v>
      </c>
      <c r="L81" s="858" t="s">
        <v>971</v>
      </c>
      <c r="M81" s="859"/>
      <c r="N81" s="303"/>
    </row>
    <row r="82" spans="1:14">
      <c r="B82" s="860" t="s">
        <v>972</v>
      </c>
      <c r="C82" s="861"/>
      <c r="D82" s="861"/>
      <c r="E82" s="861"/>
      <c r="F82" s="861"/>
      <c r="G82" s="861"/>
      <c r="H82" s="861"/>
      <c r="I82" s="87"/>
      <c r="J82" s="88"/>
      <c r="K82" s="304">
        <v>0.2</v>
      </c>
      <c r="L82" s="862">
        <f>N77*K82</f>
        <v>63183.35275895556</v>
      </c>
      <c r="M82" s="863"/>
      <c r="N82" s="51"/>
    </row>
    <row r="83" spans="1:14">
      <c r="B83" s="89" t="s">
        <v>973</v>
      </c>
      <c r="C83" s="90"/>
      <c r="D83" s="90"/>
      <c r="E83" s="90"/>
      <c r="F83" s="90"/>
      <c r="G83" s="90"/>
      <c r="H83" s="90"/>
      <c r="I83" s="87"/>
      <c r="J83" s="88"/>
      <c r="K83" s="304">
        <v>0.05</v>
      </c>
      <c r="L83" s="862">
        <f>N77*K83</f>
        <v>15795.83818973889</v>
      </c>
      <c r="M83" s="863"/>
      <c r="N83" s="51"/>
    </row>
    <row r="84" spans="1:14" ht="15.75" thickBot="1">
      <c r="B84" s="91" t="s">
        <v>974</v>
      </c>
      <c r="C84" s="92"/>
      <c r="D84" s="92"/>
      <c r="E84" s="92"/>
      <c r="F84" s="92"/>
      <c r="G84" s="92"/>
      <c r="H84" s="92"/>
      <c r="I84" s="93"/>
      <c r="J84" s="94"/>
      <c r="K84" s="305">
        <v>0.05</v>
      </c>
      <c r="L84" s="864">
        <f>N77*K84</f>
        <v>15795.83818973889</v>
      </c>
      <c r="M84" s="865"/>
      <c r="N84" s="51"/>
    </row>
    <row r="85" spans="1:14" ht="15.75" thickBot="1">
      <c r="B85" s="828" t="s">
        <v>953</v>
      </c>
      <c r="C85" s="829"/>
      <c r="D85" s="829"/>
      <c r="E85" s="829"/>
      <c r="F85" s="829"/>
      <c r="G85" s="829"/>
      <c r="H85" s="829"/>
      <c r="I85" s="829"/>
      <c r="J85" s="829"/>
      <c r="K85" s="829"/>
      <c r="L85" s="829"/>
      <c r="M85" s="830"/>
      <c r="N85" s="52">
        <f>L82+L83+L84</f>
        <v>94775.02913843334</v>
      </c>
    </row>
    <row r="86" spans="1:14" ht="15.75" thickBot="1">
      <c r="B86" s="33"/>
      <c r="C86" s="34"/>
      <c r="D86" s="34"/>
      <c r="E86" s="34"/>
      <c r="F86" s="34"/>
      <c r="G86" s="34"/>
      <c r="H86" s="34"/>
      <c r="I86" s="34"/>
      <c r="J86" s="34"/>
      <c r="K86" s="34"/>
      <c r="L86" s="34"/>
      <c r="M86" s="34"/>
      <c r="N86" s="35"/>
    </row>
    <row r="87" spans="1:14" ht="15.75" thickBot="1">
      <c r="A87" t="s">
        <v>2016</v>
      </c>
      <c r="B87" s="828" t="s">
        <v>975</v>
      </c>
      <c r="C87" s="829"/>
      <c r="D87" s="829"/>
      <c r="E87" s="829"/>
      <c r="F87" s="829"/>
      <c r="G87" s="829"/>
      <c r="H87" s="829"/>
      <c r="I87" s="829"/>
      <c r="J87" s="829"/>
      <c r="K87" s="829"/>
      <c r="L87" s="829"/>
      <c r="M87" s="830"/>
      <c r="N87" s="188">
        <f>N77+N85</f>
        <v>410691.79293321114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6"/>
      <c r="K117" s="976"/>
      <c r="L117" s="976"/>
      <c r="M117" s="976"/>
      <c r="N117" s="977"/>
    </row>
    <row r="118" spans="2:14" ht="15.75" thickBot="1">
      <c r="B118" s="419" t="s">
        <v>2221</v>
      </c>
      <c r="C118" s="420"/>
      <c r="D118" s="420"/>
      <c r="E118" s="259"/>
      <c r="F118" s="259"/>
      <c r="G118" s="259"/>
      <c r="H118" s="259"/>
      <c r="I118" s="259"/>
      <c r="J118" s="978"/>
      <c r="K118" s="978"/>
      <c r="L118" s="978"/>
      <c r="M118" s="978"/>
      <c r="N118" s="979"/>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45" customHeight="1" thickBot="1">
      <c r="A31" t="s">
        <v>1845</v>
      </c>
      <c r="B31" s="80" t="s">
        <v>1129</v>
      </c>
      <c r="C31" s="991" t="s">
        <v>2133</v>
      </c>
      <c r="D31" s="992"/>
      <c r="E31" s="992"/>
      <c r="F31" s="992"/>
      <c r="G31" s="992"/>
      <c r="H31" s="992"/>
      <c r="I31" s="992"/>
      <c r="J31" s="992"/>
      <c r="K31" s="476"/>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188</v>
      </c>
      <c r="B36" s="841" t="str">
        <f>VLOOKUP(A36,EQUIPOS!A6:D154,3,FALSE)</f>
        <v>Diferencial</v>
      </c>
      <c r="C36" s="842"/>
      <c r="D36" s="842"/>
      <c r="E36" s="842"/>
      <c r="F36" s="842"/>
      <c r="G36" s="842"/>
      <c r="H36" s="843"/>
      <c r="I36" s="267"/>
      <c r="J36" s="268"/>
      <c r="K36" s="269">
        <f>VLOOKUP(A36,EQUIPOS!A6:D163,4,FALSE)</f>
        <v>4996.2087260226845</v>
      </c>
      <c r="L36" s="270"/>
      <c r="M36" s="441">
        <v>4</v>
      </c>
      <c r="N36" s="272">
        <f>K36/M36</f>
        <v>1249.0521815056711</v>
      </c>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0.1</v>
      </c>
      <c r="N41" s="344">
        <f>N75*M41</f>
        <v>1010.0320112950249</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2259.0841928006957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0.02</v>
      </c>
      <c r="L48" s="267"/>
      <c r="M48" s="402">
        <f>VLOOKUP(A48,MATERIALES!A5:D396,4,FALSE)</f>
        <v>455905.88087892381</v>
      </c>
      <c r="N48" s="272">
        <f>K48*M48</f>
        <v>9118.1176175784767</v>
      </c>
    </row>
    <row r="49" spans="1:14">
      <c r="A49" s="163" t="s">
        <v>718</v>
      </c>
      <c r="B49" s="43" t="str">
        <f>VLOOKUP(A49,MATERIALES!A6:D373,3,FALSE)</f>
        <v>Tubo concreto simple 450 mm</v>
      </c>
      <c r="C49" s="425"/>
      <c r="D49" s="425"/>
      <c r="E49" s="425"/>
      <c r="F49" s="425"/>
      <c r="G49" s="425"/>
      <c r="H49" s="425"/>
      <c r="I49" s="425"/>
      <c r="J49" s="312" t="str">
        <f>VLOOKUP(A49,MATERIALES!A5:D641,2,FALSE)</f>
        <v>m</v>
      </c>
      <c r="K49" s="397">
        <v>1</v>
      </c>
      <c r="L49" s="421"/>
      <c r="M49" s="402">
        <f>VLOOKUP(A49,MATERIALES!A6:D397,4,FALSE)</f>
        <v>147199.69112475938</v>
      </c>
      <c r="N49" s="272">
        <f>K49*M49</f>
        <v>147199.69112475938</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0.46</v>
      </c>
      <c r="L50" s="421"/>
      <c r="M50" s="402">
        <f>VLOOKUP(A50,MATERIALES!A6:D398,4,FALSE)</f>
        <v>415527.91123797081</v>
      </c>
      <c r="N50" s="272">
        <f>K50*M50</f>
        <v>191142.83916946658</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8" t="s">
        <v>953</v>
      </c>
      <c r="C53" s="829"/>
      <c r="D53" s="829"/>
      <c r="E53" s="829"/>
      <c r="F53" s="829"/>
      <c r="G53" s="829"/>
      <c r="H53" s="829"/>
      <c r="I53" s="829"/>
      <c r="J53" s="829"/>
      <c r="K53" s="829"/>
      <c r="L53" s="829"/>
      <c r="M53" s="830"/>
      <c r="N53" s="394">
        <f>SUM(N48:N52)</f>
        <v>347460.64791180444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1" t="s">
        <v>961</v>
      </c>
      <c r="M57" s="804"/>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832">
        <f>VLOOKUP(A58,TRANSPORTE!A1:D117,4,FALSE)</f>
        <v>467.57840578196726</v>
      </c>
      <c r="M58" s="833"/>
      <c r="N58" s="287">
        <f>K58*L58</f>
        <v>130.92195361895085</v>
      </c>
    </row>
    <row r="59" spans="1:14">
      <c r="B59" s="46"/>
      <c r="C59" s="47"/>
      <c r="D59" s="47"/>
      <c r="E59" s="47"/>
      <c r="F59" s="47"/>
      <c r="G59" s="47"/>
      <c r="H59" s="311"/>
      <c r="I59" s="279"/>
      <c r="J59" s="286"/>
      <c r="K59" s="279"/>
      <c r="L59" s="832"/>
      <c r="M59" s="833"/>
      <c r="N59" s="287"/>
    </row>
    <row r="60" spans="1:14">
      <c r="B60" s="46"/>
      <c r="C60" s="47"/>
      <c r="D60" s="47"/>
      <c r="E60" s="47"/>
      <c r="F60" s="47"/>
      <c r="G60" s="4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7"/>
      <c r="M63" s="818"/>
      <c r="N63" s="127"/>
    </row>
    <row r="64" spans="1:14" ht="15.75" thickBot="1">
      <c r="B64" s="834" t="s">
        <v>953</v>
      </c>
      <c r="C64" s="835"/>
      <c r="D64" s="835"/>
      <c r="E64" s="835"/>
      <c r="F64" s="835"/>
      <c r="G64" s="835"/>
      <c r="H64" s="835"/>
      <c r="I64" s="835"/>
      <c r="J64" s="835"/>
      <c r="K64" s="835"/>
      <c r="L64" s="835"/>
      <c r="M64" s="836"/>
      <c r="N64" s="104">
        <f>N58</f>
        <v>130.92195361895085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4" t="s">
        <v>963</v>
      </c>
      <c r="C68" s="855"/>
      <c r="D68" s="855"/>
      <c r="E68" s="855"/>
      <c r="F68" s="855"/>
      <c r="G68" s="855"/>
      <c r="H68" s="855"/>
      <c r="I68" s="73" t="s">
        <v>964</v>
      </c>
      <c r="J68" s="75" t="s">
        <v>1410</v>
      </c>
      <c r="K68" s="74" t="s">
        <v>966</v>
      </c>
      <c r="L68" s="856" t="s">
        <v>950</v>
      </c>
      <c r="M68" s="857"/>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32</v>
      </c>
      <c r="N69" s="395">
        <f>K69/M69</f>
        <v>6766.375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32</v>
      </c>
      <c r="N70" s="395">
        <f>K70/M70</f>
        <v>3333.9451129502495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5"/>
      <c r="C74" s="816"/>
      <c r="D74" s="816"/>
      <c r="E74" s="816"/>
      <c r="F74" s="816"/>
      <c r="G74" s="816"/>
      <c r="H74" s="816"/>
      <c r="I74" s="126"/>
      <c r="J74" s="126"/>
      <c r="K74" s="126"/>
      <c r="L74" s="916"/>
      <c r="M74" s="916"/>
      <c r="N74" s="45"/>
    </row>
    <row r="75" spans="1:15" ht="15.75" thickBot="1">
      <c r="B75" s="834" t="s">
        <v>953</v>
      </c>
      <c r="C75" s="835"/>
      <c r="D75" s="835"/>
      <c r="E75" s="835"/>
      <c r="F75" s="835"/>
      <c r="G75" s="835"/>
      <c r="H75" s="835"/>
      <c r="I75" s="835"/>
      <c r="J75" s="835"/>
      <c r="K75" s="835"/>
      <c r="L75" s="835"/>
      <c r="M75" s="836"/>
      <c r="N75" s="301">
        <f>SUM(N69:N74)</f>
        <v>10100.320112950249</v>
      </c>
    </row>
    <row r="76" spans="1:15" ht="15.75" thickBot="1">
      <c r="B76" s="33"/>
      <c r="C76" s="34"/>
      <c r="D76" s="34"/>
      <c r="E76" s="34"/>
      <c r="F76" s="34"/>
      <c r="G76" s="34"/>
      <c r="H76" s="34"/>
      <c r="I76" s="34"/>
      <c r="J76" s="34"/>
      <c r="K76" s="34"/>
      <c r="L76" s="34"/>
      <c r="M76" s="34"/>
      <c r="N76" s="35"/>
    </row>
    <row r="77" spans="1:15" ht="15.75" thickBot="1">
      <c r="B77" s="828" t="s">
        <v>967</v>
      </c>
      <c r="C77" s="829"/>
      <c r="D77" s="829"/>
      <c r="E77" s="829"/>
      <c r="F77" s="829"/>
      <c r="G77" s="829"/>
      <c r="H77" s="829"/>
      <c r="I77" s="829"/>
      <c r="J77" s="829"/>
      <c r="K77" s="829"/>
      <c r="L77" s="829"/>
      <c r="M77" s="830"/>
      <c r="N77" s="99">
        <f>N43+N53+N64+N75</f>
        <v>359950.97417117428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9" t="s">
        <v>969</v>
      </c>
      <c r="C81" s="820"/>
      <c r="D81" s="820"/>
      <c r="E81" s="820"/>
      <c r="F81" s="820"/>
      <c r="G81" s="820"/>
      <c r="H81" s="820"/>
      <c r="I81" s="314"/>
      <c r="J81" s="334"/>
      <c r="K81" s="302" t="s">
        <v>970</v>
      </c>
      <c r="L81" s="858" t="s">
        <v>971</v>
      </c>
      <c r="M81" s="859"/>
      <c r="N81" s="303"/>
    </row>
    <row r="82" spans="1:14">
      <c r="B82" s="860" t="s">
        <v>972</v>
      </c>
      <c r="C82" s="861"/>
      <c r="D82" s="861"/>
      <c r="E82" s="861"/>
      <c r="F82" s="861"/>
      <c r="G82" s="861"/>
      <c r="H82" s="861"/>
      <c r="I82" s="87"/>
      <c r="J82" s="88"/>
      <c r="K82" s="304">
        <v>0.2</v>
      </c>
      <c r="L82" s="862">
        <f>N77*K82</f>
        <v>71990.194834234862</v>
      </c>
      <c r="M82" s="863"/>
      <c r="N82" s="51"/>
    </row>
    <row r="83" spans="1:14">
      <c r="B83" s="89" t="s">
        <v>973</v>
      </c>
      <c r="C83" s="90"/>
      <c r="D83" s="90"/>
      <c r="E83" s="90"/>
      <c r="F83" s="90"/>
      <c r="G83" s="90"/>
      <c r="H83" s="90"/>
      <c r="I83" s="87"/>
      <c r="J83" s="88"/>
      <c r="K83" s="304">
        <v>0.05</v>
      </c>
      <c r="L83" s="862">
        <f>N77*K83</f>
        <v>17997.548708558716</v>
      </c>
      <c r="M83" s="863"/>
      <c r="N83" s="51"/>
    </row>
    <row r="84" spans="1:14" ht="15.75" thickBot="1">
      <c r="B84" s="91" t="s">
        <v>974</v>
      </c>
      <c r="C84" s="92"/>
      <c r="D84" s="92"/>
      <c r="E84" s="92"/>
      <c r="F84" s="92"/>
      <c r="G84" s="92"/>
      <c r="H84" s="92"/>
      <c r="I84" s="93"/>
      <c r="J84" s="94"/>
      <c r="K84" s="305">
        <v>0.05</v>
      </c>
      <c r="L84" s="864">
        <f>N77*K84</f>
        <v>17997.548708558716</v>
      </c>
      <c r="M84" s="865"/>
      <c r="N84" s="51"/>
    </row>
    <row r="85" spans="1:14" ht="15.75" thickBot="1">
      <c r="B85" s="828" t="s">
        <v>953</v>
      </c>
      <c r="C85" s="829"/>
      <c r="D85" s="829"/>
      <c r="E85" s="829"/>
      <c r="F85" s="829"/>
      <c r="G85" s="829"/>
      <c r="H85" s="829"/>
      <c r="I85" s="829"/>
      <c r="J85" s="829"/>
      <c r="K85" s="829"/>
      <c r="L85" s="829"/>
      <c r="M85" s="830"/>
      <c r="N85" s="52">
        <f>L82+L83+L84</f>
        <v>107985.29225135231</v>
      </c>
    </row>
    <row r="86" spans="1:14" ht="15.75" thickBot="1">
      <c r="B86" s="33"/>
      <c r="C86" s="34"/>
      <c r="D86" s="34"/>
      <c r="E86" s="34"/>
      <c r="F86" s="34"/>
      <c r="G86" s="34"/>
      <c r="H86" s="34"/>
      <c r="I86" s="34"/>
      <c r="J86" s="34"/>
      <c r="K86" s="34"/>
      <c r="L86" s="34"/>
      <c r="M86" s="34"/>
      <c r="N86" s="35"/>
    </row>
    <row r="87" spans="1:14" ht="15.75" thickBot="1">
      <c r="A87" t="s">
        <v>2016</v>
      </c>
      <c r="B87" s="828" t="s">
        <v>975</v>
      </c>
      <c r="C87" s="829"/>
      <c r="D87" s="829"/>
      <c r="E87" s="829"/>
      <c r="F87" s="829"/>
      <c r="G87" s="829"/>
      <c r="H87" s="829"/>
      <c r="I87" s="829"/>
      <c r="J87" s="829"/>
      <c r="K87" s="829"/>
      <c r="L87" s="829"/>
      <c r="M87" s="830"/>
      <c r="N87" s="188">
        <f>N77+N85</f>
        <v>467936.26642252656</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6"/>
      <c r="K117" s="976"/>
      <c r="L117" s="976"/>
      <c r="M117" s="976"/>
      <c r="N117" s="977"/>
    </row>
    <row r="118" spans="2:14" ht="15.75" thickBot="1">
      <c r="B118" s="419" t="s">
        <v>2221</v>
      </c>
      <c r="C118" s="420"/>
      <c r="D118" s="420"/>
      <c r="E118" s="259"/>
      <c r="F118" s="259"/>
      <c r="G118" s="259"/>
      <c r="H118" s="259"/>
      <c r="I118" s="259"/>
      <c r="J118" s="978"/>
      <c r="K118" s="978"/>
      <c r="L118" s="978"/>
      <c r="M118" s="978"/>
      <c r="N118" s="979"/>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7.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1677</v>
      </c>
      <c r="C31" s="81" t="s">
        <v>2134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310</v>
      </c>
      <c r="B36" s="841" t="str">
        <f>VLOOKUP(A36,EQUIPOS!A6:D154,3,FALSE)</f>
        <v>Retroexcavadora A25C</v>
      </c>
      <c r="C36" s="842"/>
      <c r="D36" s="842"/>
      <c r="E36" s="842"/>
      <c r="F36" s="842"/>
      <c r="G36" s="842"/>
      <c r="H36" s="843"/>
      <c r="I36" s="267"/>
      <c r="J36" s="268"/>
      <c r="K36" s="269">
        <f>VLOOKUP(A36,EQUIPOS!A6:D163,4,FALSE)</f>
        <v>219052.64288715599</v>
      </c>
      <c r="L36" s="270"/>
      <c r="M36" s="336">
        <v>3</v>
      </c>
      <c r="N36" s="272">
        <f>K36/M36</f>
        <v>73017.547629052002</v>
      </c>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0.1</v>
      </c>
      <c r="N41" s="344">
        <f>N75*M41</f>
        <v>1346.7093483933668</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74364.256977445373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0.02</v>
      </c>
      <c r="L48" s="267"/>
      <c r="M48" s="402">
        <f>VLOOKUP(A48,MATERIALES!A5:D396,4,FALSE)</f>
        <v>455905.88087892381</v>
      </c>
      <c r="N48" s="272">
        <f>K48*M48</f>
        <v>9118.1176175784767</v>
      </c>
    </row>
    <row r="49" spans="1:14">
      <c r="A49" s="163" t="s">
        <v>548</v>
      </c>
      <c r="B49" s="43" t="str">
        <f>VLOOKUP(A49,MATERIALES!A6:D373,3,FALSE)</f>
        <v>Material para solado y atraque</v>
      </c>
      <c r="C49" s="425"/>
      <c r="D49" s="425"/>
      <c r="E49" s="425"/>
      <c r="F49" s="425"/>
      <c r="G49" s="425"/>
      <c r="H49" s="425"/>
      <c r="I49" s="425"/>
      <c r="J49" s="312" t="str">
        <f>VLOOKUP(A49,MATERIALES!A5:D641,2,FALSE)</f>
        <v>m3</v>
      </c>
      <c r="K49" s="397">
        <v>0.46</v>
      </c>
      <c r="L49" s="421"/>
      <c r="M49" s="402">
        <f>VLOOKUP(A49,MATERIALES!A6:D397,4,FALSE)</f>
        <v>36067.080264507698</v>
      </c>
      <c r="N49" s="272">
        <f>K49*M49</f>
        <v>16590.856921673541</v>
      </c>
    </row>
    <row r="50" spans="1:14">
      <c r="A50" s="163" t="s">
        <v>714</v>
      </c>
      <c r="B50" s="43" t="str">
        <f>VLOOKUP(A50,MATERIALES!A6:D373,3,FALSE)</f>
        <v>Tubo concreto reforzado 900mm (tipo 1)</v>
      </c>
      <c r="C50" s="425"/>
      <c r="D50" s="425"/>
      <c r="E50" s="425"/>
      <c r="F50" s="425"/>
      <c r="G50" s="425"/>
      <c r="H50" s="425"/>
      <c r="I50" s="425"/>
      <c r="J50" s="312" t="str">
        <f>VLOOKUP(A50,MATERIALES!A6:D642,2,FALSE)</f>
        <v>m</v>
      </c>
      <c r="K50" s="397">
        <v>1</v>
      </c>
      <c r="L50" s="421"/>
      <c r="M50" s="402">
        <f>VLOOKUP(A50,MATERIALES!A6:D398,4,FALSE)</f>
        <v>415305.77201084321</v>
      </c>
      <c r="N50" s="272">
        <f>K50*M50</f>
        <v>415305.77201084321</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8" t="s">
        <v>953</v>
      </c>
      <c r="C53" s="829"/>
      <c r="D53" s="829"/>
      <c r="E53" s="829"/>
      <c r="F53" s="829"/>
      <c r="G53" s="829"/>
      <c r="H53" s="829"/>
      <c r="I53" s="829"/>
      <c r="J53" s="829"/>
      <c r="K53" s="829"/>
      <c r="L53" s="829"/>
      <c r="M53" s="830"/>
      <c r="N53" s="394">
        <f>SUM(N48:N52)</f>
        <v>441014.74655009521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1" t="s">
        <v>961</v>
      </c>
      <c r="M57" s="804"/>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832">
        <f>VLOOKUP(A58,TRANSPORTE!A1:D117,4,FALSE)</f>
        <v>467.57840578196726</v>
      </c>
      <c r="M58" s="833"/>
      <c r="N58" s="287">
        <f>K58*L58</f>
        <v>130.92195361895085</v>
      </c>
    </row>
    <row r="59" spans="1:14">
      <c r="A59" t="s">
        <v>1323</v>
      </c>
      <c r="B59" s="46" t="str">
        <f>VLOOKUP(A59,TRANSPORTE!A1:D117,3,FALSE)</f>
        <v>Transporte de Material de Solado y Atraque Tubería de Concreto Reforzado</v>
      </c>
      <c r="C59" s="47"/>
      <c r="D59" s="47"/>
      <c r="E59" s="47"/>
      <c r="F59" s="47"/>
      <c r="G59" s="47"/>
      <c r="H59" s="311" t="s">
        <v>339</v>
      </c>
      <c r="I59" s="279">
        <v>0.46</v>
      </c>
      <c r="J59" s="286">
        <v>1</v>
      </c>
      <c r="K59" s="279">
        <f>I59*J59</f>
        <v>0.46</v>
      </c>
      <c r="L59" s="832">
        <f>VLOOKUP(A59,TRANSPORTE!A1:D117,4,FALSE)</f>
        <v>1232.9363069637777</v>
      </c>
      <c r="M59" s="833"/>
      <c r="N59" s="287">
        <f>K59*L59</f>
        <v>567.1507012033378</v>
      </c>
    </row>
    <row r="60" spans="1:14">
      <c r="B60" s="46"/>
      <c r="C60" s="47"/>
      <c r="D60" s="47"/>
      <c r="E60" s="47"/>
      <c r="F60" s="47"/>
      <c r="G60" s="4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288"/>
      <c r="I62" s="279"/>
      <c r="J62" s="279"/>
      <c r="K62" s="279"/>
      <c r="L62" s="289"/>
      <c r="M62" s="290"/>
      <c r="N62" s="291"/>
    </row>
    <row r="63" spans="1:14" ht="15.75" thickBot="1">
      <c r="B63" s="309"/>
      <c r="C63" s="448"/>
      <c r="D63" s="448"/>
      <c r="E63" s="448"/>
      <c r="F63" s="448"/>
      <c r="G63" s="448"/>
      <c r="H63" s="48"/>
      <c r="I63" s="126"/>
      <c r="J63" s="126"/>
      <c r="K63" s="126"/>
      <c r="L63" s="817"/>
      <c r="M63" s="818"/>
      <c r="N63" s="127"/>
    </row>
    <row r="64" spans="1:14" ht="15.75" thickBot="1">
      <c r="B64" s="834" t="s">
        <v>953</v>
      </c>
      <c r="C64" s="835"/>
      <c r="D64" s="835"/>
      <c r="E64" s="835"/>
      <c r="F64" s="835"/>
      <c r="G64" s="835"/>
      <c r="H64" s="835"/>
      <c r="I64" s="835"/>
      <c r="J64" s="835"/>
      <c r="K64" s="835"/>
      <c r="L64" s="835"/>
      <c r="M64" s="836"/>
      <c r="N64" s="104">
        <f>N58+N59+N60+N61+N62</f>
        <v>698.07265482228865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4" t="s">
        <v>963</v>
      </c>
      <c r="C68" s="855"/>
      <c r="D68" s="855"/>
      <c r="E68" s="855"/>
      <c r="F68" s="855"/>
      <c r="G68" s="855"/>
      <c r="H68" s="855"/>
      <c r="I68" s="73" t="s">
        <v>964</v>
      </c>
      <c r="J68" s="75" t="s">
        <v>1410</v>
      </c>
      <c r="K68" s="74" t="s">
        <v>966</v>
      </c>
      <c r="L68" s="856" t="s">
        <v>950</v>
      </c>
      <c r="M68" s="857"/>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24</v>
      </c>
      <c r="N69" s="395">
        <f>K69/M69</f>
        <v>9021.8333333333339</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24</v>
      </c>
      <c r="N70" s="395">
        <f>K70/M70</f>
        <v>4445.260150600333</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5"/>
      <c r="C74" s="816"/>
      <c r="D74" s="816"/>
      <c r="E74" s="816"/>
      <c r="F74" s="816"/>
      <c r="G74" s="816"/>
      <c r="H74" s="816"/>
      <c r="I74" s="126"/>
      <c r="J74" s="126"/>
      <c r="K74" s="126"/>
      <c r="L74" s="916"/>
      <c r="M74" s="916"/>
      <c r="N74" s="127"/>
    </row>
    <row r="75" spans="1:15" ht="15.75" thickBot="1">
      <c r="B75" s="834" t="s">
        <v>953</v>
      </c>
      <c r="C75" s="835"/>
      <c r="D75" s="835"/>
      <c r="E75" s="835"/>
      <c r="F75" s="835"/>
      <c r="G75" s="835"/>
      <c r="H75" s="835"/>
      <c r="I75" s="835"/>
      <c r="J75" s="835"/>
      <c r="K75" s="835"/>
      <c r="L75" s="835"/>
      <c r="M75" s="836"/>
      <c r="N75" s="460">
        <f>SUM(N69:N74)</f>
        <v>13467.093483933666</v>
      </c>
    </row>
    <row r="76" spans="1:15" ht="15.75" thickBot="1">
      <c r="B76" s="33"/>
      <c r="C76" s="34"/>
      <c r="D76" s="34"/>
      <c r="E76" s="34"/>
      <c r="F76" s="34"/>
      <c r="G76" s="34"/>
      <c r="H76" s="34"/>
      <c r="I76" s="34"/>
      <c r="J76" s="34"/>
      <c r="K76" s="34"/>
      <c r="L76" s="34"/>
      <c r="M76" s="34"/>
      <c r="N76" s="35"/>
    </row>
    <row r="77" spans="1:15" ht="15.75" thickBot="1">
      <c r="B77" s="828" t="s">
        <v>967</v>
      </c>
      <c r="C77" s="829"/>
      <c r="D77" s="829"/>
      <c r="E77" s="829"/>
      <c r="F77" s="829"/>
      <c r="G77" s="829"/>
      <c r="H77" s="829"/>
      <c r="I77" s="829"/>
      <c r="J77" s="829"/>
      <c r="K77" s="829"/>
      <c r="L77" s="829"/>
      <c r="M77" s="830"/>
      <c r="N77" s="99">
        <f>N43+N53+N64+N75</f>
        <v>529544.16966629657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9" t="s">
        <v>969</v>
      </c>
      <c r="C81" s="820"/>
      <c r="D81" s="820"/>
      <c r="E81" s="820"/>
      <c r="F81" s="820"/>
      <c r="G81" s="820"/>
      <c r="H81" s="820"/>
      <c r="I81" s="314"/>
      <c r="J81" s="334"/>
      <c r="K81" s="302" t="s">
        <v>970</v>
      </c>
      <c r="L81" s="858" t="s">
        <v>971</v>
      </c>
      <c r="M81" s="859"/>
      <c r="N81" s="303"/>
    </row>
    <row r="82" spans="1:14">
      <c r="B82" s="860" t="s">
        <v>972</v>
      </c>
      <c r="C82" s="861"/>
      <c r="D82" s="861"/>
      <c r="E82" s="861"/>
      <c r="F82" s="861"/>
      <c r="G82" s="861"/>
      <c r="H82" s="861"/>
      <c r="I82" s="87"/>
      <c r="J82" s="88"/>
      <c r="K82" s="304">
        <v>0.2</v>
      </c>
      <c r="L82" s="862">
        <f>N77*K82</f>
        <v>105908.83393325932</v>
      </c>
      <c r="M82" s="863"/>
      <c r="N82" s="51"/>
    </row>
    <row r="83" spans="1:14">
      <c r="B83" s="89" t="s">
        <v>973</v>
      </c>
      <c r="C83" s="90"/>
      <c r="D83" s="90"/>
      <c r="E83" s="90"/>
      <c r="F83" s="90"/>
      <c r="G83" s="90"/>
      <c r="H83" s="90"/>
      <c r="I83" s="87"/>
      <c r="J83" s="88"/>
      <c r="K83" s="304">
        <v>0.05</v>
      </c>
      <c r="L83" s="862">
        <f>N77*K83</f>
        <v>26477.208483314829</v>
      </c>
      <c r="M83" s="863"/>
      <c r="N83" s="51"/>
    </row>
    <row r="84" spans="1:14" ht="15.75" thickBot="1">
      <c r="B84" s="91" t="s">
        <v>974</v>
      </c>
      <c r="C84" s="92"/>
      <c r="D84" s="92"/>
      <c r="E84" s="92"/>
      <c r="F84" s="92"/>
      <c r="G84" s="92"/>
      <c r="H84" s="92"/>
      <c r="I84" s="93"/>
      <c r="J84" s="94"/>
      <c r="K84" s="305">
        <v>0.05</v>
      </c>
      <c r="L84" s="864">
        <f>N77*K84</f>
        <v>26477.208483314829</v>
      </c>
      <c r="M84" s="865"/>
      <c r="N84" s="51"/>
    </row>
    <row r="85" spans="1:14" ht="15.75" thickBot="1">
      <c r="B85" s="828" t="s">
        <v>953</v>
      </c>
      <c r="C85" s="829"/>
      <c r="D85" s="829"/>
      <c r="E85" s="829"/>
      <c r="F85" s="829"/>
      <c r="G85" s="829"/>
      <c r="H85" s="829"/>
      <c r="I85" s="829"/>
      <c r="J85" s="829"/>
      <c r="K85" s="829"/>
      <c r="L85" s="829"/>
      <c r="M85" s="830"/>
      <c r="N85" s="52">
        <f>L82+L83+L84</f>
        <v>158863.25089988898</v>
      </c>
    </row>
    <row r="86" spans="1:14" ht="15.75" thickBot="1">
      <c r="B86" s="33"/>
      <c r="C86" s="34"/>
      <c r="D86" s="34"/>
      <c r="E86" s="34"/>
      <c r="F86" s="34"/>
      <c r="G86" s="34"/>
      <c r="H86" s="34"/>
      <c r="I86" s="34"/>
      <c r="J86" s="34"/>
      <c r="K86" s="34"/>
      <c r="L86" s="34"/>
      <c r="M86" s="34"/>
      <c r="N86" s="35"/>
    </row>
    <row r="87" spans="1:14" ht="15.75" thickBot="1">
      <c r="A87" t="s">
        <v>2016</v>
      </c>
      <c r="B87" s="828" t="s">
        <v>975</v>
      </c>
      <c r="C87" s="829"/>
      <c r="D87" s="829"/>
      <c r="E87" s="829"/>
      <c r="F87" s="829"/>
      <c r="G87" s="829"/>
      <c r="H87" s="829"/>
      <c r="I87" s="829"/>
      <c r="J87" s="829"/>
      <c r="K87" s="829"/>
      <c r="L87" s="829"/>
      <c r="M87" s="830"/>
      <c r="N87" s="188">
        <f>N77+N85</f>
        <v>688407.42056618561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6"/>
      <c r="K117" s="976"/>
      <c r="L117" s="976"/>
      <c r="M117" s="976"/>
      <c r="N117" s="977"/>
    </row>
    <row r="118" spans="2:14" ht="15.75" thickBot="1">
      <c r="B118" s="419" t="s">
        <v>2221</v>
      </c>
      <c r="C118" s="420"/>
      <c r="D118" s="420"/>
      <c r="E118" s="259"/>
      <c r="F118" s="259"/>
      <c r="G118" s="259"/>
      <c r="H118" s="259"/>
      <c r="I118" s="259"/>
      <c r="J118" s="978"/>
      <c r="K118" s="978"/>
      <c r="L118" s="978"/>
      <c r="M118" s="978"/>
      <c r="N118" s="979"/>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1130</v>
      </c>
      <c r="C31" s="81" t="s">
        <v>2136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160</v>
      </c>
      <c r="B36" s="841" t="str">
        <f>VLOOKUP(A36,EQUIPOS!A6:D154,3,FALSE)</f>
        <v>COMPACTADOR MANUAL VIBRATORIO (RANA) con motor de 6 HP</v>
      </c>
      <c r="C36" s="842"/>
      <c r="D36" s="842"/>
      <c r="E36" s="842"/>
      <c r="F36" s="842"/>
      <c r="G36" s="842"/>
      <c r="H36" s="843"/>
      <c r="I36" s="267"/>
      <c r="J36" s="268"/>
      <c r="K36" s="269">
        <f>VLOOKUP(A36,EQUIPOS!A6:D163,4,FALSE)</f>
        <v>14089.579864050469</v>
      </c>
      <c r="L36" s="270"/>
      <c r="M36" s="336">
        <v>0.5</v>
      </c>
      <c r="N36" s="272">
        <f>K36/M36</f>
        <v>28179.159728100938</v>
      </c>
    </row>
    <row r="37" spans="1:14">
      <c r="A37" s="113" t="s">
        <v>320</v>
      </c>
      <c r="B37" s="841" t="str">
        <f>VLOOKUP(A37,EQUIPOS!A7:D154,3,FALSE)</f>
        <v>Retroexcavadora sobre llantas, motor 62HP, Profundidad de excavación de 5.41 metros.</v>
      </c>
      <c r="C37" s="842"/>
      <c r="D37" s="842"/>
      <c r="E37" s="842"/>
      <c r="F37" s="842"/>
      <c r="G37" s="842"/>
      <c r="H37" s="843"/>
      <c r="I37" s="421"/>
      <c r="J37" s="422"/>
      <c r="K37" s="269">
        <f>VLOOKUP(A37,EQUIPOS!A7:D164,4,FALSE)</f>
        <v>144729.16394434244</v>
      </c>
      <c r="L37" s="335"/>
      <c r="M37" s="336">
        <v>1.5</v>
      </c>
      <c r="N37" s="272">
        <f>K37/M37</f>
        <v>96486.109296228286</v>
      </c>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0.1</v>
      </c>
      <c r="N41" s="344">
        <f>N75*M41</f>
        <v>2693.4186967867336</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127358.68772111596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3" t="s">
        <v>548</v>
      </c>
      <c r="B48" s="43" t="str">
        <f>VLOOKUP(A48,MATERIALES!A5:D373,3,FALSE)</f>
        <v>Material para solado y atraque</v>
      </c>
      <c r="C48" s="281"/>
      <c r="D48" s="281"/>
      <c r="E48" s="281"/>
      <c r="F48" s="281"/>
      <c r="G48" s="281"/>
      <c r="H48" s="281"/>
      <c r="I48" s="281"/>
      <c r="J48" s="311" t="str">
        <f>VLOOKUP(A48,MATERIALES!A4:D640,2,FALSE)</f>
        <v>m3</v>
      </c>
      <c r="K48" s="282">
        <v>0.57999999999999996</v>
      </c>
      <c r="L48" s="267"/>
      <c r="M48" s="402">
        <f>VLOOKUP(A48,MATERIALES!A5:D396,4,FALSE)</f>
        <v>36067.080264507698</v>
      </c>
      <c r="N48" s="272">
        <f>K48*M48</f>
        <v>20918.906553414465</v>
      </c>
    </row>
    <row r="49" spans="1:14">
      <c r="A49" s="163" t="s">
        <v>726</v>
      </c>
      <c r="B49" s="43" t="str">
        <f>VLOOKUP(A49,MATERIALES!A6:D373,3,FALSE)</f>
        <v>Tubo corrugado de acero galvanizado MP-68</v>
      </c>
      <c r="C49" s="425"/>
      <c r="D49" s="425"/>
      <c r="E49" s="425"/>
      <c r="F49" s="425"/>
      <c r="G49" s="425"/>
      <c r="H49" s="425"/>
      <c r="I49" s="425"/>
      <c r="J49" s="312" t="str">
        <f>VLOOKUP(A49,MATERIALES!A5:D641,2,FALSE)</f>
        <v>m</v>
      </c>
      <c r="K49" s="397">
        <v>1</v>
      </c>
      <c r="L49" s="421"/>
      <c r="M49" s="402">
        <f>VLOOKUP(A49,MATERIALES!A6:D397,4,FALSE)</f>
        <v>185458.74756757598</v>
      </c>
      <c r="N49" s="272">
        <f>K49*M49</f>
        <v>185458.74756757598</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8" t="s">
        <v>953</v>
      </c>
      <c r="C53" s="829"/>
      <c r="D53" s="829"/>
      <c r="E53" s="829"/>
      <c r="F53" s="829"/>
      <c r="G53" s="829"/>
      <c r="H53" s="829"/>
      <c r="I53" s="829"/>
      <c r="J53" s="829"/>
      <c r="K53" s="829"/>
      <c r="L53" s="829"/>
      <c r="M53" s="830"/>
      <c r="N53" s="394">
        <f>SUM(N48:N52)</f>
        <v>206377.65412099045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1" t="s">
        <v>961</v>
      </c>
      <c r="M57" s="804"/>
      <c r="N57" s="76" t="s">
        <v>951</v>
      </c>
    </row>
    <row r="58" spans="1:14">
      <c r="A58" t="s">
        <v>1318</v>
      </c>
      <c r="B58" s="46" t="str">
        <f>VLOOKUP(A58,TRANSPORTE!A1:D117,3,FALSE)</f>
        <v>Transporte de tubería</v>
      </c>
      <c r="C58" s="317"/>
      <c r="D58" s="317"/>
      <c r="E58" s="317"/>
      <c r="F58" s="317"/>
      <c r="G58" s="317"/>
      <c r="H58" s="311" t="s">
        <v>1306</v>
      </c>
      <c r="I58" s="279">
        <v>1</v>
      </c>
      <c r="J58" s="286">
        <v>1</v>
      </c>
      <c r="K58" s="279">
        <f>I58*J58</f>
        <v>1</v>
      </c>
      <c r="L58" s="832">
        <f>VLOOKUP(A58,TRANSPORTE!A1:D117,4,FALSE)</f>
        <v>1232.9363069637777</v>
      </c>
      <c r="M58" s="833"/>
      <c r="N58" s="287">
        <f>K58*L58</f>
        <v>1232.9363069637777</v>
      </c>
    </row>
    <row r="59" spans="1:14">
      <c r="A59" t="s">
        <v>1323</v>
      </c>
      <c r="B59" s="46" t="str">
        <f>VLOOKUP(A59,TRANSPORTE!A1:D117,3,FALSE)</f>
        <v>Transporte de Material de Solado y Atraque Tubería de Concreto Reforzado</v>
      </c>
      <c r="C59" s="47"/>
      <c r="D59" s="47"/>
      <c r="E59" s="47"/>
      <c r="F59" s="47"/>
      <c r="G59" s="47"/>
      <c r="H59" s="311" t="s">
        <v>339</v>
      </c>
      <c r="I59" s="279">
        <v>0.57999999999999996</v>
      </c>
      <c r="J59" s="286">
        <v>1</v>
      </c>
      <c r="K59" s="279">
        <f>I59*J59</f>
        <v>0.57999999999999996</v>
      </c>
      <c r="L59" s="832">
        <f>VLOOKUP(A59,TRANSPORTE!A1:D117,4,FALSE)</f>
        <v>1232.9363069637777</v>
      </c>
      <c r="M59" s="833"/>
      <c r="N59" s="287">
        <f>K59*L59</f>
        <v>715.10305803899098</v>
      </c>
    </row>
    <row r="60" spans="1:14">
      <c r="B60" s="46"/>
      <c r="C60" s="47"/>
      <c r="D60" s="47"/>
      <c r="E60" s="47"/>
      <c r="F60" s="47"/>
      <c r="G60" s="4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7"/>
      <c r="M63" s="818"/>
      <c r="N63" s="127"/>
    </row>
    <row r="64" spans="1:14" ht="15.75" thickBot="1">
      <c r="B64" s="834" t="s">
        <v>953</v>
      </c>
      <c r="C64" s="835"/>
      <c r="D64" s="835"/>
      <c r="E64" s="835"/>
      <c r="F64" s="835"/>
      <c r="G64" s="835"/>
      <c r="H64" s="835"/>
      <c r="I64" s="835"/>
      <c r="J64" s="835"/>
      <c r="K64" s="835"/>
      <c r="L64" s="835"/>
      <c r="M64" s="836"/>
      <c r="N64" s="104">
        <f>N58+N59</f>
        <v>1948.0393650027686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4" t="s">
        <v>963</v>
      </c>
      <c r="C68" s="855"/>
      <c r="D68" s="855"/>
      <c r="E68" s="855"/>
      <c r="F68" s="855"/>
      <c r="G68" s="855"/>
      <c r="H68" s="855"/>
      <c r="I68" s="73" t="s">
        <v>964</v>
      </c>
      <c r="J68" s="75" t="s">
        <v>1410</v>
      </c>
      <c r="K68" s="74" t="s">
        <v>966</v>
      </c>
      <c r="L68" s="856" t="s">
        <v>950</v>
      </c>
      <c r="M68" s="857"/>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12</v>
      </c>
      <c r="N69" s="395">
        <f>K69/M69</f>
        <v>18043.666666666668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v>
      </c>
      <c r="N70" s="395">
        <f>K70/M70</f>
        <v>8890.5203012006659</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5"/>
      <c r="C74" s="816"/>
      <c r="D74" s="816"/>
      <c r="E74" s="816"/>
      <c r="F74" s="816"/>
      <c r="G74" s="816"/>
      <c r="H74" s="816"/>
      <c r="I74" s="126"/>
      <c r="J74" s="126"/>
      <c r="K74" s="126"/>
      <c r="L74" s="916"/>
      <c r="M74" s="916"/>
      <c r="N74" s="45"/>
    </row>
    <row r="75" spans="1:15" ht="15.75" thickBot="1">
      <c r="B75" s="834" t="s">
        <v>953</v>
      </c>
      <c r="C75" s="835"/>
      <c r="D75" s="835"/>
      <c r="E75" s="835"/>
      <c r="F75" s="835"/>
      <c r="G75" s="835"/>
      <c r="H75" s="835"/>
      <c r="I75" s="835"/>
      <c r="J75" s="835"/>
      <c r="K75" s="835"/>
      <c r="L75" s="835"/>
      <c r="M75" s="836"/>
      <c r="N75" s="301">
        <f>SUM(N69:N74)</f>
        <v>26934.186967867332</v>
      </c>
    </row>
    <row r="76" spans="1:15" ht="15.75" thickBot="1">
      <c r="B76" s="33"/>
      <c r="C76" s="34"/>
      <c r="D76" s="34"/>
      <c r="E76" s="34"/>
      <c r="F76" s="34"/>
      <c r="G76" s="34"/>
      <c r="H76" s="34"/>
      <c r="I76" s="34"/>
      <c r="J76" s="34"/>
      <c r="K76" s="34"/>
      <c r="L76" s="34"/>
      <c r="M76" s="34"/>
      <c r="N76" s="35"/>
    </row>
    <row r="77" spans="1:15" ht="15.75" thickBot="1">
      <c r="B77" s="828" t="s">
        <v>967</v>
      </c>
      <c r="C77" s="829"/>
      <c r="D77" s="829"/>
      <c r="E77" s="829"/>
      <c r="F77" s="829"/>
      <c r="G77" s="829"/>
      <c r="H77" s="829"/>
      <c r="I77" s="829"/>
      <c r="J77" s="829"/>
      <c r="K77" s="829"/>
      <c r="L77" s="829"/>
      <c r="M77" s="830"/>
      <c r="N77" s="99">
        <f>N43+N53+N64+N75</f>
        <v>362618.56817497651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9" t="s">
        <v>969</v>
      </c>
      <c r="C81" s="820"/>
      <c r="D81" s="820"/>
      <c r="E81" s="820"/>
      <c r="F81" s="820"/>
      <c r="G81" s="820"/>
      <c r="H81" s="820"/>
      <c r="I81" s="314"/>
      <c r="J81" s="334"/>
      <c r="K81" s="302" t="s">
        <v>970</v>
      </c>
      <c r="L81" s="858" t="s">
        <v>971</v>
      </c>
      <c r="M81" s="859"/>
      <c r="N81" s="303"/>
    </row>
    <row r="82" spans="1:14">
      <c r="B82" s="860" t="s">
        <v>972</v>
      </c>
      <c r="C82" s="861"/>
      <c r="D82" s="861"/>
      <c r="E82" s="861"/>
      <c r="F82" s="861"/>
      <c r="G82" s="861"/>
      <c r="H82" s="861"/>
      <c r="I82" s="87"/>
      <c r="J82" s="88"/>
      <c r="K82" s="304">
        <v>0.2</v>
      </c>
      <c r="L82" s="862">
        <f>N77*K82</f>
        <v>72523.713634995307</v>
      </c>
      <c r="M82" s="863"/>
      <c r="N82" s="51"/>
    </row>
    <row r="83" spans="1:14">
      <c r="B83" s="89" t="s">
        <v>973</v>
      </c>
      <c r="C83" s="90"/>
      <c r="D83" s="90"/>
      <c r="E83" s="90"/>
      <c r="F83" s="90"/>
      <c r="G83" s="90"/>
      <c r="H83" s="90"/>
      <c r="I83" s="87"/>
      <c r="J83" s="88"/>
      <c r="K83" s="304">
        <v>0.05</v>
      </c>
      <c r="L83" s="862">
        <f>N77*K83</f>
        <v>18130.928408748827</v>
      </c>
      <c r="M83" s="863"/>
      <c r="N83" s="51"/>
    </row>
    <row r="84" spans="1:14" ht="15.75" thickBot="1">
      <c r="B84" s="91" t="s">
        <v>974</v>
      </c>
      <c r="C84" s="92"/>
      <c r="D84" s="92"/>
      <c r="E84" s="92"/>
      <c r="F84" s="92"/>
      <c r="G84" s="92"/>
      <c r="H84" s="92"/>
      <c r="I84" s="93"/>
      <c r="J84" s="94"/>
      <c r="K84" s="305">
        <v>0.05</v>
      </c>
      <c r="L84" s="864">
        <f>N77*K84</f>
        <v>18130.928408748827</v>
      </c>
      <c r="M84" s="865"/>
      <c r="N84" s="51"/>
    </row>
    <row r="85" spans="1:14" ht="15.75" thickBot="1">
      <c r="B85" s="828" t="s">
        <v>953</v>
      </c>
      <c r="C85" s="829"/>
      <c r="D85" s="829"/>
      <c r="E85" s="829"/>
      <c r="F85" s="829"/>
      <c r="G85" s="829"/>
      <c r="H85" s="829"/>
      <c r="I85" s="829"/>
      <c r="J85" s="829"/>
      <c r="K85" s="829"/>
      <c r="L85" s="829"/>
      <c r="M85" s="830"/>
      <c r="N85" s="52">
        <f>L82+L83+L84</f>
        <v>108785.57045249295</v>
      </c>
    </row>
    <row r="86" spans="1:14" ht="15.75" thickBot="1">
      <c r="B86" s="33"/>
      <c r="C86" s="34"/>
      <c r="D86" s="34"/>
      <c r="E86" s="34"/>
      <c r="F86" s="34"/>
      <c r="G86" s="34"/>
      <c r="H86" s="34"/>
      <c r="I86" s="34"/>
      <c r="J86" s="34"/>
      <c r="K86" s="34"/>
      <c r="L86" s="34"/>
      <c r="M86" s="34"/>
      <c r="N86" s="35"/>
    </row>
    <row r="87" spans="1:14" ht="15.75" thickBot="1">
      <c r="A87" t="s">
        <v>2016</v>
      </c>
      <c r="B87" s="828" t="s">
        <v>975</v>
      </c>
      <c r="C87" s="829"/>
      <c r="D87" s="829"/>
      <c r="E87" s="829"/>
      <c r="F87" s="829"/>
      <c r="G87" s="829"/>
      <c r="H87" s="829"/>
      <c r="I87" s="829"/>
      <c r="J87" s="829"/>
      <c r="K87" s="829"/>
      <c r="L87" s="829"/>
      <c r="M87" s="830"/>
      <c r="N87" s="188">
        <f>N77+N85</f>
        <v>471404.13862746942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6"/>
      <c r="K117" s="976"/>
      <c r="L117" s="976"/>
      <c r="M117" s="976"/>
      <c r="N117" s="977"/>
    </row>
    <row r="118" spans="2:14" ht="15.75" thickBot="1">
      <c r="B118" s="419" t="s">
        <v>2221</v>
      </c>
      <c r="C118" s="420"/>
      <c r="D118" s="420"/>
      <c r="E118" s="259"/>
      <c r="F118" s="259"/>
      <c r="G118" s="259"/>
      <c r="H118" s="259"/>
      <c r="I118" s="259"/>
      <c r="J118" s="978"/>
      <c r="K118" s="978"/>
      <c r="L118" s="978"/>
      <c r="M118" s="978"/>
      <c r="N118" s="979"/>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8.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1131</v>
      </c>
      <c r="C31" s="81" t="s">
        <v>2135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160</v>
      </c>
      <c r="B36" s="841" t="str">
        <f>VLOOKUP(A36,EQUIPOS!A6:D154,3,FALSE)</f>
        <v>COMPACTADOR MANUAL VIBRATORIO (RANA) con motor de 6 HP</v>
      </c>
      <c r="C36" s="842"/>
      <c r="D36" s="842"/>
      <c r="E36" s="842"/>
      <c r="F36" s="842"/>
      <c r="G36" s="842"/>
      <c r="H36" s="843"/>
      <c r="I36" s="267"/>
      <c r="J36" s="268"/>
      <c r="K36" s="269">
        <f>VLOOKUP(A36,EQUIPOS!A6:D163,4,FALSE)</f>
        <v>14089.579864050469</v>
      </c>
      <c r="L36" s="270"/>
      <c r="M36" s="336">
        <v>0.5</v>
      </c>
      <c r="N36" s="272">
        <f>K36/M36</f>
        <v>28179.159728100938</v>
      </c>
    </row>
    <row r="37" spans="1:14">
      <c r="A37" s="113" t="s">
        <v>303</v>
      </c>
      <c r="B37" s="841" t="str">
        <f>VLOOKUP(A37,EQUIPOS!A7:D154,3,FALSE)</f>
        <v>Retrocargador, pala de 1,1 m3 de capacidad, profundidad de excavación de 4.400 mm y una altura de 5.680 mm</v>
      </c>
      <c r="C37" s="842"/>
      <c r="D37" s="842"/>
      <c r="E37" s="842"/>
      <c r="F37" s="842"/>
      <c r="G37" s="842"/>
      <c r="H37" s="843"/>
      <c r="I37" s="421"/>
      <c r="J37" s="422"/>
      <c r="K37" s="269">
        <f>VLOOKUP(A37,EQUIPOS!A7:D164,4,FALSE)</f>
        <v>123510.95888477784</v>
      </c>
      <c r="L37" s="335"/>
      <c r="M37" s="336">
        <v>1.5</v>
      </c>
      <c r="N37" s="272">
        <f>K37/M37</f>
        <v>82340.639256518552</v>
      </c>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0.1</v>
      </c>
      <c r="N41" s="344">
        <f>N75*M41</f>
        <v>2693.4186967867336</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113213.21768140623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3" t="s">
        <v>548</v>
      </c>
      <c r="B48" s="43" t="str">
        <f>VLOOKUP(A48,MATERIALES!A5:D373,3,FALSE)</f>
        <v>Material para solado y atraque</v>
      </c>
      <c r="C48" s="281"/>
      <c r="D48" s="281"/>
      <c r="E48" s="281"/>
      <c r="F48" s="281"/>
      <c r="G48" s="281"/>
      <c r="H48" s="281"/>
      <c r="I48" s="281"/>
      <c r="J48" s="311" t="str">
        <f>VLOOKUP(A48,MATERIALES!A4:D640,2,FALSE)</f>
        <v>m3</v>
      </c>
      <c r="K48" s="282">
        <v>0.57999999999999996</v>
      </c>
      <c r="L48" s="267"/>
      <c r="M48" s="402">
        <f>VLOOKUP(A48,MATERIALES!A5:D396,4,FALSE)</f>
        <v>36067.080264507698</v>
      </c>
      <c r="N48" s="272">
        <f>K48*M48</f>
        <v>20918.906553414465</v>
      </c>
    </row>
    <row r="49" spans="1:14">
      <c r="A49" s="163" t="s">
        <v>726</v>
      </c>
      <c r="B49" s="43" t="str">
        <f>VLOOKUP(A49,MATERIALES!A6:D373,3,FALSE)</f>
        <v>Tubo corrugado de acero galvanizado MP-68</v>
      </c>
      <c r="C49" s="425"/>
      <c r="D49" s="425"/>
      <c r="E49" s="425"/>
      <c r="F49" s="425"/>
      <c r="G49" s="425"/>
      <c r="H49" s="425"/>
      <c r="I49" s="425"/>
      <c r="J49" s="312" t="str">
        <f>VLOOKUP(A49,MATERIALES!A5:D641,2,FALSE)</f>
        <v>m</v>
      </c>
      <c r="K49" s="397">
        <v>1</v>
      </c>
      <c r="L49" s="421"/>
      <c r="M49" s="402">
        <f>VLOOKUP(A49,MATERIALES!A6:D397,4,FALSE)</f>
        <v>185458.74756757598</v>
      </c>
      <c r="N49" s="272">
        <f>K49*M49</f>
        <v>185458.74756757598</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8" t="s">
        <v>953</v>
      </c>
      <c r="C53" s="829"/>
      <c r="D53" s="829"/>
      <c r="E53" s="829"/>
      <c r="F53" s="829"/>
      <c r="G53" s="829"/>
      <c r="H53" s="829"/>
      <c r="I53" s="829"/>
      <c r="J53" s="829"/>
      <c r="K53" s="829"/>
      <c r="L53" s="829"/>
      <c r="M53" s="830"/>
      <c r="N53" s="394">
        <f>SUM(N48:N52)</f>
        <v>206377.65412099045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1" t="s">
        <v>961</v>
      </c>
      <c r="M57" s="804"/>
      <c r="N57" s="76" t="s">
        <v>951</v>
      </c>
    </row>
    <row r="58" spans="1:14">
      <c r="A58" t="s">
        <v>1318</v>
      </c>
      <c r="B58" s="46" t="str">
        <f>VLOOKUP(A58,TRANSPORTE!A1:D117,3,FALSE)</f>
        <v>Transporte de tubería</v>
      </c>
      <c r="C58" s="317"/>
      <c r="D58" s="317"/>
      <c r="E58" s="317"/>
      <c r="F58" s="317"/>
      <c r="G58" s="317"/>
      <c r="H58" s="311" t="s">
        <v>1306</v>
      </c>
      <c r="I58" s="279">
        <v>1</v>
      </c>
      <c r="J58" s="286">
        <v>1</v>
      </c>
      <c r="K58" s="279">
        <f>I58*J58</f>
        <v>1</v>
      </c>
      <c r="L58" s="832">
        <f>VLOOKUP(A58,TRANSPORTE!A1:D117,4,FALSE)</f>
        <v>1232.9363069637777</v>
      </c>
      <c r="M58" s="833"/>
      <c r="N58" s="287">
        <f>K58*L58</f>
        <v>1232.9363069637777</v>
      </c>
    </row>
    <row r="59" spans="1:14">
      <c r="A59" t="s">
        <v>1323</v>
      </c>
      <c r="B59" s="46" t="str">
        <f>VLOOKUP(A59,TRANSPORTE!A1:D117,3,FALSE)</f>
        <v>Transporte de Material de Solado y Atraque Tubería de Concreto Reforzado</v>
      </c>
      <c r="C59" s="47"/>
      <c r="D59" s="47"/>
      <c r="E59" s="47"/>
      <c r="F59" s="47"/>
      <c r="G59" s="47"/>
      <c r="H59" s="311" t="s">
        <v>339</v>
      </c>
      <c r="I59" s="279">
        <v>0.57999999999999996</v>
      </c>
      <c r="J59" s="286">
        <v>1</v>
      </c>
      <c r="K59" s="279">
        <f>I59*J59</f>
        <v>0.57999999999999996</v>
      </c>
      <c r="L59" s="832">
        <f>VLOOKUP(A59,TRANSPORTE!A1:D117,4,FALSE)</f>
        <v>1232.9363069637777</v>
      </c>
      <c r="M59" s="833"/>
      <c r="N59" s="287">
        <f>K59*L59</f>
        <v>715.10305803899098</v>
      </c>
    </row>
    <row r="60" spans="1:14">
      <c r="B60" s="46"/>
      <c r="C60" s="47"/>
      <c r="D60" s="47"/>
      <c r="E60" s="47"/>
      <c r="F60" s="47"/>
      <c r="G60" s="4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7"/>
      <c r="M63" s="818"/>
      <c r="N63" s="127"/>
    </row>
    <row r="64" spans="1:14" ht="15.75" thickBot="1">
      <c r="B64" s="834" t="s">
        <v>953</v>
      </c>
      <c r="C64" s="835"/>
      <c r="D64" s="835"/>
      <c r="E64" s="835"/>
      <c r="F64" s="835"/>
      <c r="G64" s="835"/>
      <c r="H64" s="835"/>
      <c r="I64" s="835"/>
      <c r="J64" s="835"/>
      <c r="K64" s="835"/>
      <c r="L64" s="835"/>
      <c r="M64" s="836"/>
      <c r="N64" s="104">
        <f>N58+N59+N60+N61+N62</f>
        <v>1948.0393650027686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4" t="s">
        <v>963</v>
      </c>
      <c r="C68" s="855"/>
      <c r="D68" s="855"/>
      <c r="E68" s="855"/>
      <c r="F68" s="855"/>
      <c r="G68" s="855"/>
      <c r="H68" s="855"/>
      <c r="I68" s="73" t="s">
        <v>964</v>
      </c>
      <c r="J68" s="75" t="s">
        <v>1410</v>
      </c>
      <c r="K68" s="74" t="s">
        <v>966</v>
      </c>
      <c r="L68" s="856" t="s">
        <v>950</v>
      </c>
      <c r="M68" s="857"/>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12</v>
      </c>
      <c r="N69" s="395">
        <f>K69/M69</f>
        <v>18043.666666666668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v>
      </c>
      <c r="N70" s="395">
        <f>K70/M70</f>
        <v>8890.5203012006659</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5"/>
      <c r="C74" s="816"/>
      <c r="D74" s="816"/>
      <c r="E74" s="816"/>
      <c r="F74" s="816"/>
      <c r="G74" s="816"/>
      <c r="H74" s="816"/>
      <c r="I74" s="126"/>
      <c r="J74" s="126"/>
      <c r="K74" s="126"/>
      <c r="L74" s="916"/>
      <c r="M74" s="916"/>
      <c r="N74" s="45"/>
    </row>
    <row r="75" spans="1:15" ht="15.75" thickBot="1">
      <c r="B75" s="834" t="s">
        <v>953</v>
      </c>
      <c r="C75" s="835"/>
      <c r="D75" s="835"/>
      <c r="E75" s="835"/>
      <c r="F75" s="835"/>
      <c r="G75" s="835"/>
      <c r="H75" s="835"/>
      <c r="I75" s="835"/>
      <c r="J75" s="835"/>
      <c r="K75" s="835"/>
      <c r="L75" s="835"/>
      <c r="M75" s="836"/>
      <c r="N75" s="301">
        <f>SUM(N69:N74)</f>
        <v>26934.186967867332</v>
      </c>
    </row>
    <row r="76" spans="1:15" ht="15.75" thickBot="1">
      <c r="B76" s="33"/>
      <c r="C76" s="34"/>
      <c r="D76" s="34"/>
      <c r="E76" s="34"/>
      <c r="F76" s="34"/>
      <c r="G76" s="34"/>
      <c r="H76" s="34"/>
      <c r="I76" s="34"/>
      <c r="J76" s="34"/>
      <c r="K76" s="34"/>
      <c r="L76" s="34"/>
      <c r="M76" s="34"/>
      <c r="N76" s="35"/>
    </row>
    <row r="77" spans="1:15" ht="15.75" thickBot="1">
      <c r="B77" s="828" t="s">
        <v>967</v>
      </c>
      <c r="C77" s="829"/>
      <c r="D77" s="829"/>
      <c r="E77" s="829"/>
      <c r="F77" s="829"/>
      <c r="G77" s="829"/>
      <c r="H77" s="829"/>
      <c r="I77" s="829"/>
      <c r="J77" s="829"/>
      <c r="K77" s="829"/>
      <c r="L77" s="829"/>
      <c r="M77" s="830"/>
      <c r="N77" s="99">
        <f>N43+N53+N64+N75</f>
        <v>348473.09813526674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9" t="s">
        <v>969</v>
      </c>
      <c r="C81" s="820"/>
      <c r="D81" s="820"/>
      <c r="E81" s="820"/>
      <c r="F81" s="820"/>
      <c r="G81" s="820"/>
      <c r="H81" s="820"/>
      <c r="I81" s="314"/>
      <c r="J81" s="334"/>
      <c r="K81" s="302" t="s">
        <v>970</v>
      </c>
      <c r="L81" s="858" t="s">
        <v>971</v>
      </c>
      <c r="M81" s="859"/>
      <c r="N81" s="303"/>
    </row>
    <row r="82" spans="1:14">
      <c r="B82" s="860" t="s">
        <v>972</v>
      </c>
      <c r="C82" s="861"/>
      <c r="D82" s="861"/>
      <c r="E82" s="861"/>
      <c r="F82" s="861"/>
      <c r="G82" s="861"/>
      <c r="H82" s="861"/>
      <c r="I82" s="87"/>
      <c r="J82" s="88"/>
      <c r="K82" s="304">
        <v>0.2</v>
      </c>
      <c r="L82" s="862">
        <f>N77*K82</f>
        <v>69694.619627053355</v>
      </c>
      <c r="M82" s="863"/>
      <c r="N82" s="51"/>
    </row>
    <row r="83" spans="1:14">
      <c r="B83" s="89" t="s">
        <v>973</v>
      </c>
      <c r="C83" s="90"/>
      <c r="D83" s="90"/>
      <c r="E83" s="90"/>
      <c r="F83" s="90"/>
      <c r="G83" s="90"/>
      <c r="H83" s="90"/>
      <c r="I83" s="87"/>
      <c r="J83" s="88"/>
      <c r="K83" s="304">
        <v>0.05</v>
      </c>
      <c r="L83" s="862">
        <f>N77*K83</f>
        <v>17423.654906763339</v>
      </c>
      <c r="M83" s="863"/>
      <c r="N83" s="51"/>
    </row>
    <row r="84" spans="1:14" ht="15.75" thickBot="1">
      <c r="B84" s="91" t="s">
        <v>974</v>
      </c>
      <c r="C84" s="92"/>
      <c r="D84" s="92"/>
      <c r="E84" s="92"/>
      <c r="F84" s="92"/>
      <c r="G84" s="92"/>
      <c r="H84" s="92"/>
      <c r="I84" s="93"/>
      <c r="J84" s="94"/>
      <c r="K84" s="305">
        <v>0.05</v>
      </c>
      <c r="L84" s="864">
        <f>N77*K84</f>
        <v>17423.654906763339</v>
      </c>
      <c r="M84" s="865"/>
      <c r="N84" s="51"/>
    </row>
    <row r="85" spans="1:14" ht="15.75" thickBot="1">
      <c r="B85" s="828" t="s">
        <v>953</v>
      </c>
      <c r="C85" s="829"/>
      <c r="D85" s="829"/>
      <c r="E85" s="829"/>
      <c r="F85" s="829"/>
      <c r="G85" s="829"/>
      <c r="H85" s="829"/>
      <c r="I85" s="829"/>
      <c r="J85" s="829"/>
      <c r="K85" s="829"/>
      <c r="L85" s="829"/>
      <c r="M85" s="830"/>
      <c r="N85" s="52">
        <f>L82+L83+L84</f>
        <v>104541.92944058005</v>
      </c>
    </row>
    <row r="86" spans="1:14" ht="15.75" thickBot="1">
      <c r="B86" s="33"/>
      <c r="C86" s="34"/>
      <c r="D86" s="34"/>
      <c r="E86" s="34"/>
      <c r="F86" s="34"/>
      <c r="G86" s="34"/>
      <c r="H86" s="34"/>
      <c r="I86" s="34"/>
      <c r="J86" s="34"/>
      <c r="K86" s="34"/>
      <c r="L86" s="34"/>
      <c r="M86" s="34"/>
      <c r="N86" s="35"/>
    </row>
    <row r="87" spans="1:14" ht="15.75" thickBot="1">
      <c r="A87" t="s">
        <v>2016</v>
      </c>
      <c r="B87" s="828" t="s">
        <v>975</v>
      </c>
      <c r="C87" s="829"/>
      <c r="D87" s="829"/>
      <c r="E87" s="829"/>
      <c r="F87" s="829"/>
      <c r="G87" s="829"/>
      <c r="H87" s="829"/>
      <c r="I87" s="829"/>
      <c r="J87" s="829"/>
      <c r="K87" s="829"/>
      <c r="L87" s="829"/>
      <c r="M87" s="830"/>
      <c r="N87" s="188">
        <f>N77+N85</f>
        <v>453015.02757584676</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6"/>
      <c r="K117" s="976"/>
      <c r="L117" s="976"/>
      <c r="M117" s="976"/>
      <c r="N117" s="977"/>
    </row>
    <row r="118" spans="2:14" ht="15.75" thickBot="1">
      <c r="B118" s="419" t="s">
        <v>2221</v>
      </c>
      <c r="C118" s="420"/>
      <c r="D118" s="420"/>
      <c r="E118" s="259"/>
      <c r="F118" s="259"/>
      <c r="G118" s="259"/>
      <c r="H118" s="259"/>
      <c r="I118" s="259"/>
      <c r="J118" s="978"/>
      <c r="K118" s="978"/>
      <c r="L118" s="978"/>
      <c r="M118" s="978"/>
      <c r="N118" s="979"/>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8.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1678</v>
      </c>
      <c r="C31" s="81" t="s">
        <v>1679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336"/>
      <c r="N36" s="272"/>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0.05</v>
      </c>
      <c r="N41" s="344">
        <f>N75*M41</f>
        <v>134.53962180720401</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134.53962180720401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3" t="s">
        <v>713</v>
      </c>
      <c r="B48" s="43" t="str">
        <f>VLOOKUP(A48,MATERIALES!A5:D373,3,FALSE)</f>
        <v>Tubería de Plástico</v>
      </c>
      <c r="C48" s="281"/>
      <c r="D48" s="281"/>
      <c r="E48" s="281"/>
      <c r="F48" s="281"/>
      <c r="G48" s="281"/>
      <c r="H48" s="281"/>
      <c r="I48" s="268"/>
      <c r="J48" s="224" t="str">
        <f>VLOOKUP(A48,MATERIALES!A4:D640,2,FALSE)</f>
        <v>m</v>
      </c>
      <c r="K48" s="282">
        <v>1</v>
      </c>
      <c r="L48" s="267"/>
      <c r="M48" s="402">
        <f>VLOOKUP(A48,MATERIALES!A5:D396,4,FALSE)</f>
        <v>13644.554933771484</v>
      </c>
      <c r="N48" s="272">
        <f>K48*M48</f>
        <v>13644.554933771484</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8" t="s">
        <v>953</v>
      </c>
      <c r="C53" s="829"/>
      <c r="D53" s="829"/>
      <c r="E53" s="829"/>
      <c r="F53" s="829"/>
      <c r="G53" s="829"/>
      <c r="H53" s="829"/>
      <c r="I53" s="829"/>
      <c r="J53" s="829"/>
      <c r="K53" s="829"/>
      <c r="L53" s="829"/>
      <c r="M53" s="830"/>
      <c r="N53" s="394">
        <f>SUM(N48:N52)</f>
        <v>13644.554933771484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1" t="s">
        <v>961</v>
      </c>
      <c r="M57" s="804"/>
      <c r="N57" s="76" t="s">
        <v>951</v>
      </c>
    </row>
    <row r="58" spans="1:14">
      <c r="B58" s="46"/>
      <c r="C58" s="317"/>
      <c r="D58" s="317"/>
      <c r="E58" s="317"/>
      <c r="F58" s="317"/>
      <c r="G58" s="317"/>
      <c r="H58" s="311"/>
      <c r="I58" s="279"/>
      <c r="J58" s="286"/>
      <c r="K58" s="279"/>
      <c r="L58" s="832"/>
      <c r="M58" s="833"/>
      <c r="N58" s="287"/>
    </row>
    <row r="59" spans="1:14">
      <c r="B59" s="46"/>
      <c r="C59" s="47"/>
      <c r="D59" s="47"/>
      <c r="E59" s="47"/>
      <c r="F59" s="47"/>
      <c r="G59" s="47"/>
      <c r="H59" s="311"/>
      <c r="I59" s="279"/>
      <c r="J59" s="286"/>
      <c r="K59" s="279"/>
      <c r="L59" s="832"/>
      <c r="M59" s="833"/>
      <c r="N59" s="287"/>
    </row>
    <row r="60" spans="1:14">
      <c r="B60" s="46"/>
      <c r="C60" s="47"/>
      <c r="D60" s="47"/>
      <c r="E60" s="47"/>
      <c r="F60" s="47"/>
      <c r="G60" s="4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7"/>
      <c r="M63" s="818"/>
      <c r="N63" s="127"/>
    </row>
    <row r="64" spans="1:14" ht="15.75" thickBot="1">
      <c r="B64" s="834" t="s">
        <v>953</v>
      </c>
      <c r="C64" s="835"/>
      <c r="D64" s="835"/>
      <c r="E64" s="835"/>
      <c r="F64" s="835"/>
      <c r="G64" s="835"/>
      <c r="H64" s="835"/>
      <c r="I64" s="835"/>
      <c r="J64" s="835"/>
      <c r="K64" s="835"/>
      <c r="L64" s="835"/>
      <c r="M64" s="836"/>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4" t="s">
        <v>963</v>
      </c>
      <c r="C68" s="855"/>
      <c r="D68" s="855"/>
      <c r="E68" s="855"/>
      <c r="F68" s="855"/>
      <c r="G68" s="855"/>
      <c r="H68" s="855"/>
      <c r="I68" s="73" t="s">
        <v>964</v>
      </c>
      <c r="J68" s="75" t="s">
        <v>1410</v>
      </c>
      <c r="K68" s="74" t="s">
        <v>966</v>
      </c>
      <c r="L68" s="856" t="s">
        <v>950</v>
      </c>
      <c r="M68" s="857"/>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4">
        <v>100</v>
      </c>
      <c r="N69" s="395">
        <f>K69/M69</f>
        <v>1623.93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5"/>
      <c r="C74" s="816"/>
      <c r="D74" s="816"/>
      <c r="E74" s="816"/>
      <c r="F74" s="816"/>
      <c r="G74" s="816"/>
      <c r="H74" s="816"/>
      <c r="I74" s="126"/>
      <c r="J74" s="126"/>
      <c r="K74" s="126"/>
      <c r="L74" s="916"/>
      <c r="M74" s="916"/>
      <c r="N74" s="45"/>
    </row>
    <row r="75" spans="1:15" ht="15.75" thickBot="1">
      <c r="B75" s="834" t="s">
        <v>953</v>
      </c>
      <c r="C75" s="835"/>
      <c r="D75" s="835"/>
      <c r="E75" s="835"/>
      <c r="F75" s="835"/>
      <c r="G75" s="835"/>
      <c r="H75" s="835"/>
      <c r="I75" s="835"/>
      <c r="J75" s="835"/>
      <c r="K75" s="835"/>
      <c r="L75" s="835"/>
      <c r="M75" s="836"/>
      <c r="N75" s="301">
        <f>SUM(N69:N74)</f>
        <v>2690.7924361440801</v>
      </c>
    </row>
    <row r="76" spans="1:15" ht="15.75" thickBot="1">
      <c r="B76" s="33"/>
      <c r="C76" s="34"/>
      <c r="D76" s="34"/>
      <c r="E76" s="34"/>
      <c r="F76" s="34"/>
      <c r="G76" s="34"/>
      <c r="H76" s="34"/>
      <c r="I76" s="34"/>
      <c r="J76" s="34"/>
      <c r="K76" s="34"/>
      <c r="L76" s="34"/>
      <c r="M76" s="34"/>
      <c r="N76" s="35"/>
    </row>
    <row r="77" spans="1:15" ht="15.75" thickBot="1">
      <c r="B77" s="828" t="s">
        <v>967</v>
      </c>
      <c r="C77" s="829"/>
      <c r="D77" s="829"/>
      <c r="E77" s="829"/>
      <c r="F77" s="829"/>
      <c r="G77" s="829"/>
      <c r="H77" s="829"/>
      <c r="I77" s="829"/>
      <c r="J77" s="829"/>
      <c r="K77" s="829"/>
      <c r="L77" s="829"/>
      <c r="M77" s="830"/>
      <c r="N77" s="99">
        <f>N43+N53+N64+N75</f>
        <v>16469.886991722768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9" t="s">
        <v>969</v>
      </c>
      <c r="C81" s="820"/>
      <c r="D81" s="820"/>
      <c r="E81" s="820"/>
      <c r="F81" s="820"/>
      <c r="G81" s="820"/>
      <c r="H81" s="820"/>
      <c r="I81" s="314"/>
      <c r="J81" s="334"/>
      <c r="K81" s="302" t="s">
        <v>970</v>
      </c>
      <c r="L81" s="858" t="s">
        <v>971</v>
      </c>
      <c r="M81" s="859"/>
      <c r="N81" s="303"/>
    </row>
    <row r="82" spans="1:14">
      <c r="B82" s="860" t="s">
        <v>972</v>
      </c>
      <c r="C82" s="861"/>
      <c r="D82" s="861"/>
      <c r="E82" s="861"/>
      <c r="F82" s="861"/>
      <c r="G82" s="861"/>
      <c r="H82" s="861"/>
      <c r="I82" s="87"/>
      <c r="J82" s="88"/>
      <c r="K82" s="304">
        <v>0.2</v>
      </c>
      <c r="L82" s="862">
        <f>N77*K82</f>
        <v>3293.9773983445539</v>
      </c>
      <c r="M82" s="863"/>
      <c r="N82" s="51"/>
    </row>
    <row r="83" spans="1:14">
      <c r="B83" s="89" t="s">
        <v>973</v>
      </c>
      <c r="C83" s="90"/>
      <c r="D83" s="90"/>
      <c r="E83" s="90"/>
      <c r="F83" s="90"/>
      <c r="G83" s="90"/>
      <c r="H83" s="90"/>
      <c r="I83" s="87"/>
      <c r="J83" s="88"/>
      <c r="K83" s="304">
        <v>0.05</v>
      </c>
      <c r="L83" s="862">
        <f>N77*K83</f>
        <v>823.49434958613847</v>
      </c>
      <c r="M83" s="863"/>
      <c r="N83" s="51"/>
    </row>
    <row r="84" spans="1:14" ht="15.75" thickBot="1">
      <c r="B84" s="91" t="s">
        <v>974</v>
      </c>
      <c r="C84" s="92"/>
      <c r="D84" s="92"/>
      <c r="E84" s="92"/>
      <c r="F84" s="92"/>
      <c r="G84" s="92"/>
      <c r="H84" s="92"/>
      <c r="I84" s="93"/>
      <c r="J84" s="94"/>
      <c r="K84" s="305">
        <v>0.05</v>
      </c>
      <c r="L84" s="864">
        <f>N77*K84</f>
        <v>823.49434958613847</v>
      </c>
      <c r="M84" s="865"/>
      <c r="N84" s="51"/>
    </row>
    <row r="85" spans="1:14" ht="15.75" thickBot="1">
      <c r="B85" s="828" t="s">
        <v>953</v>
      </c>
      <c r="C85" s="829"/>
      <c r="D85" s="829"/>
      <c r="E85" s="829"/>
      <c r="F85" s="829"/>
      <c r="G85" s="829"/>
      <c r="H85" s="829"/>
      <c r="I85" s="829"/>
      <c r="J85" s="829"/>
      <c r="K85" s="829"/>
      <c r="L85" s="829"/>
      <c r="M85" s="830"/>
      <c r="N85" s="52">
        <f>L82+L83+L84</f>
        <v>4940.9660975168317</v>
      </c>
    </row>
    <row r="86" spans="1:14" ht="15.75" thickBot="1">
      <c r="B86" s="33"/>
      <c r="C86" s="34"/>
      <c r="D86" s="34"/>
      <c r="E86" s="34"/>
      <c r="F86" s="34"/>
      <c r="G86" s="34"/>
      <c r="H86" s="34"/>
      <c r="I86" s="34"/>
      <c r="J86" s="34"/>
      <c r="K86" s="34"/>
      <c r="L86" s="34"/>
      <c r="M86" s="34"/>
      <c r="N86" s="35"/>
    </row>
    <row r="87" spans="1:14" ht="15.75" thickBot="1">
      <c r="A87" t="s">
        <v>2016</v>
      </c>
      <c r="B87" s="828" t="s">
        <v>975</v>
      </c>
      <c r="C87" s="829"/>
      <c r="D87" s="829"/>
      <c r="E87" s="829"/>
      <c r="F87" s="829"/>
      <c r="G87" s="829"/>
      <c r="H87" s="829"/>
      <c r="I87" s="829"/>
      <c r="J87" s="829"/>
      <c r="K87" s="829"/>
      <c r="L87" s="829"/>
      <c r="M87" s="830"/>
      <c r="N87" s="188">
        <f>N77+N85</f>
        <v>21410.853089239601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6"/>
      <c r="K117" s="976"/>
      <c r="L117" s="976"/>
      <c r="M117" s="976"/>
      <c r="N117" s="977"/>
    </row>
    <row r="118" spans="2:14" ht="15.75" thickBot="1">
      <c r="B118" s="419" t="s">
        <v>2221</v>
      </c>
      <c r="C118" s="420"/>
      <c r="D118" s="420"/>
      <c r="E118" s="259"/>
      <c r="F118" s="259"/>
      <c r="G118" s="259"/>
      <c r="H118" s="259"/>
      <c r="I118" s="259"/>
      <c r="J118" s="978"/>
      <c r="K118" s="978"/>
      <c r="L118" s="978"/>
      <c r="M118" s="978"/>
      <c r="N118" s="979"/>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995" t="s">
        <v>944</v>
      </c>
      <c r="D30" s="996"/>
      <c r="E30" s="996"/>
      <c r="F30" s="996"/>
      <c r="G30" s="996"/>
      <c r="H30" s="996"/>
      <c r="I30" s="996"/>
      <c r="J30" s="454"/>
      <c r="K30" s="307"/>
      <c r="L30" s="839" t="s">
        <v>945</v>
      </c>
      <c r="M30" s="840"/>
      <c r="N30" s="71" t="s">
        <v>946</v>
      </c>
    </row>
    <row r="31" spans="1:14" ht="30" customHeight="1" thickBot="1">
      <c r="A31" t="s">
        <v>1845</v>
      </c>
      <c r="B31" s="80" t="s">
        <v>1132</v>
      </c>
      <c r="C31" s="993" t="s">
        <v>2137</v>
      </c>
      <c r="D31" s="994"/>
      <c r="E31" s="994"/>
      <c r="F31" s="994"/>
      <c r="G31" s="994"/>
      <c r="H31" s="994"/>
      <c r="I31" s="994"/>
      <c r="J31" s="994"/>
      <c r="K31" s="476"/>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336"/>
      <c r="N36" s="272"/>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0.05</v>
      </c>
      <c r="N41" s="344">
        <f>N75*M41</f>
        <v>2020.0640225900497</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44423.159676201154</v>
      </c>
      <c r="N48" s="272">
        <f>K48*M48</f>
        <v>48865.475643821272</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6416.8733773778404</v>
      </c>
      <c r="N49" s="272">
        <f>K49*M49</f>
        <v>7379.4043839845162</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377001.3332181095</v>
      </c>
      <c r="N50" s="272">
        <f>K50*M50</f>
        <v>45240.159986173137</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6738.6281641704973</v>
      </c>
      <c r="N51" s="272">
        <f>K51*M51</f>
        <v>13477.256328340995</v>
      </c>
    </row>
    <row r="52" spans="1:14" ht="15.75" thickBot="1">
      <c r="A52" t="s">
        <v>921</v>
      </c>
      <c r="B52" s="43" t="str">
        <f>VLOOKUP(A52,MATERIALES!A7:D373,3,FALSE)</f>
        <v>Malla para gaviones (2M3)</v>
      </c>
      <c r="C52" s="310"/>
      <c r="D52" s="310"/>
      <c r="E52" s="310"/>
      <c r="F52" s="310"/>
      <c r="G52" s="310"/>
      <c r="H52" s="310"/>
      <c r="I52" s="310"/>
      <c r="J52" s="433" t="str">
        <f>VLOOKUP(A52,MATERIALES!A6:D644,2,FALSE)</f>
        <v>u</v>
      </c>
      <c r="K52" s="126">
        <v>0.5</v>
      </c>
      <c r="L52" s="325"/>
      <c r="M52" s="402">
        <f>VLOOKUP(A52,MATERIALES!A7:D400,4,FALSE)</f>
        <v>102503.62993710653</v>
      </c>
      <c r="N52" s="272">
        <f>K52*M52</f>
        <v>51251.814968553263</v>
      </c>
    </row>
    <row r="53" spans="1:14" ht="15.75" thickBot="1">
      <c r="B53" s="828" t="s">
        <v>953</v>
      </c>
      <c r="C53" s="829"/>
      <c r="D53" s="829"/>
      <c r="E53" s="829"/>
      <c r="F53" s="829"/>
      <c r="G53" s="829"/>
      <c r="H53" s="829"/>
      <c r="I53" s="829"/>
      <c r="J53" s="829"/>
      <c r="K53" s="829"/>
      <c r="L53" s="829"/>
      <c r="M53" s="830"/>
      <c r="N53" s="394">
        <f>SUM(N48:N52)</f>
        <v>166214.11131087318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1" t="s">
        <v>961</v>
      </c>
      <c r="M57" s="804"/>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832">
        <f>VLOOKUP(A58,TRANSPORTE!A1:D117,4,FALSE)</f>
        <v>1232.9363069637777</v>
      </c>
      <c r="M58" s="833"/>
      <c r="N58" s="287">
        <f>K58*L58</f>
        <v>1356.2299376601557</v>
      </c>
    </row>
    <row r="59" spans="1:14">
      <c r="B59" s="46"/>
      <c r="C59" s="47"/>
      <c r="D59" s="47"/>
      <c r="E59" s="47"/>
      <c r="F59" s="47"/>
      <c r="G59" s="47"/>
      <c r="H59" s="311"/>
      <c r="I59" s="279"/>
      <c r="J59" s="286"/>
      <c r="K59" s="279"/>
      <c r="L59" s="832"/>
      <c r="M59" s="833"/>
      <c r="N59" s="287"/>
    </row>
    <row r="60" spans="1:14">
      <c r="B60" s="46"/>
      <c r="C60" s="47"/>
      <c r="D60" s="47"/>
      <c r="E60" s="47"/>
      <c r="F60" s="47"/>
      <c r="G60" s="4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288"/>
      <c r="I62" s="279"/>
      <c r="J62" s="279"/>
      <c r="K62" s="279"/>
      <c r="L62" s="289"/>
      <c r="M62" s="290"/>
      <c r="N62" s="291"/>
    </row>
    <row r="63" spans="1:14" ht="15.75" thickBot="1">
      <c r="B63" s="309"/>
      <c r="C63" s="310"/>
      <c r="D63" s="310"/>
      <c r="E63" s="310"/>
      <c r="F63" s="310"/>
      <c r="G63" s="448"/>
      <c r="H63" s="48"/>
      <c r="I63" s="126"/>
      <c r="J63" s="126"/>
      <c r="K63" s="126"/>
      <c r="L63" s="817"/>
      <c r="M63" s="818"/>
      <c r="N63" s="127"/>
    </row>
    <row r="64" spans="1:14" ht="15.75" thickBot="1">
      <c r="B64" s="834" t="s">
        <v>953</v>
      </c>
      <c r="C64" s="835"/>
      <c r="D64" s="835"/>
      <c r="E64" s="835"/>
      <c r="F64" s="835"/>
      <c r="G64" s="835"/>
      <c r="H64" s="835"/>
      <c r="I64" s="835"/>
      <c r="J64" s="835"/>
      <c r="K64" s="835"/>
      <c r="L64" s="835"/>
      <c r="M64" s="836"/>
      <c r="N64" s="104">
        <f>N58+N59+N60+N61+N62</f>
        <v>1356.2299376601557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4" t="s">
        <v>963</v>
      </c>
      <c r="C68" s="855"/>
      <c r="D68" s="855"/>
      <c r="E68" s="855"/>
      <c r="F68" s="855"/>
      <c r="G68" s="855"/>
      <c r="H68" s="855"/>
      <c r="I68" s="73" t="s">
        <v>964</v>
      </c>
      <c r="J68" s="75" t="s">
        <v>1410</v>
      </c>
      <c r="K68" s="74" t="s">
        <v>966</v>
      </c>
      <c r="L68" s="856" t="s">
        <v>950</v>
      </c>
      <c r="M68" s="857"/>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5"/>
      <c r="C74" s="816"/>
      <c r="D74" s="816"/>
      <c r="E74" s="816"/>
      <c r="F74" s="816"/>
      <c r="G74" s="816"/>
      <c r="H74" s="816"/>
      <c r="I74" s="126"/>
      <c r="J74" s="126"/>
      <c r="K74" s="126"/>
      <c r="L74" s="916"/>
      <c r="M74" s="916"/>
      <c r="N74" s="127"/>
    </row>
    <row r="75" spans="1:15" ht="15.75" thickBot="1">
      <c r="B75" s="834" t="s">
        <v>953</v>
      </c>
      <c r="C75" s="835"/>
      <c r="D75" s="835"/>
      <c r="E75" s="835"/>
      <c r="F75" s="835"/>
      <c r="G75" s="835"/>
      <c r="H75" s="835"/>
      <c r="I75" s="835"/>
      <c r="J75" s="835"/>
      <c r="K75" s="835"/>
      <c r="L75" s="835"/>
      <c r="M75" s="836"/>
      <c r="N75" s="460">
        <f>SUM(N69:N74)</f>
        <v>40401.280451800994</v>
      </c>
    </row>
    <row r="76" spans="1:15" ht="15.75" thickBot="1">
      <c r="B76" s="33"/>
      <c r="C76" s="34"/>
      <c r="D76" s="34"/>
      <c r="E76" s="34"/>
      <c r="F76" s="34"/>
      <c r="G76" s="34"/>
      <c r="H76" s="34"/>
      <c r="I76" s="34"/>
      <c r="J76" s="34"/>
      <c r="K76" s="34"/>
      <c r="L76" s="34"/>
      <c r="M76" s="34"/>
      <c r="N76" s="35"/>
    </row>
    <row r="77" spans="1:15" ht="15.75" thickBot="1">
      <c r="B77" s="828" t="s">
        <v>967</v>
      </c>
      <c r="C77" s="829"/>
      <c r="D77" s="829"/>
      <c r="E77" s="829"/>
      <c r="F77" s="829"/>
      <c r="G77" s="829"/>
      <c r="H77" s="829"/>
      <c r="I77" s="829"/>
      <c r="J77" s="829"/>
      <c r="K77" s="829"/>
      <c r="L77" s="829"/>
      <c r="M77" s="830"/>
      <c r="N77" s="99">
        <f>N43+N53+N64+N75</f>
        <v>209991.68572292439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9" t="s">
        <v>969</v>
      </c>
      <c r="C81" s="820"/>
      <c r="D81" s="820"/>
      <c r="E81" s="820"/>
      <c r="F81" s="820"/>
      <c r="G81" s="820"/>
      <c r="H81" s="820"/>
      <c r="I81" s="314"/>
      <c r="J81" s="334"/>
      <c r="K81" s="302" t="s">
        <v>970</v>
      </c>
      <c r="L81" s="858" t="s">
        <v>971</v>
      </c>
      <c r="M81" s="859"/>
      <c r="N81" s="303"/>
    </row>
    <row r="82" spans="1:14">
      <c r="B82" s="860" t="s">
        <v>972</v>
      </c>
      <c r="C82" s="861"/>
      <c r="D82" s="861"/>
      <c r="E82" s="861"/>
      <c r="F82" s="861"/>
      <c r="G82" s="861"/>
      <c r="H82" s="861"/>
      <c r="I82" s="87"/>
      <c r="J82" s="88"/>
      <c r="K82" s="304">
        <v>0.2</v>
      </c>
      <c r="L82" s="862">
        <f>N77*K82</f>
        <v>41998.337144584882</v>
      </c>
      <c r="M82" s="863"/>
      <c r="N82" s="51"/>
    </row>
    <row r="83" spans="1:14">
      <c r="B83" s="89" t="s">
        <v>973</v>
      </c>
      <c r="C83" s="90"/>
      <c r="D83" s="90"/>
      <c r="E83" s="90"/>
      <c r="F83" s="90"/>
      <c r="G83" s="90"/>
      <c r="H83" s="90"/>
      <c r="I83" s="87"/>
      <c r="J83" s="88"/>
      <c r="K83" s="304">
        <v>0.05</v>
      </c>
      <c r="L83" s="862">
        <f>N77*K83</f>
        <v>10499.584286146221</v>
      </c>
      <c r="M83" s="863"/>
      <c r="N83" s="51"/>
    </row>
    <row r="84" spans="1:14" ht="15.75" thickBot="1">
      <c r="B84" s="91" t="s">
        <v>974</v>
      </c>
      <c r="C84" s="92"/>
      <c r="D84" s="92"/>
      <c r="E84" s="92"/>
      <c r="F84" s="92"/>
      <c r="G84" s="92"/>
      <c r="H84" s="92"/>
      <c r="I84" s="93"/>
      <c r="J84" s="94"/>
      <c r="K84" s="305">
        <v>0.05</v>
      </c>
      <c r="L84" s="864">
        <f>N77*K84</f>
        <v>10499.584286146221</v>
      </c>
      <c r="M84" s="865"/>
      <c r="N84" s="51"/>
    </row>
    <row r="85" spans="1:14" ht="15.75" thickBot="1">
      <c r="B85" s="828" t="s">
        <v>953</v>
      </c>
      <c r="C85" s="829"/>
      <c r="D85" s="829"/>
      <c r="E85" s="829"/>
      <c r="F85" s="829"/>
      <c r="G85" s="829"/>
      <c r="H85" s="829"/>
      <c r="I85" s="829"/>
      <c r="J85" s="829"/>
      <c r="K85" s="829"/>
      <c r="L85" s="829"/>
      <c r="M85" s="830"/>
      <c r="N85" s="52">
        <f>L82+L83+L84</f>
        <v>62997.505716877327</v>
      </c>
    </row>
    <row r="86" spans="1:14" ht="15.75" thickBot="1">
      <c r="B86" s="33"/>
      <c r="C86" s="34"/>
      <c r="D86" s="34"/>
      <c r="E86" s="34"/>
      <c r="F86" s="34"/>
      <c r="G86" s="34"/>
      <c r="H86" s="34"/>
      <c r="I86" s="34"/>
      <c r="J86" s="34"/>
      <c r="K86" s="34"/>
      <c r="L86" s="34"/>
      <c r="M86" s="34"/>
      <c r="N86" s="35"/>
    </row>
    <row r="87" spans="1:14" ht="15.75" thickBot="1">
      <c r="A87" t="s">
        <v>2016</v>
      </c>
      <c r="B87" s="828" t="s">
        <v>975</v>
      </c>
      <c r="C87" s="829"/>
      <c r="D87" s="829"/>
      <c r="E87" s="829"/>
      <c r="F87" s="829"/>
      <c r="G87" s="829"/>
      <c r="H87" s="829"/>
      <c r="I87" s="829"/>
      <c r="J87" s="829"/>
      <c r="K87" s="829"/>
      <c r="L87" s="829"/>
      <c r="M87" s="830"/>
      <c r="N87" s="188">
        <f>N77+N85</f>
        <v>272989.19143980171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6"/>
      <c r="K117" s="976"/>
      <c r="L117" s="976"/>
      <c r="M117" s="976"/>
      <c r="N117" s="977"/>
    </row>
    <row r="118" spans="2:14" ht="15.75" thickBot="1">
      <c r="B118" s="419" t="s">
        <v>2221</v>
      </c>
      <c r="C118" s="420"/>
      <c r="D118" s="420"/>
      <c r="E118" s="259"/>
      <c r="F118" s="259"/>
      <c r="G118" s="259"/>
      <c r="H118" s="259"/>
      <c r="I118" s="259"/>
      <c r="J118" s="978"/>
      <c r="K118" s="978"/>
      <c r="L118" s="978"/>
      <c r="M118" s="978"/>
      <c r="N118" s="979"/>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995" t="s">
        <v>944</v>
      </c>
      <c r="D30" s="996"/>
      <c r="E30" s="996"/>
      <c r="F30" s="996"/>
      <c r="G30" s="996"/>
      <c r="H30" s="996"/>
      <c r="I30" s="996"/>
      <c r="J30" s="454"/>
      <c r="K30" s="307"/>
      <c r="L30" s="839" t="s">
        <v>945</v>
      </c>
      <c r="M30" s="840"/>
      <c r="N30" s="71" t="s">
        <v>946</v>
      </c>
    </row>
    <row r="31" spans="1:14" ht="27" customHeight="1" thickBot="1">
      <c r="A31" t="s">
        <v>1845</v>
      </c>
      <c r="B31" s="80" t="s">
        <v>1133</v>
      </c>
      <c r="C31" s="993" t="s">
        <v>2138</v>
      </c>
      <c r="D31" s="994"/>
      <c r="E31" s="994"/>
      <c r="F31" s="994"/>
      <c r="G31" s="994"/>
      <c r="H31" s="994"/>
      <c r="I31" s="994"/>
      <c r="J31" s="994"/>
      <c r="K31" s="476"/>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336"/>
      <c r="N36" s="272"/>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0.05</v>
      </c>
      <c r="N41" s="344">
        <f>N75*M41</f>
        <v>2020.0640225900497</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44423.159676201154</v>
      </c>
      <c r="N48" s="272">
        <f>K48*M48</f>
        <v>48865.475643821272</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6416.8733773778404</v>
      </c>
      <c r="N49" s="272">
        <f>K49*M49</f>
        <v>7379.4043839845162</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377001.3332181095</v>
      </c>
      <c r="N50" s="272">
        <f>K50*M50</f>
        <v>45240.159986173137</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6738.6281641704973</v>
      </c>
      <c r="N51" s="272">
        <f>K51*M51</f>
        <v>13477.256328340995</v>
      </c>
    </row>
    <row r="52" spans="1:14" ht="15.75" thickBot="1">
      <c r="A52" t="s">
        <v>925</v>
      </c>
      <c r="B52" s="43" t="str">
        <f>VLOOKUP(A52,MATERIALES!A7:D373,3,FALSE)</f>
        <v>Malla Ciclónica Para Gaviones Galvanizada Aleación Zn-5A1-Mm Cal 12 (2M3)</v>
      </c>
      <c r="C52" s="310"/>
      <c r="D52" s="310"/>
      <c r="E52" s="310"/>
      <c r="F52" s="310"/>
      <c r="G52" s="310"/>
      <c r="H52" s="310"/>
      <c r="I52" s="310"/>
      <c r="J52" s="433" t="str">
        <f>VLOOKUP(A52,MATERIALES!A6:D644,2,FALSE)</f>
        <v>u</v>
      </c>
      <c r="K52" s="126">
        <v>0.5</v>
      </c>
      <c r="L52" s="325"/>
      <c r="M52" s="402">
        <f>VLOOKUP(A52,MATERIALES!A7:D400,4,FALSE)</f>
        <v>137822.29190709247</v>
      </c>
      <c r="N52" s="272">
        <f>K52*M52</f>
        <v>68911.145953546235</v>
      </c>
    </row>
    <row r="53" spans="1:14" ht="15.75" thickBot="1">
      <c r="B53" s="828" t="s">
        <v>953</v>
      </c>
      <c r="C53" s="829"/>
      <c r="D53" s="829"/>
      <c r="E53" s="829"/>
      <c r="F53" s="829"/>
      <c r="G53" s="829"/>
      <c r="H53" s="829"/>
      <c r="I53" s="829"/>
      <c r="J53" s="829"/>
      <c r="K53" s="829"/>
      <c r="L53" s="829"/>
      <c r="M53" s="830"/>
      <c r="N53" s="394">
        <f>SUM(N48:N52)</f>
        <v>183873.44229586615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1" t="s">
        <v>961</v>
      </c>
      <c r="M57" s="804"/>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832">
        <f>VLOOKUP(A58,TRANSPORTE!A1:D117,4,FALSE)</f>
        <v>1232.9363069637777</v>
      </c>
      <c r="M58" s="833"/>
      <c r="N58" s="287">
        <f>K58*L58</f>
        <v>1356.2299376601557</v>
      </c>
    </row>
    <row r="59" spans="1:14">
      <c r="B59" s="46"/>
      <c r="C59" s="47"/>
      <c r="D59" s="47"/>
      <c r="E59" s="47"/>
      <c r="F59" s="47"/>
      <c r="G59" s="47"/>
      <c r="H59" s="311"/>
      <c r="I59" s="279"/>
      <c r="J59" s="286"/>
      <c r="K59" s="279"/>
      <c r="L59" s="832"/>
      <c r="M59" s="833"/>
      <c r="N59" s="287"/>
    </row>
    <row r="60" spans="1:14">
      <c r="B60" s="46"/>
      <c r="C60" s="47"/>
      <c r="D60" s="47"/>
      <c r="E60" s="47"/>
      <c r="F60" s="47"/>
      <c r="G60" s="4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7"/>
      <c r="M63" s="818"/>
      <c r="N63" s="127"/>
    </row>
    <row r="64" spans="1:14" ht="15.75" thickBot="1">
      <c r="B64" s="834" t="s">
        <v>953</v>
      </c>
      <c r="C64" s="835"/>
      <c r="D64" s="835"/>
      <c r="E64" s="835"/>
      <c r="F64" s="835"/>
      <c r="G64" s="835"/>
      <c r="H64" s="835"/>
      <c r="I64" s="835"/>
      <c r="J64" s="835"/>
      <c r="K64" s="835"/>
      <c r="L64" s="835"/>
      <c r="M64" s="836"/>
      <c r="N64" s="104">
        <f>N58+N59+N60+N61+N62</f>
        <v>1356.2299376601557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4" t="s">
        <v>963</v>
      </c>
      <c r="C68" s="855"/>
      <c r="D68" s="855"/>
      <c r="E68" s="855"/>
      <c r="F68" s="855"/>
      <c r="G68" s="855"/>
      <c r="H68" s="855"/>
      <c r="I68" s="73" t="s">
        <v>964</v>
      </c>
      <c r="J68" s="75" t="s">
        <v>1410</v>
      </c>
      <c r="K68" s="74" t="s">
        <v>966</v>
      </c>
      <c r="L68" s="856" t="s">
        <v>950</v>
      </c>
      <c r="M68" s="857"/>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5"/>
      <c r="C74" s="816"/>
      <c r="D74" s="816"/>
      <c r="E74" s="816"/>
      <c r="F74" s="816"/>
      <c r="G74" s="816"/>
      <c r="H74" s="816"/>
      <c r="I74" s="126"/>
      <c r="J74" s="126"/>
      <c r="K74" s="126"/>
      <c r="L74" s="916"/>
      <c r="M74" s="916"/>
      <c r="N74" s="45"/>
    </row>
    <row r="75" spans="1:15" ht="15.75" thickBot="1">
      <c r="B75" s="834" t="s">
        <v>953</v>
      </c>
      <c r="C75" s="835"/>
      <c r="D75" s="835"/>
      <c r="E75" s="835"/>
      <c r="F75" s="835"/>
      <c r="G75" s="835"/>
      <c r="H75" s="835"/>
      <c r="I75" s="835"/>
      <c r="J75" s="835"/>
      <c r="K75" s="835"/>
      <c r="L75" s="835"/>
      <c r="M75" s="836"/>
      <c r="N75" s="301">
        <f>SUM(N69:N74)</f>
        <v>40401.280451800994</v>
      </c>
    </row>
    <row r="76" spans="1:15" ht="15.75" thickBot="1">
      <c r="B76" s="33"/>
      <c r="C76" s="34"/>
      <c r="D76" s="34"/>
      <c r="E76" s="34"/>
      <c r="F76" s="34"/>
      <c r="G76" s="34"/>
      <c r="H76" s="34"/>
      <c r="I76" s="34"/>
      <c r="J76" s="34"/>
      <c r="K76" s="34"/>
      <c r="L76" s="34"/>
      <c r="M76" s="34"/>
      <c r="N76" s="35"/>
    </row>
    <row r="77" spans="1:15" ht="15.75" thickBot="1">
      <c r="B77" s="828" t="s">
        <v>967</v>
      </c>
      <c r="C77" s="829"/>
      <c r="D77" s="829"/>
      <c r="E77" s="829"/>
      <c r="F77" s="829"/>
      <c r="G77" s="829"/>
      <c r="H77" s="829"/>
      <c r="I77" s="829"/>
      <c r="J77" s="829"/>
      <c r="K77" s="829"/>
      <c r="L77" s="829"/>
      <c r="M77" s="830"/>
      <c r="N77" s="99">
        <f>N43+N53+N64+N75</f>
        <v>227651.01670791736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9" t="s">
        <v>969</v>
      </c>
      <c r="C81" s="820"/>
      <c r="D81" s="820"/>
      <c r="E81" s="820"/>
      <c r="F81" s="820"/>
      <c r="G81" s="820"/>
      <c r="H81" s="820"/>
      <c r="I81" s="314"/>
      <c r="J81" s="334"/>
      <c r="K81" s="302" t="s">
        <v>970</v>
      </c>
      <c r="L81" s="858" t="s">
        <v>971</v>
      </c>
      <c r="M81" s="859"/>
      <c r="N81" s="303"/>
    </row>
    <row r="82" spans="1:14">
      <c r="B82" s="860" t="s">
        <v>972</v>
      </c>
      <c r="C82" s="861"/>
      <c r="D82" s="861"/>
      <c r="E82" s="861"/>
      <c r="F82" s="861"/>
      <c r="G82" s="861"/>
      <c r="H82" s="861"/>
      <c r="I82" s="87"/>
      <c r="J82" s="88"/>
      <c r="K82" s="304">
        <v>0.2</v>
      </c>
      <c r="L82" s="862">
        <f>N77*K82</f>
        <v>45530.203341583474</v>
      </c>
      <c r="M82" s="863"/>
      <c r="N82" s="51"/>
    </row>
    <row r="83" spans="1:14">
      <c r="B83" s="89" t="s">
        <v>973</v>
      </c>
      <c r="C83" s="90"/>
      <c r="D83" s="90"/>
      <c r="E83" s="90"/>
      <c r="F83" s="90"/>
      <c r="G83" s="90"/>
      <c r="H83" s="90"/>
      <c r="I83" s="87"/>
      <c r="J83" s="88"/>
      <c r="K83" s="304">
        <v>0.05</v>
      </c>
      <c r="L83" s="862">
        <f>N77*K83</f>
        <v>11382.550835395868</v>
      </c>
      <c r="M83" s="863"/>
      <c r="N83" s="51"/>
    </row>
    <row r="84" spans="1:14" ht="15.75" thickBot="1">
      <c r="B84" s="91" t="s">
        <v>974</v>
      </c>
      <c r="C84" s="92"/>
      <c r="D84" s="92"/>
      <c r="E84" s="92"/>
      <c r="F84" s="92"/>
      <c r="G84" s="92"/>
      <c r="H84" s="92"/>
      <c r="I84" s="93"/>
      <c r="J84" s="94"/>
      <c r="K84" s="305">
        <v>0.05</v>
      </c>
      <c r="L84" s="864">
        <f>N77*K84</f>
        <v>11382.550835395868</v>
      </c>
      <c r="M84" s="865"/>
      <c r="N84" s="51"/>
    </row>
    <row r="85" spans="1:14" ht="15.75" thickBot="1">
      <c r="B85" s="828" t="s">
        <v>953</v>
      </c>
      <c r="C85" s="829"/>
      <c r="D85" s="829"/>
      <c r="E85" s="829"/>
      <c r="F85" s="829"/>
      <c r="G85" s="829"/>
      <c r="H85" s="829"/>
      <c r="I85" s="829"/>
      <c r="J85" s="829"/>
      <c r="K85" s="829"/>
      <c r="L85" s="829"/>
      <c r="M85" s="830"/>
      <c r="N85" s="52">
        <f>L82+L83+L84</f>
        <v>68295.305012375218</v>
      </c>
    </row>
    <row r="86" spans="1:14" ht="15.75" thickBot="1">
      <c r="B86" s="33"/>
      <c r="C86" s="34"/>
      <c r="D86" s="34"/>
      <c r="E86" s="34"/>
      <c r="F86" s="34"/>
      <c r="G86" s="34"/>
      <c r="H86" s="34"/>
      <c r="I86" s="34"/>
      <c r="J86" s="34"/>
      <c r="K86" s="34"/>
      <c r="L86" s="34"/>
      <c r="M86" s="34"/>
      <c r="N86" s="35"/>
    </row>
    <row r="87" spans="1:14" ht="15.75" thickBot="1">
      <c r="A87" t="s">
        <v>2016</v>
      </c>
      <c r="B87" s="828" t="s">
        <v>975</v>
      </c>
      <c r="C87" s="829"/>
      <c r="D87" s="829"/>
      <c r="E87" s="829"/>
      <c r="F87" s="829"/>
      <c r="G87" s="829"/>
      <c r="H87" s="829"/>
      <c r="I87" s="829"/>
      <c r="J87" s="829"/>
      <c r="K87" s="829"/>
      <c r="L87" s="829"/>
      <c r="M87" s="830"/>
      <c r="N87" s="188">
        <f>N77+N85</f>
        <v>295946.32172029256</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6"/>
      <c r="K117" s="976"/>
      <c r="L117" s="976"/>
      <c r="M117" s="976"/>
      <c r="N117" s="977"/>
    </row>
    <row r="118" spans="2:14" ht="15.75" thickBot="1">
      <c r="B118" s="419" t="s">
        <v>2221</v>
      </c>
      <c r="C118" s="420"/>
      <c r="D118" s="420"/>
      <c r="E118" s="259"/>
      <c r="F118" s="259"/>
      <c r="G118" s="259"/>
      <c r="H118" s="259"/>
      <c r="I118" s="259"/>
      <c r="J118" s="978"/>
      <c r="K118" s="978"/>
      <c r="L118" s="978"/>
      <c r="M118" s="978"/>
      <c r="N118" s="979"/>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995" t="s">
        <v>944</v>
      </c>
      <c r="D30" s="996"/>
      <c r="E30" s="996"/>
      <c r="F30" s="996"/>
      <c r="G30" s="996"/>
      <c r="H30" s="996"/>
      <c r="I30" s="996"/>
      <c r="J30" s="454"/>
      <c r="K30" s="307"/>
      <c r="L30" s="839" t="s">
        <v>945</v>
      </c>
      <c r="M30" s="840"/>
      <c r="N30" s="71" t="s">
        <v>946</v>
      </c>
    </row>
    <row r="31" spans="1:14" ht="27" customHeight="1" thickBot="1">
      <c r="A31" t="s">
        <v>1845</v>
      </c>
      <c r="B31" s="80" t="s">
        <v>1680</v>
      </c>
      <c r="C31" s="993" t="s">
        <v>2139</v>
      </c>
      <c r="D31" s="994"/>
      <c r="E31" s="994"/>
      <c r="F31" s="994"/>
      <c r="G31" s="994"/>
      <c r="H31" s="994"/>
      <c r="I31" s="994"/>
      <c r="J31" s="994"/>
      <c r="K31" s="476"/>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336"/>
      <c r="N36" s="272"/>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0.05</v>
      </c>
      <c r="N41" s="344">
        <f>N75*M41</f>
        <v>2020.0640225900497</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44423.159676201154</v>
      </c>
      <c r="N48" s="272">
        <f>K48*M48</f>
        <v>48865.475643821272</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6416.8733773778404</v>
      </c>
      <c r="N49" s="272">
        <f>K49*M49</f>
        <v>7379.4043839845162</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377001.3332181095</v>
      </c>
      <c r="N50" s="272">
        <f>K50*M50</f>
        <v>45240.159986173137</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6738.6281641704973</v>
      </c>
      <c r="N51" s="272">
        <f>K51*M51</f>
        <v>13477.256328340995</v>
      </c>
    </row>
    <row r="52" spans="1:14" ht="15.75" thickBot="1">
      <c r="A52" t="s">
        <v>927</v>
      </c>
      <c r="B52" s="43" t="str">
        <f>VLOOKUP(A52,MATERIALES!A7:D373,3,FALSE)</f>
        <v>Malla Ciclónica Para Gaviones Galvanizada Y Plastificada Con Pvc Cal 12 (2M3)</v>
      </c>
      <c r="C52" s="310"/>
      <c r="D52" s="310"/>
      <c r="E52" s="310"/>
      <c r="F52" s="310"/>
      <c r="G52" s="310"/>
      <c r="H52" s="310"/>
      <c r="I52" s="310"/>
      <c r="J52" s="433" t="str">
        <f>VLOOKUP(A52,MATERIALES!A6:D644,2,FALSE)</f>
        <v>u</v>
      </c>
      <c r="K52" s="126">
        <v>0.5</v>
      </c>
      <c r="L52" s="325"/>
      <c r="M52" s="402">
        <f>VLOOKUP(A52,MATERIALES!A7:D400,4,FALSE)</f>
        <v>148697.22189888768</v>
      </c>
      <c r="N52" s="272">
        <f>K52*M52</f>
        <v>74348.610949443842</v>
      </c>
    </row>
    <row r="53" spans="1:14" ht="15.75" thickBot="1">
      <c r="B53" s="828" t="s">
        <v>953</v>
      </c>
      <c r="C53" s="829"/>
      <c r="D53" s="829"/>
      <c r="E53" s="829"/>
      <c r="F53" s="829"/>
      <c r="G53" s="829"/>
      <c r="H53" s="829"/>
      <c r="I53" s="829"/>
      <c r="J53" s="829"/>
      <c r="K53" s="829"/>
      <c r="L53" s="829"/>
      <c r="M53" s="830"/>
      <c r="N53" s="394">
        <f>SUM(N48:N52)</f>
        <v>189310.90729176375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1" t="s">
        <v>961</v>
      </c>
      <c r="M57" s="804"/>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832">
        <f>VLOOKUP(A58,TRANSPORTE!A1:D117,4,FALSE)</f>
        <v>1232.9363069637777</v>
      </c>
      <c r="M58" s="833"/>
      <c r="N58" s="287">
        <f>K58*L58</f>
        <v>1356.2299376601557</v>
      </c>
    </row>
    <row r="59" spans="1:14">
      <c r="B59" s="46"/>
      <c r="C59" s="47"/>
      <c r="D59" s="47"/>
      <c r="E59" s="47"/>
      <c r="F59" s="47"/>
      <c r="G59" s="47"/>
      <c r="H59" s="311"/>
      <c r="I59" s="279"/>
      <c r="J59" s="286"/>
      <c r="K59" s="279"/>
      <c r="L59" s="832"/>
      <c r="M59" s="833"/>
      <c r="N59" s="287"/>
    </row>
    <row r="60" spans="1:14">
      <c r="B60" s="46"/>
      <c r="C60" s="47"/>
      <c r="D60" s="47"/>
      <c r="E60" s="47"/>
      <c r="F60" s="47"/>
      <c r="G60" s="4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7"/>
      <c r="M63" s="818"/>
      <c r="N63" s="127"/>
    </row>
    <row r="64" spans="1:14" ht="15.75" thickBot="1">
      <c r="B64" s="834" t="s">
        <v>953</v>
      </c>
      <c r="C64" s="835"/>
      <c r="D64" s="835"/>
      <c r="E64" s="835"/>
      <c r="F64" s="835"/>
      <c r="G64" s="835"/>
      <c r="H64" s="835"/>
      <c r="I64" s="835"/>
      <c r="J64" s="835"/>
      <c r="K64" s="835"/>
      <c r="L64" s="835"/>
      <c r="M64" s="836"/>
      <c r="N64" s="104">
        <f>N58+N59+N60+N61+N62</f>
        <v>1356.2299376601557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4" t="s">
        <v>963</v>
      </c>
      <c r="C68" s="855"/>
      <c r="D68" s="855"/>
      <c r="E68" s="855"/>
      <c r="F68" s="855"/>
      <c r="G68" s="855"/>
      <c r="H68" s="855"/>
      <c r="I68" s="73" t="s">
        <v>964</v>
      </c>
      <c r="J68" s="75" t="s">
        <v>1410</v>
      </c>
      <c r="K68" s="74" t="s">
        <v>966</v>
      </c>
      <c r="L68" s="856" t="s">
        <v>950</v>
      </c>
      <c r="M68" s="980"/>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5"/>
      <c r="C74" s="816"/>
      <c r="D74" s="816"/>
      <c r="E74" s="816"/>
      <c r="F74" s="816"/>
      <c r="G74" s="816"/>
      <c r="H74" s="816"/>
      <c r="I74" s="126"/>
      <c r="J74" s="126"/>
      <c r="K74" s="126"/>
      <c r="L74" s="916"/>
      <c r="M74" s="916"/>
      <c r="N74" s="127"/>
    </row>
    <row r="75" spans="1:15" ht="15.75" thickBot="1">
      <c r="B75" s="834" t="s">
        <v>953</v>
      </c>
      <c r="C75" s="835"/>
      <c r="D75" s="835"/>
      <c r="E75" s="835"/>
      <c r="F75" s="835"/>
      <c r="G75" s="835"/>
      <c r="H75" s="835"/>
      <c r="I75" s="835"/>
      <c r="J75" s="835"/>
      <c r="K75" s="835"/>
      <c r="L75" s="835"/>
      <c r="M75" s="836"/>
      <c r="N75" s="460">
        <f>SUM(N69:N74)</f>
        <v>40401.280451800994</v>
      </c>
    </row>
    <row r="76" spans="1:15" ht="15.75" thickBot="1">
      <c r="B76" s="33"/>
      <c r="C76" s="34"/>
      <c r="D76" s="34"/>
      <c r="E76" s="34"/>
      <c r="F76" s="34"/>
      <c r="G76" s="34"/>
      <c r="H76" s="34"/>
      <c r="I76" s="34"/>
      <c r="J76" s="34"/>
      <c r="K76" s="34"/>
      <c r="L76" s="34"/>
      <c r="M76" s="34"/>
      <c r="N76" s="35"/>
    </row>
    <row r="77" spans="1:15" ht="15.75" thickBot="1">
      <c r="B77" s="828" t="s">
        <v>967</v>
      </c>
      <c r="C77" s="829"/>
      <c r="D77" s="829"/>
      <c r="E77" s="829"/>
      <c r="F77" s="829"/>
      <c r="G77" s="829"/>
      <c r="H77" s="829"/>
      <c r="I77" s="829"/>
      <c r="J77" s="829"/>
      <c r="K77" s="829"/>
      <c r="L77" s="829"/>
      <c r="M77" s="830"/>
      <c r="N77" s="99">
        <f>N43+N53+N64+N75</f>
        <v>233088.48170381496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9" t="s">
        <v>969</v>
      </c>
      <c r="C81" s="820"/>
      <c r="D81" s="820"/>
      <c r="E81" s="820"/>
      <c r="F81" s="820"/>
      <c r="G81" s="820"/>
      <c r="H81" s="820"/>
      <c r="I81" s="314"/>
      <c r="J81" s="334"/>
      <c r="K81" s="302" t="s">
        <v>970</v>
      </c>
      <c r="L81" s="858" t="s">
        <v>971</v>
      </c>
      <c r="M81" s="859"/>
      <c r="N81" s="303"/>
    </row>
    <row r="82" spans="1:14">
      <c r="B82" s="860" t="s">
        <v>972</v>
      </c>
      <c r="C82" s="861"/>
      <c r="D82" s="861"/>
      <c r="E82" s="861"/>
      <c r="F82" s="861"/>
      <c r="G82" s="861"/>
      <c r="H82" s="861"/>
      <c r="I82" s="87"/>
      <c r="J82" s="88"/>
      <c r="K82" s="304">
        <v>0.2</v>
      </c>
      <c r="L82" s="862">
        <f>N77*K82</f>
        <v>46617.696340762996</v>
      </c>
      <c r="M82" s="863"/>
      <c r="N82" s="51"/>
    </row>
    <row r="83" spans="1:14">
      <c r="B83" s="89" t="s">
        <v>973</v>
      </c>
      <c r="C83" s="90"/>
      <c r="D83" s="90"/>
      <c r="E83" s="90"/>
      <c r="F83" s="90"/>
      <c r="G83" s="90"/>
      <c r="H83" s="90"/>
      <c r="I83" s="87"/>
      <c r="J83" s="88"/>
      <c r="K83" s="304">
        <v>0.05</v>
      </c>
      <c r="L83" s="862">
        <f>N77*K83</f>
        <v>11654.424085190749</v>
      </c>
      <c r="M83" s="863"/>
      <c r="N83" s="51"/>
    </row>
    <row r="84" spans="1:14" ht="15.75" thickBot="1">
      <c r="B84" s="91" t="s">
        <v>974</v>
      </c>
      <c r="C84" s="92"/>
      <c r="D84" s="92"/>
      <c r="E84" s="92"/>
      <c r="F84" s="92"/>
      <c r="G84" s="92"/>
      <c r="H84" s="92"/>
      <c r="I84" s="93"/>
      <c r="J84" s="94"/>
      <c r="K84" s="305">
        <v>0.05</v>
      </c>
      <c r="L84" s="864">
        <f>N77*K84</f>
        <v>11654.424085190749</v>
      </c>
      <c r="M84" s="865"/>
      <c r="N84" s="51"/>
    </row>
    <row r="85" spans="1:14" ht="15.75" thickBot="1">
      <c r="B85" s="828" t="s">
        <v>953</v>
      </c>
      <c r="C85" s="829"/>
      <c r="D85" s="829"/>
      <c r="E85" s="829"/>
      <c r="F85" s="829"/>
      <c r="G85" s="829"/>
      <c r="H85" s="829"/>
      <c r="I85" s="829"/>
      <c r="J85" s="829"/>
      <c r="K85" s="829"/>
      <c r="L85" s="829"/>
      <c r="M85" s="830"/>
      <c r="N85" s="52">
        <f>L82+L83+L84</f>
        <v>69926.544511144501</v>
      </c>
    </row>
    <row r="86" spans="1:14" ht="15.75" thickBot="1">
      <c r="B86" s="33"/>
      <c r="C86" s="34"/>
      <c r="D86" s="34"/>
      <c r="E86" s="34"/>
      <c r="F86" s="34"/>
      <c r="G86" s="34"/>
      <c r="H86" s="34"/>
      <c r="I86" s="34"/>
      <c r="J86" s="34"/>
      <c r="K86" s="34"/>
      <c r="L86" s="34"/>
      <c r="M86" s="34"/>
      <c r="N86" s="35"/>
    </row>
    <row r="87" spans="1:14" ht="15.75" thickBot="1">
      <c r="A87" t="s">
        <v>2016</v>
      </c>
      <c r="B87" s="828" t="s">
        <v>975</v>
      </c>
      <c r="C87" s="829"/>
      <c r="D87" s="829"/>
      <c r="E87" s="829"/>
      <c r="F87" s="829"/>
      <c r="G87" s="829"/>
      <c r="H87" s="829"/>
      <c r="I87" s="829"/>
      <c r="J87" s="829"/>
      <c r="K87" s="829"/>
      <c r="L87" s="829"/>
      <c r="M87" s="830"/>
      <c r="N87" s="188">
        <f>N77+N85</f>
        <v>303015.02621495945</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6"/>
      <c r="K117" s="976"/>
      <c r="L117" s="976"/>
      <c r="M117" s="976"/>
      <c r="N117" s="977"/>
    </row>
    <row r="118" spans="2:14" ht="15.75" thickBot="1">
      <c r="B118" s="419" t="s">
        <v>2221</v>
      </c>
      <c r="C118" s="420"/>
      <c r="D118" s="420"/>
      <c r="E118" s="259"/>
      <c r="F118" s="259"/>
      <c r="G118" s="259"/>
      <c r="H118" s="259"/>
      <c r="I118" s="259"/>
      <c r="J118" s="978"/>
      <c r="K118" s="978"/>
      <c r="L118" s="978"/>
      <c r="M118" s="978"/>
      <c r="N118" s="979"/>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995" t="s">
        <v>944</v>
      </c>
      <c r="D30" s="996"/>
      <c r="E30" s="996"/>
      <c r="F30" s="996"/>
      <c r="G30" s="996"/>
      <c r="H30" s="996"/>
      <c r="I30" s="996"/>
      <c r="J30" s="454"/>
      <c r="K30" s="307"/>
      <c r="L30" s="839" t="s">
        <v>945</v>
      </c>
      <c r="M30" s="840"/>
      <c r="N30" s="71" t="s">
        <v>946</v>
      </c>
    </row>
    <row r="31" spans="1:14" ht="28.5" customHeight="1" thickBot="1">
      <c r="A31" t="s">
        <v>1845</v>
      </c>
      <c r="B31" s="80" t="s">
        <v>1681</v>
      </c>
      <c r="C31" s="993" t="s">
        <v>2140</v>
      </c>
      <c r="D31" s="994"/>
      <c r="E31" s="994"/>
      <c r="F31" s="994"/>
      <c r="G31" s="994"/>
      <c r="H31" s="994"/>
      <c r="I31" s="994"/>
      <c r="J31" s="994"/>
      <c r="K31" s="476"/>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336"/>
      <c r="N36" s="272"/>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0.05</v>
      </c>
      <c r="N41" s="344">
        <f>N75*M41</f>
        <v>2020.0640225900497</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44423.159676201154</v>
      </c>
      <c r="N48" s="272">
        <f>K48*M48</f>
        <v>48865.475643821272</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6416.8733773778404</v>
      </c>
      <c r="N49" s="272">
        <f>K49*M49</f>
        <v>7379.4043839845162</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377001.3332181095</v>
      </c>
      <c r="N50" s="272">
        <f>K50*M50</f>
        <v>45240.159986173137</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6738.6281641704973</v>
      </c>
      <c r="N51" s="272">
        <f>K51*M51</f>
        <v>13477.256328340995</v>
      </c>
    </row>
    <row r="52" spans="1:14" ht="15.75" thickBot="1">
      <c r="A52" t="s">
        <v>929</v>
      </c>
      <c r="B52" s="43" t="str">
        <f>VLOOKUP(A52,MATERIALES!A7:D373,3,FALSE)</f>
        <v>Malla Ciclónica Para Gaviones Galvanizada Aleación Zn-5A1-Mm Y Plastificada Pvc Cal 12 (2M3)</v>
      </c>
      <c r="C52" s="310"/>
      <c r="D52" s="310"/>
      <c r="E52" s="310"/>
      <c r="F52" s="310"/>
      <c r="G52" s="310"/>
      <c r="H52" s="310"/>
      <c r="I52" s="310"/>
      <c r="J52" s="433" t="str">
        <f>VLOOKUP(A52,MATERIALES!A6:D644,2,FALSE)</f>
        <v>u</v>
      </c>
      <c r="K52" s="126">
        <v>0.5</v>
      </c>
      <c r="L52" s="325"/>
      <c r="M52" s="402">
        <f>VLOOKUP(A52,MATERIALES!A7:D400,4,FALSE)</f>
        <v>149099.84924805645</v>
      </c>
      <c r="N52" s="272">
        <f>K52*M52</f>
        <v>74549.924624028223</v>
      </c>
    </row>
    <row r="53" spans="1:14" ht="15.75" thickBot="1">
      <c r="B53" s="828" t="s">
        <v>953</v>
      </c>
      <c r="C53" s="829"/>
      <c r="D53" s="829"/>
      <c r="E53" s="829"/>
      <c r="F53" s="829"/>
      <c r="G53" s="829"/>
      <c r="H53" s="829"/>
      <c r="I53" s="829"/>
      <c r="J53" s="829"/>
      <c r="K53" s="829"/>
      <c r="L53" s="829"/>
      <c r="M53" s="830"/>
      <c r="N53" s="394">
        <f>SUM(N48:N52)</f>
        <v>189512.22096634813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1" t="s">
        <v>961</v>
      </c>
      <c r="M57" s="804"/>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832">
        <f>VLOOKUP(A58,TRANSPORTE!A1:D117,4,FALSE)</f>
        <v>1232.9363069637777</v>
      </c>
      <c r="M58" s="833"/>
      <c r="N58" s="287">
        <f>K58*L58</f>
        <v>1356.2299376601557</v>
      </c>
    </row>
    <row r="59" spans="1:14">
      <c r="B59" s="46"/>
      <c r="C59" s="47"/>
      <c r="D59" s="47"/>
      <c r="E59" s="47"/>
      <c r="F59" s="47"/>
      <c r="G59" s="47"/>
      <c r="H59" s="311"/>
      <c r="I59" s="279"/>
      <c r="J59" s="286"/>
      <c r="K59" s="279"/>
      <c r="L59" s="832"/>
      <c r="M59" s="833"/>
      <c r="N59" s="287"/>
    </row>
    <row r="60" spans="1:14">
      <c r="B60" s="46"/>
      <c r="C60" s="47"/>
      <c r="D60" s="47"/>
      <c r="E60" s="47"/>
      <c r="F60" s="47"/>
      <c r="G60" s="4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7"/>
      <c r="M63" s="818"/>
      <c r="N63" s="127"/>
    </row>
    <row r="64" spans="1:14" ht="15.75" thickBot="1">
      <c r="B64" s="834" t="s">
        <v>953</v>
      </c>
      <c r="C64" s="835"/>
      <c r="D64" s="835"/>
      <c r="E64" s="835"/>
      <c r="F64" s="835"/>
      <c r="G64" s="835"/>
      <c r="H64" s="835"/>
      <c r="I64" s="835"/>
      <c r="J64" s="835"/>
      <c r="K64" s="835"/>
      <c r="L64" s="835"/>
      <c r="M64" s="836"/>
      <c r="N64" s="104">
        <f>N58+N59+N60+N61+N62</f>
        <v>1356.2299376601557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4" t="s">
        <v>963</v>
      </c>
      <c r="C68" s="855"/>
      <c r="D68" s="855"/>
      <c r="E68" s="855"/>
      <c r="F68" s="855"/>
      <c r="G68" s="855"/>
      <c r="H68" s="855"/>
      <c r="I68" s="73" t="s">
        <v>964</v>
      </c>
      <c r="J68" s="75" t="s">
        <v>1410</v>
      </c>
      <c r="K68" s="74" t="s">
        <v>966</v>
      </c>
      <c r="L68" s="856" t="s">
        <v>950</v>
      </c>
      <c r="M68" s="980"/>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5"/>
      <c r="C74" s="816"/>
      <c r="D74" s="816"/>
      <c r="E74" s="816"/>
      <c r="F74" s="816"/>
      <c r="G74" s="816"/>
      <c r="H74" s="816"/>
      <c r="I74" s="126"/>
      <c r="J74" s="126"/>
      <c r="K74" s="126"/>
      <c r="L74" s="916"/>
      <c r="M74" s="916"/>
      <c r="N74" s="127"/>
    </row>
    <row r="75" spans="1:15" ht="15.75" thickBot="1">
      <c r="B75" s="834" t="s">
        <v>953</v>
      </c>
      <c r="C75" s="835"/>
      <c r="D75" s="835"/>
      <c r="E75" s="835"/>
      <c r="F75" s="835"/>
      <c r="G75" s="835"/>
      <c r="H75" s="835"/>
      <c r="I75" s="835"/>
      <c r="J75" s="835"/>
      <c r="K75" s="835"/>
      <c r="L75" s="835"/>
      <c r="M75" s="836"/>
      <c r="N75" s="460">
        <f>SUM(N69:N74)</f>
        <v>40401.280451800994</v>
      </c>
    </row>
    <row r="76" spans="1:15" ht="15.75" thickBot="1">
      <c r="B76" s="33"/>
      <c r="C76" s="34"/>
      <c r="D76" s="34"/>
      <c r="E76" s="34"/>
      <c r="F76" s="34"/>
      <c r="G76" s="34"/>
      <c r="H76" s="34"/>
      <c r="I76" s="34"/>
      <c r="J76" s="34"/>
      <c r="K76" s="34"/>
      <c r="L76" s="34"/>
      <c r="M76" s="34"/>
      <c r="N76" s="35"/>
    </row>
    <row r="77" spans="1:15" ht="15.75" thickBot="1">
      <c r="B77" s="828" t="s">
        <v>967</v>
      </c>
      <c r="C77" s="829"/>
      <c r="D77" s="829"/>
      <c r="E77" s="829"/>
      <c r="F77" s="829"/>
      <c r="G77" s="829"/>
      <c r="H77" s="829"/>
      <c r="I77" s="829"/>
      <c r="J77" s="829"/>
      <c r="K77" s="829"/>
      <c r="L77" s="829"/>
      <c r="M77" s="830"/>
      <c r="N77" s="99">
        <f>N43+N53+N64+N75</f>
        <v>233289.79537839934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9" t="s">
        <v>969</v>
      </c>
      <c r="C81" s="820"/>
      <c r="D81" s="820"/>
      <c r="E81" s="820"/>
      <c r="F81" s="820"/>
      <c r="G81" s="820"/>
      <c r="H81" s="820"/>
      <c r="I81" s="314"/>
      <c r="J81" s="334"/>
      <c r="K81" s="302" t="s">
        <v>970</v>
      </c>
      <c r="L81" s="858" t="s">
        <v>971</v>
      </c>
      <c r="M81" s="859"/>
      <c r="N81" s="303"/>
    </row>
    <row r="82" spans="1:14">
      <c r="B82" s="860" t="s">
        <v>972</v>
      </c>
      <c r="C82" s="861"/>
      <c r="D82" s="861"/>
      <c r="E82" s="861"/>
      <c r="F82" s="861"/>
      <c r="G82" s="861"/>
      <c r="H82" s="861"/>
      <c r="I82" s="87"/>
      <c r="J82" s="88"/>
      <c r="K82" s="304">
        <v>0.2</v>
      </c>
      <c r="L82" s="862">
        <f>N77*K82</f>
        <v>46657.959075679872</v>
      </c>
      <c r="M82" s="863"/>
      <c r="N82" s="51"/>
    </row>
    <row r="83" spans="1:14">
      <c r="B83" s="89" t="s">
        <v>973</v>
      </c>
      <c r="C83" s="90"/>
      <c r="D83" s="90"/>
      <c r="E83" s="90"/>
      <c r="F83" s="90"/>
      <c r="G83" s="90"/>
      <c r="H83" s="90"/>
      <c r="I83" s="87"/>
      <c r="J83" s="88"/>
      <c r="K83" s="304">
        <v>0.05</v>
      </c>
      <c r="L83" s="862">
        <f>N77*K83</f>
        <v>11664.489768919968</v>
      </c>
      <c r="M83" s="863"/>
      <c r="N83" s="51"/>
    </row>
    <row r="84" spans="1:14" ht="15.75" thickBot="1">
      <c r="B84" s="91" t="s">
        <v>974</v>
      </c>
      <c r="C84" s="92"/>
      <c r="D84" s="92"/>
      <c r="E84" s="92"/>
      <c r="F84" s="92"/>
      <c r="G84" s="92"/>
      <c r="H84" s="92"/>
      <c r="I84" s="93"/>
      <c r="J84" s="94"/>
      <c r="K84" s="305">
        <v>0.05</v>
      </c>
      <c r="L84" s="864">
        <f>N77*K84</f>
        <v>11664.489768919968</v>
      </c>
      <c r="M84" s="865"/>
      <c r="N84" s="51"/>
    </row>
    <row r="85" spans="1:14" ht="15.75" thickBot="1">
      <c r="B85" s="828" t="s">
        <v>953</v>
      </c>
      <c r="C85" s="829"/>
      <c r="D85" s="829"/>
      <c r="E85" s="829"/>
      <c r="F85" s="829"/>
      <c r="G85" s="829"/>
      <c r="H85" s="829"/>
      <c r="I85" s="829"/>
      <c r="J85" s="829"/>
      <c r="K85" s="829"/>
      <c r="L85" s="829"/>
      <c r="M85" s="830"/>
      <c r="N85" s="52">
        <f>L82+L83+L84</f>
        <v>69986.938613519815</v>
      </c>
    </row>
    <row r="86" spans="1:14" ht="15.75" thickBot="1">
      <c r="B86" s="33"/>
      <c r="C86" s="34"/>
      <c r="D86" s="34"/>
      <c r="E86" s="34"/>
      <c r="F86" s="34"/>
      <c r="G86" s="34"/>
      <c r="H86" s="34"/>
      <c r="I86" s="34"/>
      <c r="J86" s="34"/>
      <c r="K86" s="34"/>
      <c r="L86" s="34"/>
      <c r="M86" s="34"/>
      <c r="N86" s="35"/>
    </row>
    <row r="87" spans="1:14" ht="15.75" thickBot="1">
      <c r="A87" t="s">
        <v>2016</v>
      </c>
      <c r="B87" s="828" t="s">
        <v>975</v>
      </c>
      <c r="C87" s="829"/>
      <c r="D87" s="829"/>
      <c r="E87" s="829"/>
      <c r="F87" s="829"/>
      <c r="G87" s="829"/>
      <c r="H87" s="829"/>
      <c r="I87" s="829"/>
      <c r="J87" s="829"/>
      <c r="K87" s="829"/>
      <c r="L87" s="829"/>
      <c r="M87" s="830"/>
      <c r="N87" s="188">
        <f>N77+N85</f>
        <v>303276.73399191914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6"/>
      <c r="K117" s="976"/>
      <c r="L117" s="976"/>
      <c r="M117" s="976"/>
      <c r="N117" s="977"/>
    </row>
    <row r="118" spans="2:14" ht="15.75" thickBot="1">
      <c r="B118" s="419" t="s">
        <v>2221</v>
      </c>
      <c r="C118" s="420"/>
      <c r="D118" s="420"/>
      <c r="E118" s="259"/>
      <c r="F118" s="259"/>
      <c r="G118" s="259"/>
      <c r="H118" s="259"/>
      <c r="I118" s="259"/>
      <c r="J118" s="978"/>
      <c r="K118" s="978"/>
      <c r="L118" s="978"/>
      <c r="M118" s="978"/>
      <c r="N118" s="979"/>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thickBot="1">
      <c r="A31" t="s">
        <v>1845</v>
      </c>
      <c r="B31" s="80" t="s">
        <v>1682</v>
      </c>
      <c r="C31" s="81" t="s">
        <v>2141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257</v>
      </c>
      <c r="B36" s="841" t="str">
        <f>VLOOKUP(A36,EQUIPOS!A6:D154,3,FALSE)</f>
        <v>Mezcladora de concreto 1 bulto</v>
      </c>
      <c r="C36" s="842"/>
      <c r="D36" s="842"/>
      <c r="E36" s="842"/>
      <c r="F36" s="842"/>
      <c r="G36" s="842"/>
      <c r="H36" s="843"/>
      <c r="I36" s="267"/>
      <c r="J36" s="268"/>
      <c r="K36" s="269">
        <f>VLOOKUP(A36,EQUIPOS!A6:D163,4,FALSE)</f>
        <v>11063.203143038221</v>
      </c>
      <c r="L36" s="270"/>
      <c r="M36" s="336">
        <v>1</v>
      </c>
      <c r="N36" s="272">
        <f>K36*M36</f>
        <v>11063.203143038221</v>
      </c>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0.05</v>
      </c>
      <c r="N41" s="344">
        <f>N77*M41</f>
        <v>3373.3390225900498</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14436.542165628271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3" t="s">
        <v>757</v>
      </c>
      <c r="B48" s="43" t="str">
        <f>VLOOKUP(A48,MATERIALES!A5:D373,3,FALSE)</f>
        <v>Agregado para concreto hidráulico</v>
      </c>
      <c r="C48" s="281"/>
      <c r="D48" s="281"/>
      <c r="E48" s="281"/>
      <c r="F48" s="281"/>
      <c r="G48" s="281"/>
      <c r="H48" s="281"/>
      <c r="I48" s="281"/>
      <c r="J48" s="311" t="str">
        <f>VLOOKUP(A48,MATERIALES!A4:D640,2,FALSE)</f>
        <v>m3</v>
      </c>
      <c r="K48" s="282">
        <v>0.504</v>
      </c>
      <c r="L48" s="267"/>
      <c r="M48" s="402">
        <f>VLOOKUP(A48,MATERIALES!A5:D396,4,FALSE)</f>
        <v>62775.504308637377</v>
      </c>
      <c r="N48" s="272">
        <f t="shared" ref="N48:N53" si="0">K48*M48</f>
        <v>31638.854171553237</v>
      </c>
    </row>
    <row r="49" spans="1:14">
      <c r="A49" s="163" t="s">
        <v>867</v>
      </c>
      <c r="B49" s="43" t="str">
        <f>VLOOKUP(A49,MATERIALES!A6:D373,3,FALSE)</f>
        <v>Formaleta (gaviones, juntas de bordillos, juntas de cunetas, muros, concretos clase D,E, F y G)</v>
      </c>
      <c r="C49" s="425"/>
      <c r="D49" s="425"/>
      <c r="E49" s="425"/>
      <c r="F49" s="425"/>
      <c r="G49" s="425"/>
      <c r="H49" s="425"/>
      <c r="I49" s="425"/>
      <c r="J49" s="312" t="str">
        <f>VLOOKUP(A49,MATERIALES!A5:D641,2,FALSE)</f>
        <v>m2</v>
      </c>
      <c r="K49" s="397">
        <v>2</v>
      </c>
      <c r="L49" s="421"/>
      <c r="M49" s="402">
        <f>VLOOKUP(A49,MATERIALES!A6:D397,4,FALSE)</f>
        <v>6738.6281641704973</v>
      </c>
      <c r="N49" s="272">
        <f t="shared" si="0"/>
        <v>13477.256328340995</v>
      </c>
    </row>
    <row r="50" spans="1:14">
      <c r="A50" s="163" t="s">
        <v>774</v>
      </c>
      <c r="B50" s="43" t="str">
        <f>VLOOKUP(A50,MATERIALES!A6:D373,3,FALSE)</f>
        <v>Agua</v>
      </c>
      <c r="C50" s="425"/>
      <c r="D50" s="425"/>
      <c r="E50" s="425"/>
      <c r="F50" s="425"/>
      <c r="G50" s="425"/>
      <c r="H50" s="425"/>
      <c r="I50" s="425"/>
      <c r="J50" s="312" t="str">
        <f>VLOOKUP(A50,MATERIALES!A6:D642,2,FALSE)</f>
        <v>lt</v>
      </c>
      <c r="K50" s="397">
        <v>111</v>
      </c>
      <c r="L50" s="421"/>
      <c r="M50" s="402">
        <f>VLOOKUP(A50,MATERIALES!A6:D398,4,FALSE)</f>
        <v>53.625797798776269</v>
      </c>
      <c r="N50" s="272">
        <f t="shared" si="0"/>
        <v>5952.4635556641661</v>
      </c>
    </row>
    <row r="51" spans="1:14">
      <c r="A51" s="163" t="s">
        <v>598</v>
      </c>
      <c r="B51" s="43" t="str">
        <f>VLOOKUP(A51,MATERIALES!A6:D373,3,FALSE)</f>
        <v>Piedra para concreto ciclópeo (rajón o canto rodado)</v>
      </c>
      <c r="C51" s="425"/>
      <c r="D51" s="425"/>
      <c r="E51" s="425"/>
      <c r="F51" s="425"/>
      <c r="G51" s="425"/>
      <c r="H51" s="425"/>
      <c r="I51" s="425"/>
      <c r="J51" s="312" t="str">
        <f>VLOOKUP(A51,MATERIALES!A6:D643,2,FALSE)</f>
        <v>m3</v>
      </c>
      <c r="K51" s="397">
        <v>0.4</v>
      </c>
      <c r="L51" s="421"/>
      <c r="M51" s="402">
        <f>VLOOKUP(A51,MATERIALES!A6:D399,4,FALSE)</f>
        <v>44245.621840770254</v>
      </c>
      <c r="N51" s="272">
        <f t="shared" si="0"/>
        <v>17698.248736308102</v>
      </c>
    </row>
    <row r="52" spans="1:14">
      <c r="A52" t="s">
        <v>802</v>
      </c>
      <c r="B52" s="320" t="str">
        <f>VLOOKUP(A52,MATERIALES!A7:D373,3,FALSE)</f>
        <v>Arena lavada</v>
      </c>
      <c r="C52" s="47"/>
      <c r="D52" s="47"/>
      <c r="E52" s="47"/>
      <c r="F52" s="47"/>
      <c r="G52" s="47"/>
      <c r="H52" s="47"/>
      <c r="I52" s="47"/>
      <c r="J52" s="312" t="str">
        <f>VLOOKUP(A52,MATERIALES!A6:D644,2,FALSE)</f>
        <v>m3</v>
      </c>
      <c r="K52" s="169">
        <v>0.378</v>
      </c>
      <c r="L52" s="318"/>
      <c r="M52" s="426">
        <f>VLOOKUP(A52,MATERIALES!A7:D400,4,FALSE)</f>
        <v>55294.098103758915</v>
      </c>
      <c r="N52" s="273">
        <f t="shared" si="0"/>
        <v>20901.16908322087</v>
      </c>
    </row>
    <row r="53" spans="1:14">
      <c r="A53" t="s">
        <v>804</v>
      </c>
      <c r="B53" s="168" t="str">
        <f>VLOOKUP(A53,MATERIALES!A8:D373,3,FALSE)</f>
        <v>Cemento gris</v>
      </c>
      <c r="C53" s="317"/>
      <c r="D53" s="317"/>
      <c r="E53" s="317"/>
      <c r="F53" s="317"/>
      <c r="G53" s="317"/>
      <c r="H53" s="317"/>
      <c r="I53" s="317"/>
      <c r="J53" s="312" t="str">
        <f>VLOOKUP(A53,MATERIALES!A7:D645,2,FALSE)</f>
        <v>kg</v>
      </c>
      <c r="K53" s="44">
        <v>156</v>
      </c>
      <c r="L53" s="318"/>
      <c r="M53" s="426">
        <f>VLOOKUP(A53,MATERIALES!A8:D401,4,FALSE)</f>
        <v>477.68611145997306</v>
      </c>
      <c r="N53" s="273">
        <f t="shared" si="0"/>
        <v>74519.033387755801</v>
      </c>
    </row>
    <row r="54" spans="1:14">
      <c r="B54" s="320"/>
      <c r="C54" s="317"/>
      <c r="D54" s="317"/>
      <c r="E54" s="317"/>
      <c r="F54" s="317"/>
      <c r="G54" s="317"/>
      <c r="H54" s="317"/>
      <c r="I54" s="317"/>
      <c r="J54" s="311"/>
      <c r="K54" s="44"/>
      <c r="L54" s="318"/>
      <c r="M54" s="426"/>
      <c r="N54" s="273"/>
    </row>
    <row r="55" spans="1:14" ht="15.75" thickBot="1">
      <c r="B55" s="834" t="s">
        <v>953</v>
      </c>
      <c r="C55" s="835"/>
      <c r="D55" s="835"/>
      <c r="E55" s="835"/>
      <c r="F55" s="835"/>
      <c r="G55" s="835"/>
      <c r="H55" s="835"/>
      <c r="I55" s="835"/>
      <c r="J55" s="835"/>
      <c r="K55" s="835"/>
      <c r="L55" s="835"/>
      <c r="M55" s="836"/>
      <c r="N55" s="104">
        <f>SUM(N48:N54)</f>
        <v>164187.02526284318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A60" t="s">
        <v>1311</v>
      </c>
      <c r="B60" s="46" t="str">
        <f>VLOOKUP(A60,TRANSPORTE!A1:D117,3,FALSE)</f>
        <v>Transporte de piedra para gaviones</v>
      </c>
      <c r="C60" s="317"/>
      <c r="D60" s="317"/>
      <c r="E60" s="317"/>
      <c r="F60" s="317"/>
      <c r="G60" s="317"/>
      <c r="H60" s="311" t="s">
        <v>339</v>
      </c>
      <c r="I60" s="279">
        <v>0.4</v>
      </c>
      <c r="J60" s="286">
        <v>1</v>
      </c>
      <c r="K60" s="279">
        <f>I60*J60</f>
        <v>0.4</v>
      </c>
      <c r="L60" s="832">
        <f>VLOOKUP(A60,TRANSPORTE!A1:D117,4,FALSE)</f>
        <v>1232.9363069637777</v>
      </c>
      <c r="M60" s="833"/>
      <c r="N60" s="287">
        <f>K60*L60</f>
        <v>493.1745227855111</v>
      </c>
    </row>
    <row r="61" spans="1:14">
      <c r="A61" t="s">
        <v>1229</v>
      </c>
      <c r="B61" s="46" t="str">
        <f>VLOOKUP(A61,TRANSPORTE!A1:D117,3,FALSE)</f>
        <v>Transporte de arena</v>
      </c>
      <c r="C61" s="47"/>
      <c r="D61" s="47"/>
      <c r="E61" s="47"/>
      <c r="F61" s="47"/>
      <c r="G61" s="47"/>
      <c r="H61" s="311" t="s">
        <v>339</v>
      </c>
      <c r="I61" s="279">
        <v>0.378</v>
      </c>
      <c r="J61" s="286">
        <v>1</v>
      </c>
      <c r="K61" s="279">
        <f>I61*J61</f>
        <v>0.378</v>
      </c>
      <c r="L61" s="832">
        <f>VLOOKUP(A61,TRANSPORTE!A1:D117,4,FALSE)</f>
        <v>1232.9363069637777</v>
      </c>
      <c r="M61" s="833"/>
      <c r="N61" s="287">
        <f t="shared" ref="N61:N62" si="1">K61*L61</f>
        <v>466.04992403230796</v>
      </c>
    </row>
    <row r="62" spans="1:14">
      <c r="A62" t="s">
        <v>1281</v>
      </c>
      <c r="B62" s="46" t="str">
        <f>VLOOKUP(A62,TRANSPORTE!A1:D117,3,FALSE)</f>
        <v>Transporte de material triturado</v>
      </c>
      <c r="C62" s="47"/>
      <c r="D62" s="47"/>
      <c r="E62" s="47"/>
      <c r="F62" s="47"/>
      <c r="G62" s="47"/>
      <c r="H62" s="311" t="s">
        <v>339</v>
      </c>
      <c r="I62" s="279">
        <v>0.504</v>
      </c>
      <c r="J62" s="286">
        <v>1</v>
      </c>
      <c r="K62" s="279">
        <f>I62*J62</f>
        <v>0.504</v>
      </c>
      <c r="L62" s="832">
        <f>VLOOKUP(A62,TRANSPORTE!A1:D117,4,FALSE)</f>
        <v>1232.9363069637777</v>
      </c>
      <c r="M62" s="833"/>
      <c r="N62" s="287">
        <f t="shared" si="1"/>
        <v>621.39989870974398</v>
      </c>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7"/>
      <c r="M65" s="818"/>
      <c r="N65" s="127"/>
    </row>
    <row r="66" spans="1:15" ht="15.75" thickBot="1">
      <c r="B66" s="834" t="s">
        <v>953</v>
      </c>
      <c r="C66" s="835"/>
      <c r="D66" s="835"/>
      <c r="E66" s="835"/>
      <c r="F66" s="835"/>
      <c r="G66" s="835"/>
      <c r="H66" s="835"/>
      <c r="I66" s="835"/>
      <c r="J66" s="835"/>
      <c r="K66" s="835"/>
      <c r="L66" s="835"/>
      <c r="M66" s="836"/>
      <c r="N66" s="104">
        <f>N60+N61+N62+N63+N64</f>
        <v>1580.624345527563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857"/>
      <c r="N70" s="98" t="s">
        <v>951</v>
      </c>
    </row>
    <row r="71" spans="1:15">
      <c r="A71" s="164" t="s">
        <v>19</v>
      </c>
      <c r="B71" s="49" t="str">
        <f>VLOOKUP(A71,'MANO DE OBRA'!A8:D68,3,FALSE)</f>
        <v>Obrero (8)</v>
      </c>
      <c r="C71" s="47"/>
      <c r="D71" s="47"/>
      <c r="E71" s="47"/>
      <c r="F71" s="47"/>
      <c r="G71" s="47"/>
      <c r="H71" s="47"/>
      <c r="I71" s="292">
        <f>K71/J71*100</f>
        <v>234080.00000000003</v>
      </c>
      <c r="J71" s="293">
        <v>185</v>
      </c>
      <c r="K71" s="294">
        <f>VLOOKUP(A71,'MANO DE OBRA'!A8:D99,4,FALSE)</f>
        <v>433048</v>
      </c>
      <c r="L71" s="50"/>
      <c r="M71" s="434">
        <v>8</v>
      </c>
      <c r="N71" s="395">
        <f>K71/M71</f>
        <v>54131</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5"/>
      <c r="C76" s="816"/>
      <c r="D76" s="816"/>
      <c r="E76" s="816"/>
      <c r="F76" s="816"/>
      <c r="G76" s="816"/>
      <c r="H76" s="816"/>
      <c r="I76" s="126"/>
      <c r="J76" s="126"/>
      <c r="K76" s="126"/>
      <c r="L76" s="916"/>
      <c r="M76" s="916"/>
      <c r="N76" s="45"/>
    </row>
    <row r="77" spans="1:15" ht="15.75" thickBot="1">
      <c r="B77" s="834" t="s">
        <v>953</v>
      </c>
      <c r="C77" s="835"/>
      <c r="D77" s="835"/>
      <c r="E77" s="835"/>
      <c r="F77" s="835"/>
      <c r="G77" s="835"/>
      <c r="H77" s="835"/>
      <c r="I77" s="835"/>
      <c r="J77" s="835"/>
      <c r="K77" s="835"/>
      <c r="L77" s="835"/>
      <c r="M77" s="836"/>
      <c r="N77" s="301">
        <f>SUM(N71:N76)</f>
        <v>67466.780451800994</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247670.97222580001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49534.194445160007</v>
      </c>
      <c r="M84" s="863"/>
      <c r="N84" s="51"/>
    </row>
    <row r="85" spans="1:14">
      <c r="B85" s="89" t="s">
        <v>973</v>
      </c>
      <c r="C85" s="90"/>
      <c r="D85" s="90"/>
      <c r="E85" s="90"/>
      <c r="F85" s="90"/>
      <c r="G85" s="90"/>
      <c r="H85" s="90"/>
      <c r="I85" s="87"/>
      <c r="J85" s="88"/>
      <c r="K85" s="304">
        <v>0.05</v>
      </c>
      <c r="L85" s="862">
        <f>N79*K85</f>
        <v>12383.548611290002</v>
      </c>
      <c r="M85" s="863"/>
      <c r="N85" s="51"/>
    </row>
    <row r="86" spans="1:14" ht="15.75" thickBot="1">
      <c r="B86" s="91" t="s">
        <v>974</v>
      </c>
      <c r="C86" s="92"/>
      <c r="D86" s="92"/>
      <c r="E86" s="92"/>
      <c r="F86" s="92"/>
      <c r="G86" s="92"/>
      <c r="H86" s="92"/>
      <c r="I86" s="93"/>
      <c r="J86" s="94"/>
      <c r="K86" s="305">
        <v>0.05</v>
      </c>
      <c r="L86" s="864">
        <f>N79*K86</f>
        <v>12383.548611290002</v>
      </c>
      <c r="M86" s="865"/>
      <c r="N86" s="51"/>
    </row>
    <row r="87" spans="1:14" ht="15.75" thickBot="1">
      <c r="B87" s="828" t="s">
        <v>953</v>
      </c>
      <c r="C87" s="829"/>
      <c r="D87" s="829"/>
      <c r="E87" s="829"/>
      <c r="F87" s="829"/>
      <c r="G87" s="829"/>
      <c r="H87" s="829"/>
      <c r="I87" s="829"/>
      <c r="J87" s="829"/>
      <c r="K87" s="829"/>
      <c r="L87" s="829"/>
      <c r="M87" s="830"/>
      <c r="N87" s="52">
        <f>L84+L85+L86</f>
        <v>74301.291667740006</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321972.26389354002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5"/>
  <cols>
    <col min="1" max="1" width="10.28515625" bestFit="1" customWidth="1"/>
    <col min="2" max="2" width="16.710937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1134</v>
      </c>
      <c r="C31" s="81" t="s">
        <v>2142</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336"/>
      <c r="N36" s="272"/>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0.05</v>
      </c>
      <c r="N41" s="344">
        <f>N77*M41</f>
        <v>1345.39621807204</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1345.39621807204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3" t="s">
        <v>805</v>
      </c>
      <c r="B48" s="43" t="str">
        <f>VLOOKUP(A48,MATERIALES!A5:D373,3,FALSE)</f>
        <v>Cemento Asfaltico 60-70</v>
      </c>
      <c r="C48" s="281"/>
      <c r="D48" s="281"/>
      <c r="E48" s="281"/>
      <c r="F48" s="281"/>
      <c r="G48" s="281"/>
      <c r="H48" s="281"/>
      <c r="I48" s="281"/>
      <c r="J48" s="311" t="str">
        <f>VLOOKUP(A48,MATERIALES!A4:D640,2,FALSE)</f>
        <v>kg</v>
      </c>
      <c r="K48" s="282">
        <v>0.5</v>
      </c>
      <c r="L48" s="267"/>
      <c r="M48" s="402">
        <f>VLOOKUP(A48,MATERIALES!A5:D396,4,FALSE)</f>
        <v>1938.8589417732314</v>
      </c>
      <c r="N48" s="272">
        <f>K48*M48</f>
        <v>969.42947088661572</v>
      </c>
    </row>
    <row r="49" spans="1:14">
      <c r="A49" s="163" t="s">
        <v>833</v>
      </c>
      <c r="B49" s="43" t="str">
        <f>VLOOKUP(A49,MATERIALES!A6:D373,3,FALSE)</f>
        <v>Concreto Resistencia  14 (Mpa)</v>
      </c>
      <c r="C49" s="425"/>
      <c r="D49" s="425"/>
      <c r="E49" s="425"/>
      <c r="F49" s="425"/>
      <c r="G49" s="425"/>
      <c r="H49" s="425"/>
      <c r="I49" s="425"/>
      <c r="J49" s="312" t="str">
        <f>VLOOKUP(A49,MATERIALES!A5:D641,2,FALSE)</f>
        <v>m3</v>
      </c>
      <c r="K49" s="397">
        <v>1.01</v>
      </c>
      <c r="L49" s="421"/>
      <c r="M49" s="402">
        <f>VLOOKUP(A49,MATERIALES!A6:D397,4,FALSE)</f>
        <v>415527.91123797081</v>
      </c>
      <c r="N49" s="272">
        <f>K49*M49</f>
        <v>419683.19035035052</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0.3</v>
      </c>
      <c r="L50" s="421"/>
      <c r="M50" s="402">
        <f>VLOOKUP(A50,MATERIALES!A6:D398,4,FALSE)</f>
        <v>6738.6281641704973</v>
      </c>
      <c r="N50" s="272">
        <f>K50*M50</f>
        <v>2021.5884492511491</v>
      </c>
    </row>
    <row r="51" spans="1:14">
      <c r="A51" s="163"/>
      <c r="B51" s="320"/>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320"/>
      <c r="C53" s="317"/>
      <c r="D53" s="317"/>
      <c r="E53" s="317"/>
      <c r="F53" s="317"/>
      <c r="G53" s="317"/>
      <c r="H53" s="317"/>
      <c r="I53" s="317"/>
      <c r="J53" s="311"/>
      <c r="K53" s="44"/>
      <c r="L53" s="318"/>
      <c r="M53" s="426"/>
      <c r="N53" s="273"/>
    </row>
    <row r="54" spans="1:14">
      <c r="B54" s="320"/>
      <c r="C54" s="317"/>
      <c r="D54" s="317"/>
      <c r="E54" s="317"/>
      <c r="F54" s="317"/>
      <c r="G54" s="317"/>
      <c r="H54" s="317"/>
      <c r="I54" s="317"/>
      <c r="J54" s="311"/>
      <c r="K54" s="44"/>
      <c r="L54" s="318"/>
      <c r="M54" s="426"/>
      <c r="N54" s="273"/>
    </row>
    <row r="55" spans="1:14" ht="15.75" thickBot="1">
      <c r="B55" s="834" t="s">
        <v>953</v>
      </c>
      <c r="C55" s="835"/>
      <c r="D55" s="835"/>
      <c r="E55" s="835"/>
      <c r="F55" s="835"/>
      <c r="G55" s="835"/>
      <c r="H55" s="835"/>
      <c r="I55" s="835"/>
      <c r="J55" s="835"/>
      <c r="K55" s="835"/>
      <c r="L55" s="835"/>
      <c r="M55" s="836"/>
      <c r="N55" s="104">
        <f>SUM(N48:N54)</f>
        <v>422674.20827048825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A60" t="s">
        <v>1239</v>
      </c>
      <c r="B60" s="46" t="str">
        <f>VLOOKUP(A60,TRANSPORTE!A1:D117,3,FALSE)</f>
        <v>Transporte de concreto</v>
      </c>
      <c r="C60" s="317"/>
      <c r="D60" s="317"/>
      <c r="E60" s="317"/>
      <c r="F60" s="317"/>
      <c r="G60" s="317"/>
      <c r="H60" s="311" t="s">
        <v>339</v>
      </c>
      <c r="I60" s="279">
        <v>1.01</v>
      </c>
      <c r="J60" s="286">
        <v>1</v>
      </c>
      <c r="K60" s="279">
        <f>I60*J60</f>
        <v>1.01</v>
      </c>
      <c r="L60" s="832">
        <f>VLOOKUP(A60,TRANSPORTE!A1:D117,4,FALSE)</f>
        <v>1232.9363069637777</v>
      </c>
      <c r="M60" s="833"/>
      <c r="N60" s="287">
        <f>K60*L60</f>
        <v>1245.2656700334155</v>
      </c>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309"/>
      <c r="C65" s="310"/>
      <c r="D65" s="310"/>
      <c r="E65" s="448"/>
      <c r="F65" s="448"/>
      <c r="G65" s="448"/>
      <c r="H65" s="48"/>
      <c r="I65" s="126"/>
      <c r="J65" s="126"/>
      <c r="K65" s="126"/>
      <c r="L65" s="817"/>
      <c r="M65" s="818"/>
      <c r="N65" s="127"/>
    </row>
    <row r="66" spans="1:15" ht="15.75" thickBot="1">
      <c r="B66" s="834" t="s">
        <v>953</v>
      </c>
      <c r="C66" s="835"/>
      <c r="D66" s="835"/>
      <c r="E66" s="835"/>
      <c r="F66" s="835"/>
      <c r="G66" s="835"/>
      <c r="H66" s="835"/>
      <c r="I66" s="835"/>
      <c r="J66" s="835"/>
      <c r="K66" s="835"/>
      <c r="L66" s="835"/>
      <c r="M66" s="836"/>
      <c r="N66" s="104">
        <f>N60+N61+N62+N63+N64</f>
        <v>1245.2656700334155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857"/>
      <c r="N70" s="98" t="s">
        <v>951</v>
      </c>
    </row>
    <row r="71" spans="1:15">
      <c r="A71" s="164"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v>
      </c>
      <c r="N71" s="395">
        <f>K71/M71</f>
        <v>16239.3</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5"/>
      <c r="C76" s="816"/>
      <c r="D76" s="816"/>
      <c r="E76" s="816"/>
      <c r="F76" s="816"/>
      <c r="G76" s="816"/>
      <c r="H76" s="816"/>
      <c r="I76" s="126"/>
      <c r="J76" s="126"/>
      <c r="K76" s="126"/>
      <c r="L76" s="916"/>
      <c r="M76" s="916"/>
      <c r="N76" s="45"/>
    </row>
    <row r="77" spans="1:15" ht="15.75" thickBot="1">
      <c r="B77" s="834" t="s">
        <v>953</v>
      </c>
      <c r="C77" s="835"/>
      <c r="D77" s="835"/>
      <c r="E77" s="835"/>
      <c r="F77" s="835"/>
      <c r="G77" s="835"/>
      <c r="H77" s="835"/>
      <c r="I77" s="835"/>
      <c r="J77" s="835"/>
      <c r="K77" s="835"/>
      <c r="L77" s="835"/>
      <c r="M77" s="836"/>
      <c r="N77" s="301">
        <f>SUM(N71:N76)</f>
        <v>26907.924361440797</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452172.79452003451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90434.558904006903</v>
      </c>
      <c r="M84" s="863"/>
      <c r="N84" s="51"/>
    </row>
    <row r="85" spans="1:14">
      <c r="B85" s="89" t="s">
        <v>973</v>
      </c>
      <c r="C85" s="90"/>
      <c r="D85" s="90"/>
      <c r="E85" s="90"/>
      <c r="F85" s="90"/>
      <c r="G85" s="90"/>
      <c r="H85" s="90"/>
      <c r="I85" s="87"/>
      <c r="J85" s="88"/>
      <c r="K85" s="304">
        <v>0.05</v>
      </c>
      <c r="L85" s="862">
        <f>N79*K85</f>
        <v>22608.639726001726</v>
      </c>
      <c r="M85" s="863"/>
      <c r="N85" s="51"/>
    </row>
    <row r="86" spans="1:14" ht="15.75" thickBot="1">
      <c r="B86" s="91" t="s">
        <v>974</v>
      </c>
      <c r="C86" s="92"/>
      <c r="D86" s="92"/>
      <c r="E86" s="92"/>
      <c r="F86" s="92"/>
      <c r="G86" s="92"/>
      <c r="H86" s="92"/>
      <c r="I86" s="93"/>
      <c r="J86" s="94"/>
      <c r="K86" s="305">
        <v>0.05</v>
      </c>
      <c r="L86" s="864">
        <f>N79*K86</f>
        <v>22608.639726001726</v>
      </c>
      <c r="M86" s="865"/>
      <c r="N86" s="51"/>
    </row>
    <row r="87" spans="1:14" ht="15.75" thickBot="1">
      <c r="B87" s="828" t="s">
        <v>953</v>
      </c>
      <c r="C87" s="829"/>
      <c r="D87" s="829"/>
      <c r="E87" s="829"/>
      <c r="F87" s="829"/>
      <c r="G87" s="829"/>
      <c r="H87" s="829"/>
      <c r="I87" s="829"/>
      <c r="J87" s="829"/>
      <c r="K87" s="829"/>
      <c r="L87" s="829"/>
      <c r="M87" s="830"/>
      <c r="N87" s="52">
        <f>L84+L85+L86</f>
        <v>135651.83835601035</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587824.63287604484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5"/>
  <cols>
    <col min="1" max="1" width="9.140625" bestFit="1" customWidth="1"/>
    <col min="2" max="2" width="17.28515625" customWidth="1"/>
    <col min="6" max="6" width="15.28515625" customWidth="1"/>
    <col min="9" max="9" width="13.140625" bestFit="1" customWidth="1"/>
    <col min="10" max="10" width="16.85546875" customWidth="1"/>
    <col min="11" max="11" width="18.5703125" customWidth="1"/>
    <col min="13" max="13" width="13.42578125" customWidth="1"/>
    <col min="14" max="14" width="17.42578125" customWidth="1"/>
    <col min="15" max="15" width="12" bestFit="1" customWidth="1"/>
  </cols>
  <sheetData>
    <row r="1" spans="2:14" ht="27.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29.25" customHeight="1" thickBot="1">
      <c r="A31" t="s">
        <v>1845</v>
      </c>
      <c r="B31" s="80" t="s">
        <v>1135</v>
      </c>
      <c r="C31" s="968" t="s">
        <v>2143</v>
      </c>
      <c r="D31" s="969"/>
      <c r="E31" s="969"/>
      <c r="F31" s="969"/>
      <c r="G31" s="969"/>
      <c r="H31" s="969"/>
      <c r="I31" s="969"/>
      <c r="J31" s="997"/>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336"/>
      <c r="N36" s="272"/>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0.05</v>
      </c>
      <c r="N41" s="344">
        <f>N77*M41</f>
        <v>71.649414538135986</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71.649414538135986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3" t="s">
        <v>805</v>
      </c>
      <c r="B48" s="43" t="str">
        <f>VLOOKUP(A48,MATERIALES!A5:D373,3,FALSE)</f>
        <v>Cemento Asfaltico 60-70</v>
      </c>
      <c r="C48" s="281"/>
      <c r="D48" s="281"/>
      <c r="E48" s="281"/>
      <c r="F48" s="281"/>
      <c r="G48" s="281"/>
      <c r="H48" s="281"/>
      <c r="I48" s="281"/>
      <c r="J48" s="311" t="str">
        <f>VLOOKUP(A48,MATERIALES!A4:D640,2,FALSE)</f>
        <v>kg</v>
      </c>
      <c r="K48" s="282">
        <v>0.05</v>
      </c>
      <c r="L48" s="267"/>
      <c r="M48" s="402">
        <f>VLOOKUP(A48,MATERIALES!A5:D396,4,FALSE)</f>
        <v>1938.8589417732314</v>
      </c>
      <c r="N48" s="272">
        <f>K48*M48</f>
        <v>96.942947088661583</v>
      </c>
    </row>
    <row r="49" spans="1:14">
      <c r="A49" s="163" t="s">
        <v>429</v>
      </c>
      <c r="B49" s="43" t="str">
        <f>VLOOKUP(A49,MATERIALES!A6:D373,3,FALSE)</f>
        <v>Cuneta prefabricada de concreto tipo V de (0,8*0,3*0,22)</v>
      </c>
      <c r="C49" s="425"/>
      <c r="D49" s="425"/>
      <c r="E49" s="425"/>
      <c r="F49" s="425"/>
      <c r="G49" s="425"/>
      <c r="H49" s="425"/>
      <c r="I49" s="425"/>
      <c r="J49" s="312" t="str">
        <f>VLOOKUP(A49,MATERIALES!A5:D641,2,FALSE)</f>
        <v>m</v>
      </c>
      <c r="K49" s="397">
        <v>1</v>
      </c>
      <c r="L49" s="421"/>
      <c r="M49" s="402">
        <f>VLOOKUP(A49,MATERIALES!A6:D397,4,FALSE)</f>
        <v>49208.698104360563</v>
      </c>
      <c r="N49" s="272">
        <f>K49*M49</f>
        <v>49208.698104360563</v>
      </c>
    </row>
    <row r="50" spans="1:14">
      <c r="A50" s="163"/>
      <c r="B50" s="43"/>
      <c r="C50" s="425"/>
      <c r="D50" s="425"/>
      <c r="E50" s="425"/>
      <c r="F50" s="425"/>
      <c r="G50" s="425"/>
      <c r="H50" s="425"/>
      <c r="I50" s="425"/>
      <c r="J50" s="311"/>
      <c r="K50" s="397"/>
      <c r="L50" s="421"/>
      <c r="M50" s="402"/>
      <c r="N50" s="272"/>
    </row>
    <row r="51" spans="1:14">
      <c r="A51" s="163"/>
      <c r="B51" s="320"/>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320"/>
      <c r="C53" s="317"/>
      <c r="D53" s="317"/>
      <c r="E53" s="317"/>
      <c r="F53" s="317"/>
      <c r="G53" s="317"/>
      <c r="H53" s="317"/>
      <c r="I53" s="317"/>
      <c r="J53" s="311"/>
      <c r="K53" s="44"/>
      <c r="L53" s="318"/>
      <c r="M53" s="426"/>
      <c r="N53" s="273"/>
    </row>
    <row r="54" spans="1:14" ht="15.75" thickBot="1">
      <c r="B54" s="477"/>
      <c r="C54" s="47"/>
      <c r="D54" s="47"/>
      <c r="E54" s="47"/>
      <c r="F54" s="47"/>
      <c r="G54" s="47"/>
      <c r="H54" s="47"/>
      <c r="I54" s="47"/>
      <c r="J54" s="288"/>
      <c r="K54" s="169"/>
      <c r="L54" s="478"/>
      <c r="M54" s="479"/>
      <c r="N54" s="480"/>
    </row>
    <row r="55" spans="1:14" ht="15.75" thickBot="1">
      <c r="B55" s="828" t="s">
        <v>953</v>
      </c>
      <c r="C55" s="829"/>
      <c r="D55" s="829"/>
      <c r="E55" s="829"/>
      <c r="F55" s="829"/>
      <c r="G55" s="829"/>
      <c r="H55" s="829"/>
      <c r="I55" s="829"/>
      <c r="J55" s="829"/>
      <c r="K55" s="829"/>
      <c r="L55" s="829"/>
      <c r="M55" s="830"/>
      <c r="N55" s="394">
        <f>SUM(N48:N54)</f>
        <v>49305.641051449224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B60" s="46"/>
      <c r="C60" s="317"/>
      <c r="D60" s="317"/>
      <c r="E60" s="317"/>
      <c r="F60" s="317"/>
      <c r="G60" s="31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7"/>
      <c r="M65" s="818"/>
      <c r="N65" s="127"/>
    </row>
    <row r="66" spans="1:15" ht="15.75" thickBot="1">
      <c r="B66" s="834" t="s">
        <v>953</v>
      </c>
      <c r="C66" s="835"/>
      <c r="D66" s="835"/>
      <c r="E66" s="835"/>
      <c r="F66" s="835"/>
      <c r="G66" s="835"/>
      <c r="H66" s="835"/>
      <c r="I66" s="835"/>
      <c r="J66" s="835"/>
      <c r="K66" s="835"/>
      <c r="L66" s="835"/>
      <c r="M66" s="83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857"/>
      <c r="N70" s="98" t="s">
        <v>951</v>
      </c>
    </row>
    <row r="71" spans="1:15">
      <c r="A71" s="164"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150</v>
      </c>
      <c r="N71" s="395">
        <f>K71/M71</f>
        <v>721.74666666666667</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150</v>
      </c>
      <c r="N72" s="395">
        <f>K72/M72</f>
        <v>711.24162409605321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5"/>
      <c r="C76" s="816"/>
      <c r="D76" s="816"/>
      <c r="E76" s="816"/>
      <c r="F76" s="816"/>
      <c r="G76" s="816"/>
      <c r="H76" s="816"/>
      <c r="I76" s="126"/>
      <c r="J76" s="126"/>
      <c r="K76" s="126"/>
      <c r="L76" s="916"/>
      <c r="M76" s="916"/>
      <c r="N76" s="45"/>
    </row>
    <row r="77" spans="1:15" ht="15.75" thickBot="1">
      <c r="B77" s="834" t="s">
        <v>953</v>
      </c>
      <c r="C77" s="835"/>
      <c r="D77" s="835"/>
      <c r="E77" s="835"/>
      <c r="F77" s="835"/>
      <c r="G77" s="835"/>
      <c r="H77" s="835"/>
      <c r="I77" s="835"/>
      <c r="J77" s="835"/>
      <c r="K77" s="835"/>
      <c r="L77" s="835"/>
      <c r="M77" s="836"/>
      <c r="N77" s="301">
        <f>SUM(N71:N76)</f>
        <v>1432.9882907627198</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50810.278756750078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10162.055751350017</v>
      </c>
      <c r="M84" s="863"/>
      <c r="N84" s="51"/>
    </row>
    <row r="85" spans="1:14">
      <c r="B85" s="89" t="s">
        <v>973</v>
      </c>
      <c r="C85" s="90"/>
      <c r="D85" s="90"/>
      <c r="E85" s="90"/>
      <c r="F85" s="90"/>
      <c r="G85" s="90"/>
      <c r="H85" s="90"/>
      <c r="I85" s="87"/>
      <c r="J85" s="88"/>
      <c r="K85" s="304">
        <v>0.05</v>
      </c>
      <c r="L85" s="862">
        <f>N79*K85</f>
        <v>2540.5139378375043</v>
      </c>
      <c r="M85" s="863"/>
      <c r="N85" s="51"/>
    </row>
    <row r="86" spans="1:14" ht="15.75" thickBot="1">
      <c r="B86" s="91" t="s">
        <v>974</v>
      </c>
      <c r="C86" s="92"/>
      <c r="D86" s="92"/>
      <c r="E86" s="92"/>
      <c r="F86" s="92"/>
      <c r="G86" s="92"/>
      <c r="H86" s="92"/>
      <c r="I86" s="93"/>
      <c r="J86" s="94"/>
      <c r="K86" s="305">
        <v>0.05</v>
      </c>
      <c r="L86" s="864">
        <f>N79*K86</f>
        <v>2540.5139378375043</v>
      </c>
      <c r="M86" s="865"/>
      <c r="N86" s="51"/>
    </row>
    <row r="87" spans="1:14" ht="15.75" thickBot="1">
      <c r="B87" s="828" t="s">
        <v>953</v>
      </c>
      <c r="C87" s="829"/>
      <c r="D87" s="829"/>
      <c r="E87" s="829"/>
      <c r="F87" s="829"/>
      <c r="G87" s="829"/>
      <c r="H87" s="829"/>
      <c r="I87" s="829"/>
      <c r="J87" s="829"/>
      <c r="K87" s="829"/>
      <c r="L87" s="829"/>
      <c r="M87" s="830"/>
      <c r="N87" s="52">
        <f>L84+L85+L86</f>
        <v>15243.083627025026</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66053.362383775107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7.25" hidden="1" customHeight="1" thickBo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1683</v>
      </c>
      <c r="C31" s="968" t="s">
        <v>2144</v>
      </c>
      <c r="D31" s="969"/>
      <c r="E31" s="969"/>
      <c r="F31" s="969"/>
      <c r="G31" s="969"/>
      <c r="H31" s="969"/>
      <c r="I31" s="969"/>
      <c r="J31" s="997"/>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160</v>
      </c>
      <c r="B36" s="841" t="str">
        <f>VLOOKUP(A36,EQUIPOS!A6:D154,3,FALSE)</f>
        <v>COMPACTADOR MANUAL VIBRATORIO (RANA) con motor de 6 HP</v>
      </c>
      <c r="C36" s="842"/>
      <c r="D36" s="842"/>
      <c r="E36" s="842"/>
      <c r="F36" s="842"/>
      <c r="G36" s="842"/>
      <c r="H36" s="843"/>
      <c r="I36" s="267"/>
      <c r="J36" s="268"/>
      <c r="K36" s="269">
        <f>VLOOKUP(A36,EQUIPOS!A6:D163,4,FALSE)</f>
        <v>14089.579864050469</v>
      </c>
      <c r="L36" s="270"/>
      <c r="M36" s="336">
        <v>1.25</v>
      </c>
      <c r="N36" s="272">
        <f>K36/M36</f>
        <v>11271.663891240376</v>
      </c>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0.05</v>
      </c>
      <c r="N41" s="344">
        <f>N75*M41</f>
        <v>1886.7062180720402</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13158.370109312416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3" t="s">
        <v>550</v>
      </c>
      <c r="B48" s="43" t="str">
        <f>VLOOKUP(A48,MATERIALES!A5:D373,3,FALSE)</f>
        <v>Material seleccionado para Relleno</v>
      </c>
      <c r="C48" s="281"/>
      <c r="D48" s="281"/>
      <c r="E48" s="281"/>
      <c r="F48" s="281"/>
      <c r="G48" s="281"/>
      <c r="H48" s="281"/>
      <c r="I48" s="281"/>
      <c r="J48" s="311" t="str">
        <f>VLOOKUP(A48,MATERIALES!A4:D640,2,FALSE)</f>
        <v>m3</v>
      </c>
      <c r="K48" s="282">
        <v>0.5</v>
      </c>
      <c r="L48" s="267"/>
      <c r="M48" s="402">
        <f>VLOOKUP(A48,MATERIALES!A5:D396,4,FALSE)</f>
        <v>22526.82663972348</v>
      </c>
      <c r="N48" s="272">
        <f>K48*M48</f>
        <v>11263.41331986174</v>
      </c>
    </row>
    <row r="49" spans="1:14">
      <c r="A49" s="163" t="s">
        <v>805</v>
      </c>
      <c r="B49" s="43" t="str">
        <f>VLOOKUP(A49,MATERIALES!A6:D373,3,FALSE)</f>
        <v>Cemento Asfaltico 60-70</v>
      </c>
      <c r="C49" s="425"/>
      <c r="D49" s="425"/>
      <c r="E49" s="425"/>
      <c r="F49" s="425"/>
      <c r="G49" s="425"/>
      <c r="H49" s="425"/>
      <c r="I49" s="425"/>
      <c r="J49" s="312" t="str">
        <f>VLOOKUP(A49,MATERIALES!A5:D641,2,FALSE)</f>
        <v>kg</v>
      </c>
      <c r="K49" s="397">
        <v>0.5</v>
      </c>
      <c r="L49" s="421"/>
      <c r="M49" s="402">
        <f>VLOOKUP(A49,MATERIALES!A6:D397,4,FALSE)</f>
        <v>1938.8589417732314</v>
      </c>
      <c r="N49" s="272">
        <f>K49*M49</f>
        <v>969.42947088661572</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1.01</v>
      </c>
      <c r="L50" s="421"/>
      <c r="M50" s="402">
        <f>VLOOKUP(A50,MATERIALES!A6:D398,4,FALSE)</f>
        <v>415527.91123797081</v>
      </c>
      <c r="N50" s="272">
        <f>K50*M50</f>
        <v>419683.19035035052</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0.3</v>
      </c>
      <c r="L51" s="421"/>
      <c r="M51" s="402">
        <f>VLOOKUP(A51,MATERIALES!A6:D399,4,FALSE)</f>
        <v>6738.6281641704973</v>
      </c>
      <c r="N51" s="272">
        <f>K51*M51</f>
        <v>2021.5884492511491</v>
      </c>
    </row>
    <row r="52" spans="1:14" ht="15.75" thickBot="1">
      <c r="B52" s="43"/>
      <c r="C52" s="310"/>
      <c r="D52" s="310"/>
      <c r="E52" s="310"/>
      <c r="F52" s="310"/>
      <c r="G52" s="310"/>
      <c r="H52" s="310"/>
      <c r="I52" s="310"/>
      <c r="J52" s="435"/>
      <c r="K52" s="126"/>
      <c r="L52" s="325"/>
      <c r="M52" s="402"/>
      <c r="N52" s="272"/>
    </row>
    <row r="53" spans="1:14" ht="15.75" thickBot="1">
      <c r="B53" s="828" t="s">
        <v>953</v>
      </c>
      <c r="C53" s="829"/>
      <c r="D53" s="829"/>
      <c r="E53" s="829"/>
      <c r="F53" s="829"/>
      <c r="G53" s="829"/>
      <c r="H53" s="829"/>
      <c r="I53" s="829"/>
      <c r="J53" s="829"/>
      <c r="K53" s="829"/>
      <c r="L53" s="829"/>
      <c r="M53" s="830"/>
      <c r="N53" s="394">
        <f>SUM(N48:N52)</f>
        <v>433937.62159035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1" t="s">
        <v>961</v>
      </c>
      <c r="M57" s="804"/>
      <c r="N57" s="76" t="s">
        <v>951</v>
      </c>
    </row>
    <row r="58" spans="1:14">
      <c r="A58" t="s">
        <v>1239</v>
      </c>
      <c r="B58" s="46" t="str">
        <f>VLOOKUP(A58,TRANSPORTE!A1:D117,3,FALSE)</f>
        <v>Transporte de concreto</v>
      </c>
      <c r="C58" s="317"/>
      <c r="D58" s="317"/>
      <c r="E58" s="317"/>
      <c r="F58" s="317"/>
      <c r="G58" s="317"/>
      <c r="H58" s="311" t="s">
        <v>1999</v>
      </c>
      <c r="I58" s="279">
        <v>1.01</v>
      </c>
      <c r="J58" s="286">
        <v>1</v>
      </c>
      <c r="K58" s="279">
        <f>I58*J58</f>
        <v>1.01</v>
      </c>
      <c r="L58" s="832">
        <f>VLOOKUP(A58,TRANSPORTE!A1:D117,4,FALSE)</f>
        <v>1232.9363069637777</v>
      </c>
      <c r="M58" s="833"/>
      <c r="N58" s="287">
        <f>K58*L58</f>
        <v>1245.2656700334155</v>
      </c>
    </row>
    <row r="59" spans="1:14">
      <c r="A59" t="s">
        <v>1291</v>
      </c>
      <c r="B59" s="46" t="str">
        <f>VLOOKUP(A59,TRANSPORTE!A1:D117,3,FALSE)</f>
        <v>Transporte de material seleccionado para relleno</v>
      </c>
      <c r="C59" s="47"/>
      <c r="D59" s="47"/>
      <c r="E59" s="47"/>
      <c r="F59" s="47"/>
      <c r="G59" s="47"/>
      <c r="H59" s="311" t="s">
        <v>1999</v>
      </c>
      <c r="I59" s="279">
        <v>0.5</v>
      </c>
      <c r="J59" s="286">
        <v>1</v>
      </c>
      <c r="K59" s="279">
        <f>I59*J59</f>
        <v>0.5</v>
      </c>
      <c r="L59" s="832">
        <f>VLOOKUP(A59,TRANSPORTE!A1:D117,4,FALSE)</f>
        <v>1232.9363069637777</v>
      </c>
      <c r="M59" s="833"/>
      <c r="N59" s="287">
        <f>K59*L59</f>
        <v>616.46815348188886</v>
      </c>
    </row>
    <row r="60" spans="1:14">
      <c r="B60" s="46"/>
      <c r="C60" s="47"/>
      <c r="D60" s="47"/>
      <c r="E60" s="47"/>
      <c r="F60" s="47"/>
      <c r="G60" s="4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288"/>
      <c r="I62" s="279"/>
      <c r="J62" s="279"/>
      <c r="K62" s="279"/>
      <c r="L62" s="289"/>
      <c r="M62" s="290"/>
      <c r="N62" s="291"/>
    </row>
    <row r="63" spans="1:14" ht="15.75" thickBot="1">
      <c r="B63" s="309"/>
      <c r="C63" s="310"/>
      <c r="D63" s="448"/>
      <c r="E63" s="448"/>
      <c r="F63" s="448"/>
      <c r="G63" s="448"/>
      <c r="H63" s="48"/>
      <c r="I63" s="126"/>
      <c r="J63" s="126"/>
      <c r="K63" s="126"/>
      <c r="L63" s="817"/>
      <c r="M63" s="818"/>
      <c r="N63" s="127"/>
    </row>
    <row r="64" spans="1:14" ht="15.75" thickBot="1">
      <c r="B64" s="834" t="s">
        <v>953</v>
      </c>
      <c r="C64" s="835"/>
      <c r="D64" s="835"/>
      <c r="E64" s="835"/>
      <c r="F64" s="835"/>
      <c r="G64" s="835"/>
      <c r="H64" s="835"/>
      <c r="I64" s="835"/>
      <c r="J64" s="835"/>
      <c r="K64" s="835"/>
      <c r="L64" s="835"/>
      <c r="M64" s="836"/>
      <c r="N64" s="104">
        <f>N58+N59+N60+N61+N62</f>
        <v>1861.7338235153043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4" t="s">
        <v>963</v>
      </c>
      <c r="C68" s="855"/>
      <c r="D68" s="855"/>
      <c r="E68" s="855"/>
      <c r="F68" s="855"/>
      <c r="G68" s="855"/>
      <c r="H68" s="855"/>
      <c r="I68" s="73" t="s">
        <v>964</v>
      </c>
      <c r="J68" s="75" t="s">
        <v>1410</v>
      </c>
      <c r="K68" s="74" t="s">
        <v>966</v>
      </c>
      <c r="L68" s="856" t="s">
        <v>950</v>
      </c>
      <c r="M68" s="857"/>
      <c r="N68" s="98" t="s">
        <v>951</v>
      </c>
    </row>
    <row r="69" spans="1:15">
      <c r="A69" s="164" t="s">
        <v>13</v>
      </c>
      <c r="B69" s="49" t="str">
        <f>VLOOKUP(A69,'MANO DE OBRA'!A8:D68,3,FALSE)</f>
        <v>Obrero (5)</v>
      </c>
      <c r="C69" s="47"/>
      <c r="D69" s="47"/>
      <c r="E69" s="47"/>
      <c r="F69" s="47"/>
      <c r="G69" s="47"/>
      <c r="H69" s="47"/>
      <c r="I69" s="292">
        <f>K69/J69*100</f>
        <v>146300</v>
      </c>
      <c r="J69" s="293">
        <v>185</v>
      </c>
      <c r="K69" s="294">
        <f>VLOOKUP(A69,'MANO DE OBRA'!A8:D99,4,FALSE)</f>
        <v>270655</v>
      </c>
      <c r="L69" s="50"/>
      <c r="M69" s="434">
        <v>10</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5"/>
      <c r="C74" s="816"/>
      <c r="D74" s="816"/>
      <c r="E74" s="816"/>
      <c r="F74" s="816"/>
      <c r="G74" s="816"/>
      <c r="H74" s="816"/>
      <c r="I74" s="126"/>
      <c r="J74" s="126"/>
      <c r="K74" s="126"/>
      <c r="L74" s="916"/>
      <c r="M74" s="916"/>
      <c r="N74" s="127"/>
    </row>
    <row r="75" spans="1:15" ht="15.75" thickBot="1">
      <c r="B75" s="834" t="s">
        <v>953</v>
      </c>
      <c r="C75" s="835"/>
      <c r="D75" s="835"/>
      <c r="E75" s="835"/>
      <c r="F75" s="835"/>
      <c r="G75" s="835"/>
      <c r="H75" s="835"/>
      <c r="I75" s="835"/>
      <c r="J75" s="835"/>
      <c r="K75" s="835"/>
      <c r="L75" s="835"/>
      <c r="M75" s="836"/>
      <c r="N75" s="460">
        <f>SUM(N69:N74)</f>
        <v>37734.124361440801</v>
      </c>
    </row>
    <row r="76" spans="1:15" ht="15.75" thickBot="1">
      <c r="B76" s="33"/>
      <c r="C76" s="34"/>
      <c r="D76" s="34"/>
      <c r="E76" s="34"/>
      <c r="F76" s="34"/>
      <c r="G76" s="34"/>
      <c r="H76" s="34"/>
      <c r="I76" s="34"/>
      <c r="J76" s="34"/>
      <c r="K76" s="34"/>
      <c r="L76" s="34"/>
      <c r="M76" s="34"/>
      <c r="N76" s="35"/>
    </row>
    <row r="77" spans="1:15" ht="15.75" thickBot="1">
      <c r="B77" s="828" t="s">
        <v>967</v>
      </c>
      <c r="C77" s="829"/>
      <c r="D77" s="829"/>
      <c r="E77" s="829"/>
      <c r="F77" s="829"/>
      <c r="G77" s="829"/>
      <c r="H77" s="829"/>
      <c r="I77" s="829"/>
      <c r="J77" s="829"/>
      <c r="K77" s="829"/>
      <c r="L77" s="829"/>
      <c r="M77" s="830"/>
      <c r="N77" s="99">
        <f>N43+N53+N64+N75</f>
        <v>486691.84988461854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9" t="s">
        <v>969</v>
      </c>
      <c r="C81" s="820"/>
      <c r="D81" s="820"/>
      <c r="E81" s="820"/>
      <c r="F81" s="820"/>
      <c r="G81" s="820"/>
      <c r="H81" s="820"/>
      <c r="I81" s="314"/>
      <c r="J81" s="334"/>
      <c r="K81" s="302" t="s">
        <v>970</v>
      </c>
      <c r="L81" s="858" t="s">
        <v>971</v>
      </c>
      <c r="M81" s="859"/>
      <c r="N81" s="303"/>
    </row>
    <row r="82" spans="1:14">
      <c r="B82" s="860" t="s">
        <v>972</v>
      </c>
      <c r="C82" s="861"/>
      <c r="D82" s="861"/>
      <c r="E82" s="861"/>
      <c r="F82" s="861"/>
      <c r="G82" s="861"/>
      <c r="H82" s="861"/>
      <c r="I82" s="87"/>
      <c r="J82" s="88"/>
      <c r="K82" s="304">
        <v>0.2</v>
      </c>
      <c r="L82" s="862">
        <f>N77*K82</f>
        <v>97338.369976923714</v>
      </c>
      <c r="M82" s="863"/>
      <c r="N82" s="51"/>
    </row>
    <row r="83" spans="1:14">
      <c r="B83" s="89" t="s">
        <v>973</v>
      </c>
      <c r="C83" s="90"/>
      <c r="D83" s="90"/>
      <c r="E83" s="90"/>
      <c r="F83" s="90"/>
      <c r="G83" s="90"/>
      <c r="H83" s="90"/>
      <c r="I83" s="87"/>
      <c r="J83" s="88"/>
      <c r="K83" s="304">
        <v>0.05</v>
      </c>
      <c r="L83" s="862">
        <f>N77*K83</f>
        <v>24334.592494230928</v>
      </c>
      <c r="M83" s="863"/>
      <c r="N83" s="51"/>
    </row>
    <row r="84" spans="1:14" ht="15.75" thickBot="1">
      <c r="B84" s="91" t="s">
        <v>974</v>
      </c>
      <c r="C84" s="92"/>
      <c r="D84" s="92"/>
      <c r="E84" s="92"/>
      <c r="F84" s="92"/>
      <c r="G84" s="92"/>
      <c r="H84" s="92"/>
      <c r="I84" s="93"/>
      <c r="J84" s="94"/>
      <c r="K84" s="305">
        <v>0.05</v>
      </c>
      <c r="L84" s="864">
        <f>N77*K84</f>
        <v>24334.592494230928</v>
      </c>
      <c r="M84" s="865"/>
      <c r="N84" s="51"/>
    </row>
    <row r="85" spans="1:14" ht="15.75" thickBot="1">
      <c r="B85" s="828" t="s">
        <v>953</v>
      </c>
      <c r="C85" s="829"/>
      <c r="D85" s="829"/>
      <c r="E85" s="829"/>
      <c r="F85" s="829"/>
      <c r="G85" s="829"/>
      <c r="H85" s="829"/>
      <c r="I85" s="829"/>
      <c r="J85" s="829"/>
      <c r="K85" s="829"/>
      <c r="L85" s="829"/>
      <c r="M85" s="830"/>
      <c r="N85" s="52">
        <f>L82+L83+L84</f>
        <v>146007.55496538556</v>
      </c>
    </row>
    <row r="86" spans="1:14" ht="15.75" thickBot="1">
      <c r="B86" s="33"/>
      <c r="C86" s="34"/>
      <c r="D86" s="34"/>
      <c r="E86" s="34"/>
      <c r="F86" s="34"/>
      <c r="G86" s="34"/>
      <c r="H86" s="34"/>
      <c r="I86" s="34"/>
      <c r="J86" s="34"/>
      <c r="K86" s="34"/>
      <c r="L86" s="34"/>
      <c r="M86" s="34"/>
      <c r="N86" s="35"/>
    </row>
    <row r="87" spans="1:14" ht="15.75" thickBot="1">
      <c r="A87" t="s">
        <v>2016</v>
      </c>
      <c r="B87" s="828" t="s">
        <v>975</v>
      </c>
      <c r="C87" s="829"/>
      <c r="D87" s="829"/>
      <c r="E87" s="829"/>
      <c r="F87" s="829"/>
      <c r="G87" s="829"/>
      <c r="H87" s="829"/>
      <c r="I87" s="829"/>
      <c r="J87" s="829"/>
      <c r="K87" s="829"/>
      <c r="L87" s="829"/>
      <c r="M87" s="830"/>
      <c r="N87" s="188">
        <f>N77+N85</f>
        <v>632699.40485000412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6"/>
      <c r="K117" s="976"/>
      <c r="L117" s="976"/>
      <c r="M117" s="976"/>
      <c r="N117" s="977"/>
    </row>
    <row r="118" spans="2:14" ht="15.75" thickBot="1">
      <c r="B118" s="419" t="s">
        <v>2221</v>
      </c>
      <c r="C118" s="420"/>
      <c r="D118" s="420"/>
      <c r="E118" s="259"/>
      <c r="F118" s="259"/>
      <c r="G118" s="259"/>
      <c r="H118" s="259"/>
      <c r="I118" s="259"/>
      <c r="J118" s="978"/>
      <c r="K118" s="978"/>
      <c r="L118" s="978"/>
      <c r="M118" s="978"/>
      <c r="N118" s="979"/>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7.7109375" customWidth="1"/>
    <col min="11" max="11" width="17.5703125" bestFit="1" customWidth="1"/>
    <col min="13" max="13" width="13.140625" bestFit="1"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31.5" customHeight="1" thickBot="1">
      <c r="A31" t="s">
        <v>1845</v>
      </c>
      <c r="B31" s="80" t="s">
        <v>1684</v>
      </c>
      <c r="C31" s="968" t="s">
        <v>2145</v>
      </c>
      <c r="D31" s="969"/>
      <c r="E31" s="969"/>
      <c r="F31" s="969"/>
      <c r="G31" s="969"/>
      <c r="H31" s="969"/>
      <c r="I31" s="969"/>
      <c r="J31" s="997"/>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160</v>
      </c>
      <c r="B36" s="841" t="str">
        <f>VLOOKUP(A36,EQUIPOS!A6:D154,3,FALSE)</f>
        <v>COMPACTADOR MANUAL VIBRATORIO (RANA) con motor de 6 HP</v>
      </c>
      <c r="C36" s="842"/>
      <c r="D36" s="842"/>
      <c r="E36" s="842"/>
      <c r="F36" s="842"/>
      <c r="G36" s="842"/>
      <c r="H36" s="843"/>
      <c r="I36" s="267"/>
      <c r="J36" s="268"/>
      <c r="K36" s="269">
        <f>VLOOKUP(A36,EQUIPOS!A6:D163,4,FALSE)</f>
        <v>14089.579864050469</v>
      </c>
      <c r="L36" s="270"/>
      <c r="M36" s="336">
        <v>18.75</v>
      </c>
      <c r="N36" s="272">
        <f>K36/M36</f>
        <v>751.44425941602503</v>
      </c>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0.05</v>
      </c>
      <c r="N41" s="344">
        <f>N75*M41</f>
        <v>107.73674787146933</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859.18100728749437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3" t="s">
        <v>550</v>
      </c>
      <c r="B48" s="43" t="str">
        <f>VLOOKUP(A48,MATERIALES!A5:D373,3,FALSE)</f>
        <v>Material seleccionado para Relleno</v>
      </c>
      <c r="C48" s="281"/>
      <c r="D48" s="281"/>
      <c r="E48" s="281"/>
      <c r="F48" s="281"/>
      <c r="G48" s="281"/>
      <c r="H48" s="281"/>
      <c r="I48" s="281"/>
      <c r="J48" s="311" t="str">
        <f>VLOOKUP(A48,MATERIALES!A4:D640,2,FALSE)</f>
        <v>m3</v>
      </c>
      <c r="K48" s="282">
        <v>0.05</v>
      </c>
      <c r="L48" s="267"/>
      <c r="M48" s="402">
        <f>VLOOKUP(A48,MATERIALES!A5:D396,4,FALSE)</f>
        <v>22526.82663972348</v>
      </c>
      <c r="N48" s="272">
        <f>K48*M48</f>
        <v>1126.3413319861741</v>
      </c>
    </row>
    <row r="49" spans="1:14">
      <c r="A49" s="163" t="s">
        <v>805</v>
      </c>
      <c r="B49" s="43" t="str">
        <f>VLOOKUP(A49,MATERIALES!A6:D373,3,FALSE)</f>
        <v>Cemento Asfaltico 60-70</v>
      </c>
      <c r="C49" s="425"/>
      <c r="D49" s="425"/>
      <c r="E49" s="425"/>
      <c r="F49" s="425"/>
      <c r="G49" s="425"/>
      <c r="H49" s="425"/>
      <c r="I49" s="425"/>
      <c r="J49" s="312" t="str">
        <f>VLOOKUP(A49,MATERIALES!A5:D641,2,FALSE)</f>
        <v>kg</v>
      </c>
      <c r="K49" s="397">
        <v>0.05</v>
      </c>
      <c r="L49" s="421"/>
      <c r="M49" s="402">
        <f>VLOOKUP(A49,MATERIALES!A6:D397,4,FALSE)</f>
        <v>1938.8589417732314</v>
      </c>
      <c r="N49" s="272">
        <f>K49*M49</f>
        <v>96.942947088661583</v>
      </c>
    </row>
    <row r="50" spans="1:14">
      <c r="A50" s="163" t="s">
        <v>429</v>
      </c>
      <c r="B50" s="43" t="str">
        <f>VLOOKUP(A50,MATERIALES!A6:D373,3,FALSE)</f>
        <v>Cuneta prefabricada de concreto tipo V de (0,8*0,3*0,22)</v>
      </c>
      <c r="C50" s="425"/>
      <c r="D50" s="425"/>
      <c r="E50" s="425"/>
      <c r="F50" s="425"/>
      <c r="G50" s="425"/>
      <c r="H50" s="425"/>
      <c r="I50" s="425"/>
      <c r="J50" s="312" t="str">
        <f>VLOOKUP(A50,MATERIALES!A6:D642,2,FALSE)</f>
        <v>m</v>
      </c>
      <c r="K50" s="397">
        <v>1</v>
      </c>
      <c r="L50" s="421"/>
      <c r="M50" s="402">
        <f>VLOOKUP(A50,MATERIALES!A6:D398,4,FALSE)</f>
        <v>49208.698104360563</v>
      </c>
      <c r="N50" s="272">
        <f>K50*M50</f>
        <v>49208.698104360563</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8" t="s">
        <v>953</v>
      </c>
      <c r="C53" s="829"/>
      <c r="D53" s="829"/>
      <c r="E53" s="829"/>
      <c r="F53" s="829"/>
      <c r="G53" s="829"/>
      <c r="H53" s="829"/>
      <c r="I53" s="829"/>
      <c r="J53" s="829"/>
      <c r="K53" s="829"/>
      <c r="L53" s="829"/>
      <c r="M53" s="830"/>
      <c r="N53" s="394">
        <f>SUM(N48:N52)</f>
        <v>50431.982383435396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1" t="s">
        <v>961</v>
      </c>
      <c r="M57" s="804"/>
      <c r="N57" s="76" t="s">
        <v>951</v>
      </c>
    </row>
    <row r="58" spans="1:14">
      <c r="A58" t="s">
        <v>1291</v>
      </c>
      <c r="B58" s="46" t="str">
        <f>VLOOKUP(A58,TRANSPORTE!A1:D117,3,FALSE)</f>
        <v>Transporte de material seleccionado para relleno</v>
      </c>
      <c r="C58" s="317"/>
      <c r="D58" s="317"/>
      <c r="E58" s="317"/>
      <c r="F58" s="317"/>
      <c r="G58" s="317"/>
      <c r="H58" s="311" t="s">
        <v>1999</v>
      </c>
      <c r="I58" s="279">
        <v>0.05</v>
      </c>
      <c r="J58" s="286">
        <v>1</v>
      </c>
      <c r="K58" s="279">
        <f>I58*J58</f>
        <v>0.05</v>
      </c>
      <c r="L58" s="832">
        <f>VLOOKUP(A58,TRANSPORTE!A1:D117,4,FALSE)</f>
        <v>1232.9363069637777</v>
      </c>
      <c r="M58" s="833"/>
      <c r="N58" s="287">
        <f>K58*L58</f>
        <v>61.646815348188888</v>
      </c>
    </row>
    <row r="59" spans="1:14">
      <c r="B59" s="46"/>
      <c r="C59" s="47"/>
      <c r="D59" s="47"/>
      <c r="E59" s="47"/>
      <c r="F59" s="47"/>
      <c r="G59" s="47"/>
      <c r="H59" s="311"/>
      <c r="I59" s="279"/>
      <c r="J59" s="286"/>
      <c r="K59" s="279"/>
      <c r="L59" s="832"/>
      <c r="M59" s="833"/>
      <c r="N59" s="287"/>
    </row>
    <row r="60" spans="1:14">
      <c r="B60" s="46"/>
      <c r="C60" s="47"/>
      <c r="D60" s="47"/>
      <c r="E60" s="47"/>
      <c r="F60" s="47"/>
      <c r="G60" s="4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7"/>
      <c r="M63" s="818"/>
      <c r="N63" s="127"/>
    </row>
    <row r="64" spans="1:14" ht="15.75" thickBot="1">
      <c r="B64" s="834" t="s">
        <v>953</v>
      </c>
      <c r="C64" s="835"/>
      <c r="D64" s="835"/>
      <c r="E64" s="835"/>
      <c r="F64" s="835"/>
      <c r="G64" s="835"/>
      <c r="H64" s="835"/>
      <c r="I64" s="835"/>
      <c r="J64" s="835"/>
      <c r="K64" s="835"/>
      <c r="L64" s="835"/>
      <c r="M64" s="836"/>
      <c r="N64" s="104">
        <f>N58+N59+N60+N61+N62</f>
        <v>61.646815348188888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4" t="s">
        <v>963</v>
      </c>
      <c r="C68" s="855"/>
      <c r="D68" s="855"/>
      <c r="E68" s="855"/>
      <c r="F68" s="855"/>
      <c r="G68" s="855"/>
      <c r="H68" s="855"/>
      <c r="I68" s="73" t="s">
        <v>964</v>
      </c>
      <c r="J68" s="75" t="s">
        <v>1410</v>
      </c>
      <c r="K68" s="74" t="s">
        <v>966</v>
      </c>
      <c r="L68" s="856" t="s">
        <v>950</v>
      </c>
      <c r="M68" s="857"/>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150</v>
      </c>
      <c r="N69" s="395">
        <f>K69/M69</f>
        <v>1443.4933333333333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5"/>
      <c r="C74" s="816"/>
      <c r="D74" s="816"/>
      <c r="E74" s="816"/>
      <c r="F74" s="816"/>
      <c r="G74" s="816"/>
      <c r="H74" s="816"/>
      <c r="I74" s="126"/>
      <c r="J74" s="126"/>
      <c r="K74" s="126"/>
      <c r="L74" s="916"/>
      <c r="M74" s="916"/>
      <c r="N74" s="127"/>
    </row>
    <row r="75" spans="1:15" ht="15.75" thickBot="1">
      <c r="B75" s="834" t="s">
        <v>953</v>
      </c>
      <c r="C75" s="835"/>
      <c r="D75" s="835"/>
      <c r="E75" s="835"/>
      <c r="F75" s="835"/>
      <c r="G75" s="835"/>
      <c r="H75" s="835"/>
      <c r="I75" s="835"/>
      <c r="J75" s="835"/>
      <c r="K75" s="835"/>
      <c r="L75" s="835"/>
      <c r="M75" s="836"/>
      <c r="N75" s="460">
        <f>SUM(N69:N74)</f>
        <v>2154.7349574293867</v>
      </c>
    </row>
    <row r="76" spans="1:15" ht="15.75" thickBot="1">
      <c r="B76" s="33"/>
      <c r="C76" s="34"/>
      <c r="D76" s="34"/>
      <c r="E76" s="34"/>
      <c r="F76" s="34"/>
      <c r="G76" s="34"/>
      <c r="H76" s="34"/>
      <c r="I76" s="34"/>
      <c r="J76" s="34"/>
      <c r="K76" s="34"/>
      <c r="L76" s="34"/>
      <c r="M76" s="34"/>
      <c r="N76" s="35"/>
    </row>
    <row r="77" spans="1:15" ht="15.75" thickBot="1">
      <c r="B77" s="828" t="s">
        <v>967</v>
      </c>
      <c r="C77" s="829"/>
      <c r="D77" s="829"/>
      <c r="E77" s="829"/>
      <c r="F77" s="829"/>
      <c r="G77" s="829"/>
      <c r="H77" s="829"/>
      <c r="I77" s="829"/>
      <c r="J77" s="829"/>
      <c r="K77" s="829"/>
      <c r="L77" s="829"/>
      <c r="M77" s="830"/>
      <c r="N77" s="99">
        <f>N43+N53+N64+N75</f>
        <v>53507.545163500465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9" t="s">
        <v>969</v>
      </c>
      <c r="C81" s="820"/>
      <c r="D81" s="820"/>
      <c r="E81" s="820"/>
      <c r="F81" s="820"/>
      <c r="G81" s="820"/>
      <c r="H81" s="820"/>
      <c r="I81" s="314"/>
      <c r="J81" s="334"/>
      <c r="K81" s="302" t="s">
        <v>970</v>
      </c>
      <c r="L81" s="858" t="s">
        <v>971</v>
      </c>
      <c r="M81" s="859"/>
      <c r="N81" s="303"/>
    </row>
    <row r="82" spans="1:14">
      <c r="B82" s="860" t="s">
        <v>972</v>
      </c>
      <c r="C82" s="861"/>
      <c r="D82" s="861"/>
      <c r="E82" s="861"/>
      <c r="F82" s="861"/>
      <c r="G82" s="861"/>
      <c r="H82" s="861"/>
      <c r="I82" s="87"/>
      <c r="J82" s="88"/>
      <c r="K82" s="304">
        <v>0.2</v>
      </c>
      <c r="L82" s="862">
        <f>N77*K82</f>
        <v>10701.509032700094</v>
      </c>
      <c r="M82" s="863"/>
      <c r="N82" s="51"/>
    </row>
    <row r="83" spans="1:14">
      <c r="B83" s="89" t="s">
        <v>973</v>
      </c>
      <c r="C83" s="90"/>
      <c r="D83" s="90"/>
      <c r="E83" s="90"/>
      <c r="F83" s="90"/>
      <c r="G83" s="90"/>
      <c r="H83" s="90"/>
      <c r="I83" s="87"/>
      <c r="J83" s="88"/>
      <c r="K83" s="304">
        <v>0.05</v>
      </c>
      <c r="L83" s="862">
        <f>N77*K83</f>
        <v>2675.3772581750236</v>
      </c>
      <c r="M83" s="863"/>
      <c r="N83" s="51"/>
    </row>
    <row r="84" spans="1:14" ht="15.75" thickBot="1">
      <c r="B84" s="91" t="s">
        <v>974</v>
      </c>
      <c r="C84" s="92"/>
      <c r="D84" s="92"/>
      <c r="E84" s="92"/>
      <c r="F84" s="92"/>
      <c r="G84" s="92"/>
      <c r="H84" s="92"/>
      <c r="I84" s="93"/>
      <c r="J84" s="94"/>
      <c r="K84" s="305">
        <v>0.05</v>
      </c>
      <c r="L84" s="864">
        <f>N77*K84</f>
        <v>2675.3772581750236</v>
      </c>
      <c r="M84" s="865"/>
      <c r="N84" s="51"/>
    </row>
    <row r="85" spans="1:14" ht="15.75" thickBot="1">
      <c r="B85" s="828" t="s">
        <v>953</v>
      </c>
      <c r="C85" s="829"/>
      <c r="D85" s="829"/>
      <c r="E85" s="829"/>
      <c r="F85" s="829"/>
      <c r="G85" s="829"/>
      <c r="H85" s="829"/>
      <c r="I85" s="829"/>
      <c r="J85" s="829"/>
      <c r="K85" s="829"/>
      <c r="L85" s="829"/>
      <c r="M85" s="830"/>
      <c r="N85" s="52">
        <f>L82+L83+L84</f>
        <v>16052.263549050142</v>
      </c>
    </row>
    <row r="86" spans="1:14" ht="15.75" thickBot="1">
      <c r="B86" s="33"/>
      <c r="C86" s="34"/>
      <c r="D86" s="34"/>
      <c r="E86" s="34"/>
      <c r="F86" s="34"/>
      <c r="G86" s="34"/>
      <c r="H86" s="34"/>
      <c r="I86" s="34"/>
      <c r="J86" s="34"/>
      <c r="K86" s="34"/>
      <c r="L86" s="34"/>
      <c r="M86" s="34"/>
      <c r="N86" s="35"/>
    </row>
    <row r="87" spans="1:14" ht="15.75" thickBot="1">
      <c r="A87" t="s">
        <v>2016</v>
      </c>
      <c r="B87" s="828" t="s">
        <v>975</v>
      </c>
      <c r="C87" s="829"/>
      <c r="D87" s="829"/>
      <c r="E87" s="829"/>
      <c r="F87" s="829"/>
      <c r="G87" s="829"/>
      <c r="H87" s="829"/>
      <c r="I87" s="829"/>
      <c r="J87" s="829"/>
      <c r="K87" s="829"/>
      <c r="L87" s="829"/>
      <c r="M87" s="830"/>
      <c r="N87" s="188">
        <f>N77+N85</f>
        <v>69559.808712550614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6"/>
      <c r="K117" s="976"/>
      <c r="L117" s="976"/>
      <c r="M117" s="976"/>
      <c r="N117" s="977"/>
    </row>
    <row r="118" spans="2:14" ht="15.75" thickBot="1">
      <c r="B118" s="419" t="s">
        <v>2221</v>
      </c>
      <c r="C118" s="420"/>
      <c r="D118" s="420"/>
      <c r="E118" s="259"/>
      <c r="F118" s="259"/>
      <c r="G118" s="259"/>
      <c r="H118" s="259"/>
      <c r="I118" s="259"/>
      <c r="J118" s="978"/>
      <c r="K118" s="978"/>
      <c r="L118" s="978"/>
      <c r="M118" s="978"/>
      <c r="N118" s="979"/>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1136</v>
      </c>
      <c r="C31" s="81" t="s">
        <v>2146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336"/>
      <c r="N36" s="272"/>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0.05</v>
      </c>
      <c r="N41" s="344">
        <f>N75*M41</f>
        <v>134.53962180720401</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134.53962180720401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3" t="s">
        <v>833</v>
      </c>
      <c r="B48" s="43" t="str">
        <f>VLOOKUP(A48,MATERIALES!A5:D373,3,FALSE)</f>
        <v>Concreto Resistencia  14 (Mpa)</v>
      </c>
      <c r="C48" s="281"/>
      <c r="D48" s="281"/>
      <c r="E48" s="281"/>
      <c r="F48" s="281"/>
      <c r="G48" s="281"/>
      <c r="H48" s="281"/>
      <c r="I48" s="268"/>
      <c r="J48" s="224" t="str">
        <f>VLOOKUP(A48,MATERIALES!A4:D640,2,FALSE)</f>
        <v>m3</v>
      </c>
      <c r="K48" s="282">
        <v>7.0000000000000007E-2</v>
      </c>
      <c r="L48" s="267"/>
      <c r="M48" s="402">
        <f>VLOOKUP(A48,MATERIALES!A5:D396,4,FALSE)</f>
        <v>415527.91123797081</v>
      </c>
      <c r="N48" s="272">
        <f>K48*M48</f>
        <v>29086.953786657959</v>
      </c>
    </row>
    <row r="49" spans="1:14">
      <c r="A49" s="163" t="s">
        <v>867</v>
      </c>
      <c r="B49" s="43" t="str">
        <f>VLOOKUP(A49,MATERIALES!A6:D373,3,FALSE)</f>
        <v>Formaleta (gaviones, juntas de bordillos, juntas de cunetas, muros, concretos clase D,E, F y G)</v>
      </c>
      <c r="C49" s="425"/>
      <c r="D49" s="425"/>
      <c r="E49" s="425"/>
      <c r="F49" s="425"/>
      <c r="G49" s="425"/>
      <c r="H49" s="425"/>
      <c r="I49" s="425"/>
      <c r="J49" s="311" t="str">
        <f>VLOOKUP(A49,MATERIALES!A5:D641,2,FALSE)</f>
        <v>m2</v>
      </c>
      <c r="K49" s="397">
        <v>0.3</v>
      </c>
      <c r="L49" s="421"/>
      <c r="M49" s="402">
        <f>VLOOKUP(A49,MATERIALES!A6:D397,4,FALSE)</f>
        <v>6738.6281641704973</v>
      </c>
      <c r="N49" s="272">
        <f>K49*M49</f>
        <v>2021.5884492511491</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8" t="s">
        <v>953</v>
      </c>
      <c r="C53" s="829"/>
      <c r="D53" s="829"/>
      <c r="E53" s="829"/>
      <c r="F53" s="829"/>
      <c r="G53" s="829"/>
      <c r="H53" s="829"/>
      <c r="I53" s="829"/>
      <c r="J53" s="829"/>
      <c r="K53" s="829"/>
      <c r="L53" s="829"/>
      <c r="M53" s="830"/>
      <c r="N53" s="394">
        <f>SUM(N48:N52)</f>
        <v>31108.54223590911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1" t="s">
        <v>961</v>
      </c>
      <c r="M57" s="804"/>
      <c r="N57" s="76" t="s">
        <v>951</v>
      </c>
    </row>
    <row r="58" spans="1:14">
      <c r="A58" t="s">
        <v>1239</v>
      </c>
      <c r="B58" s="46" t="str">
        <f>VLOOKUP(A58,TRANSPORTE!A1:D117,3,FALSE)</f>
        <v>Transporte de concreto</v>
      </c>
      <c r="C58" s="317"/>
      <c r="D58" s="317"/>
      <c r="E58" s="317"/>
      <c r="F58" s="317"/>
      <c r="G58" s="317"/>
      <c r="H58" s="311" t="s">
        <v>1999</v>
      </c>
      <c r="I58" s="279">
        <v>7.0000000000000007E-2</v>
      </c>
      <c r="J58" s="286">
        <v>1</v>
      </c>
      <c r="K58" s="279">
        <f>I58*J58</f>
        <v>7.0000000000000007E-2</v>
      </c>
      <c r="L58" s="832">
        <f>VLOOKUP(A58,TRANSPORTE!A1:D117,4,FALSE)</f>
        <v>1232.9363069637777</v>
      </c>
      <c r="M58" s="833"/>
      <c r="N58" s="287">
        <f>K58*L58</f>
        <v>86.305541487464453</v>
      </c>
    </row>
    <row r="59" spans="1:14">
      <c r="B59" s="46"/>
      <c r="C59" s="47"/>
      <c r="D59" s="47"/>
      <c r="E59" s="47"/>
      <c r="F59" s="47"/>
      <c r="G59" s="47"/>
      <c r="H59" s="311"/>
      <c r="I59" s="279"/>
      <c r="J59" s="286"/>
      <c r="K59" s="279"/>
      <c r="L59" s="832"/>
      <c r="M59" s="833"/>
      <c r="N59" s="287"/>
    </row>
    <row r="60" spans="1:14">
      <c r="B60" s="46"/>
      <c r="C60" s="47"/>
      <c r="D60" s="47"/>
      <c r="E60" s="47"/>
      <c r="F60" s="47"/>
      <c r="G60" s="4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7"/>
      <c r="M63" s="818"/>
      <c r="N63" s="127"/>
    </row>
    <row r="64" spans="1:14" ht="15.75" thickBot="1">
      <c r="B64" s="834" t="s">
        <v>953</v>
      </c>
      <c r="C64" s="835"/>
      <c r="D64" s="835"/>
      <c r="E64" s="835"/>
      <c r="F64" s="835"/>
      <c r="G64" s="835"/>
      <c r="H64" s="835"/>
      <c r="I64" s="835"/>
      <c r="J64" s="835"/>
      <c r="K64" s="835"/>
      <c r="L64" s="835"/>
      <c r="M64" s="836"/>
      <c r="N64" s="104">
        <f>N58+N59+N60+N61+N62</f>
        <v>86.305541487464453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4" t="s">
        <v>963</v>
      </c>
      <c r="C68" s="855"/>
      <c r="D68" s="855"/>
      <c r="E68" s="855"/>
      <c r="F68" s="855"/>
      <c r="G68" s="855"/>
      <c r="H68" s="855"/>
      <c r="I68" s="73" t="s">
        <v>964</v>
      </c>
      <c r="J68" s="75" t="s">
        <v>1410</v>
      </c>
      <c r="K68" s="74" t="s">
        <v>966</v>
      </c>
      <c r="L68" s="856" t="s">
        <v>950</v>
      </c>
      <c r="M68" s="980"/>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1">
        <v>100</v>
      </c>
      <c r="N69" s="395">
        <f>K69/M69</f>
        <v>1623.93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5"/>
      <c r="C74" s="816"/>
      <c r="D74" s="816"/>
      <c r="E74" s="816"/>
      <c r="F74" s="816"/>
      <c r="G74" s="816"/>
      <c r="H74" s="816"/>
      <c r="I74" s="126"/>
      <c r="J74" s="126"/>
      <c r="K74" s="126"/>
      <c r="L74" s="916"/>
      <c r="M74" s="916"/>
      <c r="N74" s="127"/>
    </row>
    <row r="75" spans="1:15" ht="15.75" thickBot="1">
      <c r="B75" s="834" t="s">
        <v>953</v>
      </c>
      <c r="C75" s="835"/>
      <c r="D75" s="835"/>
      <c r="E75" s="835"/>
      <c r="F75" s="835"/>
      <c r="G75" s="835"/>
      <c r="H75" s="835"/>
      <c r="I75" s="835"/>
      <c r="J75" s="835"/>
      <c r="K75" s="835"/>
      <c r="L75" s="835"/>
      <c r="M75" s="836"/>
      <c r="N75" s="460">
        <f>SUM(N69:N74)</f>
        <v>2690.7924361440801</v>
      </c>
    </row>
    <row r="76" spans="1:15" ht="15.75" thickBot="1">
      <c r="B76" s="33"/>
      <c r="C76" s="34"/>
      <c r="D76" s="34"/>
      <c r="E76" s="34"/>
      <c r="F76" s="34"/>
      <c r="G76" s="34"/>
      <c r="H76" s="34"/>
      <c r="I76" s="34"/>
      <c r="J76" s="34"/>
      <c r="K76" s="34"/>
      <c r="L76" s="34"/>
      <c r="M76" s="34"/>
      <c r="N76" s="35"/>
    </row>
    <row r="77" spans="1:15" ht="15.75" thickBot="1">
      <c r="B77" s="828" t="s">
        <v>967</v>
      </c>
      <c r="C77" s="829"/>
      <c r="D77" s="829"/>
      <c r="E77" s="829"/>
      <c r="F77" s="829"/>
      <c r="G77" s="829"/>
      <c r="H77" s="829"/>
      <c r="I77" s="829"/>
      <c r="J77" s="829"/>
      <c r="K77" s="829"/>
      <c r="L77" s="829"/>
      <c r="M77" s="830"/>
      <c r="N77" s="99">
        <f>N43+N53+N64+N75</f>
        <v>34020.179835347859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9" t="s">
        <v>969</v>
      </c>
      <c r="C81" s="820"/>
      <c r="D81" s="820"/>
      <c r="E81" s="820"/>
      <c r="F81" s="820"/>
      <c r="G81" s="820"/>
      <c r="H81" s="820"/>
      <c r="I81" s="314"/>
      <c r="J81" s="334"/>
      <c r="K81" s="302" t="s">
        <v>970</v>
      </c>
      <c r="L81" s="858" t="s">
        <v>971</v>
      </c>
      <c r="M81" s="859"/>
      <c r="N81" s="303"/>
    </row>
    <row r="82" spans="1:14">
      <c r="B82" s="860" t="s">
        <v>972</v>
      </c>
      <c r="C82" s="861"/>
      <c r="D82" s="861"/>
      <c r="E82" s="861"/>
      <c r="F82" s="861"/>
      <c r="G82" s="861"/>
      <c r="H82" s="861"/>
      <c r="I82" s="87"/>
      <c r="J82" s="88"/>
      <c r="K82" s="304">
        <v>0.2</v>
      </c>
      <c r="L82" s="862">
        <f>N77*K82</f>
        <v>6804.0359670695725</v>
      </c>
      <c r="M82" s="863"/>
      <c r="N82" s="51"/>
    </row>
    <row r="83" spans="1:14">
      <c r="B83" s="89" t="s">
        <v>973</v>
      </c>
      <c r="C83" s="90"/>
      <c r="D83" s="90"/>
      <c r="E83" s="90"/>
      <c r="F83" s="90"/>
      <c r="G83" s="90"/>
      <c r="H83" s="90"/>
      <c r="I83" s="87"/>
      <c r="J83" s="88"/>
      <c r="K83" s="304">
        <v>0.05</v>
      </c>
      <c r="L83" s="862">
        <f>N77*K83</f>
        <v>1701.0089917673931</v>
      </c>
      <c r="M83" s="863"/>
      <c r="N83" s="51"/>
    </row>
    <row r="84" spans="1:14" ht="15.75" thickBot="1">
      <c r="B84" s="91" t="s">
        <v>974</v>
      </c>
      <c r="C84" s="92"/>
      <c r="D84" s="92"/>
      <c r="E84" s="92"/>
      <c r="F84" s="92"/>
      <c r="G84" s="92"/>
      <c r="H84" s="92"/>
      <c r="I84" s="93"/>
      <c r="J84" s="94"/>
      <c r="K84" s="305">
        <v>0.05</v>
      </c>
      <c r="L84" s="864">
        <f>N77*K84</f>
        <v>1701.0089917673931</v>
      </c>
      <c r="M84" s="865"/>
      <c r="N84" s="51"/>
    </row>
    <row r="85" spans="1:14" ht="15.75" thickBot="1">
      <c r="B85" s="828" t="s">
        <v>953</v>
      </c>
      <c r="C85" s="829"/>
      <c r="D85" s="829"/>
      <c r="E85" s="829"/>
      <c r="F85" s="829"/>
      <c r="G85" s="829"/>
      <c r="H85" s="829"/>
      <c r="I85" s="829"/>
      <c r="J85" s="829"/>
      <c r="K85" s="829"/>
      <c r="L85" s="829"/>
      <c r="M85" s="830"/>
      <c r="N85" s="52">
        <f>L82+L83+L84</f>
        <v>10206.053950604361</v>
      </c>
    </row>
    <row r="86" spans="1:14" ht="15.75" thickBot="1">
      <c r="B86" s="33"/>
      <c r="C86" s="34"/>
      <c r="D86" s="34"/>
      <c r="E86" s="34"/>
      <c r="F86" s="34"/>
      <c r="G86" s="34"/>
      <c r="H86" s="34"/>
      <c r="I86" s="34"/>
      <c r="J86" s="34"/>
      <c r="K86" s="34"/>
      <c r="L86" s="34"/>
      <c r="M86" s="34"/>
      <c r="N86" s="35"/>
    </row>
    <row r="87" spans="1:14" ht="15.75" thickBot="1">
      <c r="A87" t="s">
        <v>2016</v>
      </c>
      <c r="B87" s="828" t="s">
        <v>975</v>
      </c>
      <c r="C87" s="829"/>
      <c r="D87" s="829"/>
      <c r="E87" s="829"/>
      <c r="F87" s="829"/>
      <c r="G87" s="829"/>
      <c r="H87" s="829"/>
      <c r="I87" s="829"/>
      <c r="J87" s="829"/>
      <c r="K87" s="829"/>
      <c r="L87" s="829"/>
      <c r="M87" s="830"/>
      <c r="N87" s="188">
        <f>N77+N85</f>
        <v>44226.233785952223</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6"/>
      <c r="K117" s="976"/>
      <c r="L117" s="976"/>
      <c r="M117" s="976"/>
      <c r="N117" s="977"/>
    </row>
    <row r="118" spans="2:14" ht="15.75" thickBot="1">
      <c r="B118" s="419" t="s">
        <v>2221</v>
      </c>
      <c r="C118" s="420"/>
      <c r="D118" s="420"/>
      <c r="E118" s="259"/>
      <c r="F118" s="259"/>
      <c r="G118" s="259"/>
      <c r="H118" s="259"/>
      <c r="I118" s="259"/>
      <c r="J118" s="978"/>
      <c r="K118" s="978"/>
      <c r="L118" s="978"/>
      <c r="M118" s="978"/>
      <c r="N118" s="979"/>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7" max="7" width="13.28515625" customWidth="1"/>
    <col min="9" max="9" width="13.5703125" customWidth="1"/>
    <col min="10" max="10" width="16.7109375" customWidth="1"/>
    <col min="11" max="11" width="17.5703125" bestFit="1" customWidth="1"/>
    <col min="13" max="13" width="13.140625"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1685</v>
      </c>
      <c r="C31" s="81" t="s">
        <v>2147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336"/>
      <c r="N36" s="272"/>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0.05</v>
      </c>
      <c r="N41" s="344">
        <f>N75*M41</f>
        <v>71.649414538135986</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71.649414538135986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3" t="s">
        <v>400</v>
      </c>
      <c r="B48" s="43" t="str">
        <f>VLOOKUP(A48,MATERIALES!A5:D373,3,FALSE)</f>
        <v>Bordillo Prefabricado En Concreto Ref.A85 Ntc-4109, 0,20 X 0,35 X 0.80 M</v>
      </c>
      <c r="C48" s="281"/>
      <c r="D48" s="281"/>
      <c r="E48" s="281"/>
      <c r="F48" s="281"/>
      <c r="G48" s="281"/>
      <c r="H48" s="281"/>
      <c r="I48" s="268"/>
      <c r="J48" s="224" t="str">
        <f>VLOOKUP(A48,MATERIALES!A4:D640,2,FALSE)</f>
        <v>u</v>
      </c>
      <c r="K48" s="282">
        <v>1.25</v>
      </c>
      <c r="L48" s="267"/>
      <c r="M48" s="402">
        <f>VLOOKUP(A48,MATERIALES!A5:D396,4,FALSE)</f>
        <v>34760.276842421023</v>
      </c>
      <c r="N48" s="272">
        <f>K48*M48</f>
        <v>43450.346053026282</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8" t="s">
        <v>953</v>
      </c>
      <c r="C53" s="829"/>
      <c r="D53" s="829"/>
      <c r="E53" s="829"/>
      <c r="F53" s="829"/>
      <c r="G53" s="829"/>
      <c r="H53" s="829"/>
      <c r="I53" s="829"/>
      <c r="J53" s="829"/>
      <c r="K53" s="829"/>
      <c r="L53" s="829"/>
      <c r="M53" s="830"/>
      <c r="N53" s="394">
        <f>SUM(N48:N52)</f>
        <v>43450.346053026282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1" t="s">
        <v>961</v>
      </c>
      <c r="M57" s="804"/>
      <c r="N57" s="76" t="s">
        <v>951</v>
      </c>
    </row>
    <row r="58" spans="1:14">
      <c r="B58" s="46"/>
      <c r="C58" s="317"/>
      <c r="D58" s="317"/>
      <c r="E58" s="317"/>
      <c r="F58" s="317"/>
      <c r="G58" s="317"/>
      <c r="H58" s="311"/>
      <c r="I58" s="279"/>
      <c r="J58" s="286"/>
      <c r="K58" s="279"/>
      <c r="L58" s="832"/>
      <c r="M58" s="833"/>
      <c r="N58" s="287"/>
    </row>
    <row r="59" spans="1:14">
      <c r="B59" s="46"/>
      <c r="C59" s="47"/>
      <c r="D59" s="47"/>
      <c r="E59" s="47"/>
      <c r="F59" s="47"/>
      <c r="G59" s="47"/>
      <c r="H59" s="311"/>
      <c r="I59" s="279"/>
      <c r="J59" s="286"/>
      <c r="K59" s="279"/>
      <c r="L59" s="832"/>
      <c r="M59" s="833"/>
      <c r="N59" s="287"/>
    </row>
    <row r="60" spans="1:14">
      <c r="B60" s="46"/>
      <c r="C60" s="47"/>
      <c r="D60" s="47"/>
      <c r="E60" s="47"/>
      <c r="F60" s="47"/>
      <c r="G60" s="4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7"/>
      <c r="M63" s="818"/>
      <c r="N63" s="127"/>
    </row>
    <row r="64" spans="1:14" ht="15.75" thickBot="1">
      <c r="B64" s="834" t="s">
        <v>953</v>
      </c>
      <c r="C64" s="835"/>
      <c r="D64" s="835"/>
      <c r="E64" s="835"/>
      <c r="F64" s="835"/>
      <c r="G64" s="835"/>
      <c r="H64" s="835"/>
      <c r="I64" s="835"/>
      <c r="J64" s="835"/>
      <c r="K64" s="835"/>
      <c r="L64" s="835"/>
      <c r="M64" s="836"/>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4" t="s">
        <v>963</v>
      </c>
      <c r="C68" s="855"/>
      <c r="D68" s="855"/>
      <c r="E68" s="855"/>
      <c r="F68" s="855"/>
      <c r="G68" s="855"/>
      <c r="H68" s="855"/>
      <c r="I68" s="73" t="s">
        <v>964</v>
      </c>
      <c r="J68" s="75" t="s">
        <v>1410</v>
      </c>
      <c r="K68" s="74" t="s">
        <v>966</v>
      </c>
      <c r="L68" s="856" t="s">
        <v>950</v>
      </c>
      <c r="M68" s="980"/>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150</v>
      </c>
      <c r="N69" s="395">
        <f>K69/M69</f>
        <v>721.74666666666667</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5"/>
      <c r="C74" s="816"/>
      <c r="D74" s="816"/>
      <c r="E74" s="816"/>
      <c r="F74" s="816"/>
      <c r="G74" s="816"/>
      <c r="H74" s="816"/>
      <c r="I74" s="126"/>
      <c r="J74" s="126"/>
      <c r="K74" s="126"/>
      <c r="L74" s="916"/>
      <c r="M74" s="916"/>
      <c r="N74" s="45"/>
    </row>
    <row r="75" spans="1:15" ht="15.75" thickBot="1">
      <c r="B75" s="834" t="s">
        <v>953</v>
      </c>
      <c r="C75" s="835"/>
      <c r="D75" s="835"/>
      <c r="E75" s="835"/>
      <c r="F75" s="835"/>
      <c r="G75" s="835"/>
      <c r="H75" s="835"/>
      <c r="I75" s="835"/>
      <c r="J75" s="835"/>
      <c r="K75" s="835"/>
      <c r="L75" s="835"/>
      <c r="M75" s="836"/>
      <c r="N75" s="301">
        <f>SUM(N69:N74)</f>
        <v>1432.9882907627198</v>
      </c>
    </row>
    <row r="76" spans="1:15" ht="15.75" thickBot="1">
      <c r="B76" s="33"/>
      <c r="C76" s="34"/>
      <c r="D76" s="34"/>
      <c r="E76" s="34"/>
      <c r="F76" s="34"/>
      <c r="G76" s="34"/>
      <c r="H76" s="34"/>
      <c r="I76" s="34"/>
      <c r="J76" s="34"/>
      <c r="K76" s="34"/>
      <c r="L76" s="34"/>
      <c r="M76" s="34"/>
      <c r="N76" s="35"/>
    </row>
    <row r="77" spans="1:15" ht="15.75" thickBot="1">
      <c r="B77" s="828" t="s">
        <v>967</v>
      </c>
      <c r="C77" s="829"/>
      <c r="D77" s="829"/>
      <c r="E77" s="829"/>
      <c r="F77" s="829"/>
      <c r="G77" s="829"/>
      <c r="H77" s="829"/>
      <c r="I77" s="829"/>
      <c r="J77" s="829"/>
      <c r="K77" s="829"/>
      <c r="L77" s="829"/>
      <c r="M77" s="830"/>
      <c r="N77" s="99">
        <f>N43+N53+N64+N75</f>
        <v>44954.983758327136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9" t="s">
        <v>969</v>
      </c>
      <c r="C81" s="820"/>
      <c r="D81" s="820"/>
      <c r="E81" s="820"/>
      <c r="F81" s="820"/>
      <c r="G81" s="820"/>
      <c r="H81" s="820"/>
      <c r="I81" s="314"/>
      <c r="J81" s="334"/>
      <c r="K81" s="302" t="s">
        <v>970</v>
      </c>
      <c r="L81" s="858" t="s">
        <v>971</v>
      </c>
      <c r="M81" s="859"/>
      <c r="N81" s="303"/>
    </row>
    <row r="82" spans="1:14">
      <c r="B82" s="860" t="s">
        <v>972</v>
      </c>
      <c r="C82" s="861"/>
      <c r="D82" s="861"/>
      <c r="E82" s="861"/>
      <c r="F82" s="861"/>
      <c r="G82" s="861"/>
      <c r="H82" s="861"/>
      <c r="I82" s="87"/>
      <c r="J82" s="88"/>
      <c r="K82" s="304">
        <v>0.2</v>
      </c>
      <c r="L82" s="862">
        <f>N77*K82</f>
        <v>8990.9967516654269</v>
      </c>
      <c r="M82" s="863"/>
      <c r="N82" s="51"/>
    </row>
    <row r="83" spans="1:14">
      <c r="B83" s="89" t="s">
        <v>973</v>
      </c>
      <c r="C83" s="90"/>
      <c r="D83" s="90"/>
      <c r="E83" s="90"/>
      <c r="F83" s="90"/>
      <c r="G83" s="90"/>
      <c r="H83" s="90"/>
      <c r="I83" s="87"/>
      <c r="J83" s="88"/>
      <c r="K83" s="304">
        <v>0.05</v>
      </c>
      <c r="L83" s="862">
        <f>N77*K83</f>
        <v>2247.7491879163567</v>
      </c>
      <c r="M83" s="863"/>
      <c r="N83" s="51"/>
    </row>
    <row r="84" spans="1:14" ht="15.75" thickBot="1">
      <c r="B84" s="91" t="s">
        <v>974</v>
      </c>
      <c r="C84" s="92"/>
      <c r="D84" s="92"/>
      <c r="E84" s="92"/>
      <c r="F84" s="92"/>
      <c r="G84" s="92"/>
      <c r="H84" s="92"/>
      <c r="I84" s="93"/>
      <c r="J84" s="94"/>
      <c r="K84" s="305">
        <v>0.05</v>
      </c>
      <c r="L84" s="864">
        <f>N77*K84</f>
        <v>2247.7491879163567</v>
      </c>
      <c r="M84" s="865"/>
      <c r="N84" s="51"/>
    </row>
    <row r="85" spans="1:14" ht="15.75" thickBot="1">
      <c r="B85" s="828" t="s">
        <v>953</v>
      </c>
      <c r="C85" s="829"/>
      <c r="D85" s="829"/>
      <c r="E85" s="829"/>
      <c r="F85" s="829"/>
      <c r="G85" s="829"/>
      <c r="H85" s="829"/>
      <c r="I85" s="829"/>
      <c r="J85" s="829"/>
      <c r="K85" s="829"/>
      <c r="L85" s="829"/>
      <c r="M85" s="830"/>
      <c r="N85" s="52">
        <f>L82+L83+L84</f>
        <v>13486.495127498141</v>
      </c>
    </row>
    <row r="86" spans="1:14" ht="15.75" thickBot="1">
      <c r="B86" s="33"/>
      <c r="C86" s="34"/>
      <c r="D86" s="34"/>
      <c r="E86" s="34"/>
      <c r="F86" s="34"/>
      <c r="G86" s="34"/>
      <c r="H86" s="34"/>
      <c r="I86" s="34"/>
      <c r="J86" s="34"/>
      <c r="K86" s="34"/>
      <c r="L86" s="34"/>
      <c r="M86" s="34"/>
      <c r="N86" s="35"/>
    </row>
    <row r="87" spans="1:14" ht="15.75" thickBot="1">
      <c r="A87" t="s">
        <v>2016</v>
      </c>
      <c r="B87" s="828" t="s">
        <v>975</v>
      </c>
      <c r="C87" s="829"/>
      <c r="D87" s="829"/>
      <c r="E87" s="829"/>
      <c r="F87" s="829"/>
      <c r="G87" s="829"/>
      <c r="H87" s="829"/>
      <c r="I87" s="829"/>
      <c r="J87" s="829"/>
      <c r="K87" s="829"/>
      <c r="L87" s="829"/>
      <c r="M87" s="830"/>
      <c r="N87" s="188">
        <f>N77+N85</f>
        <v>58441.47888582528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6"/>
      <c r="K117" s="976"/>
      <c r="L117" s="976"/>
      <c r="M117" s="976"/>
      <c r="N117" s="977"/>
    </row>
    <row r="118" spans="2:14" ht="15.75" thickBot="1">
      <c r="B118" s="419" t="s">
        <v>2221</v>
      </c>
      <c r="C118" s="420"/>
      <c r="D118" s="420"/>
      <c r="E118" s="259"/>
      <c r="F118" s="259"/>
      <c r="G118" s="259"/>
      <c r="H118" s="259"/>
      <c r="I118" s="259"/>
      <c r="J118" s="978"/>
      <c r="K118" s="978"/>
      <c r="L118" s="978"/>
      <c r="M118" s="978"/>
      <c r="N118" s="979"/>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1686</v>
      </c>
      <c r="C31" s="81" t="s">
        <v>2148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336"/>
      <c r="N36" s="272"/>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0.05</v>
      </c>
      <c r="N41" s="344">
        <f>N75*M41</f>
        <v>161.605121807204</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161.605121807204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2E-3</v>
      </c>
      <c r="L48" s="267"/>
      <c r="M48" s="402">
        <f>VLOOKUP(A48,MATERIALES!A5:D396,4,FALSE)</f>
        <v>455905.88087892381</v>
      </c>
      <c r="N48" s="272">
        <f>K48*M48</f>
        <v>911.81176175784765</v>
      </c>
    </row>
    <row r="49" spans="1:14">
      <c r="A49" s="163" t="s">
        <v>833</v>
      </c>
      <c r="B49" s="43" t="str">
        <f>VLOOKUP(A49,MATERIALES!A6:D373,3,FALSE)</f>
        <v>Concreto Resistencia  14 (Mpa)</v>
      </c>
      <c r="C49" s="425"/>
      <c r="D49" s="425"/>
      <c r="E49" s="425"/>
      <c r="F49" s="425"/>
      <c r="G49" s="425"/>
      <c r="H49" s="425"/>
      <c r="I49" s="425"/>
      <c r="J49" s="312" t="str">
        <f>VLOOKUP(A49,MATERIALES!A5:D641,2,FALSE)</f>
        <v>m3</v>
      </c>
      <c r="K49" s="397">
        <v>7.0000000000000007E-2</v>
      </c>
      <c r="L49" s="421"/>
      <c r="M49" s="402">
        <f>VLOOKUP(A49,MATERIALES!A6:D397,4,FALSE)</f>
        <v>415527.91123797081</v>
      </c>
      <c r="N49" s="272">
        <f>K49*M49</f>
        <v>29086.953786657959</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0.3</v>
      </c>
      <c r="L50" s="421"/>
      <c r="M50" s="402">
        <f>VLOOKUP(A50,MATERIALES!A6:D398,4,FALSE)</f>
        <v>6738.6281641704973</v>
      </c>
      <c r="N50" s="272">
        <f>K50*M50</f>
        <v>2021.5884492511491</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8" t="s">
        <v>953</v>
      </c>
      <c r="C53" s="829"/>
      <c r="D53" s="829"/>
      <c r="E53" s="829"/>
      <c r="F53" s="829"/>
      <c r="G53" s="829"/>
      <c r="H53" s="829"/>
      <c r="I53" s="829"/>
      <c r="J53" s="829"/>
      <c r="K53" s="829"/>
      <c r="L53" s="829"/>
      <c r="M53" s="830"/>
      <c r="N53" s="394">
        <f>SUM(N48:N52)</f>
        <v>32020.353997666956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1" t="s">
        <v>961</v>
      </c>
      <c r="M57" s="804"/>
      <c r="N57" s="76" t="s">
        <v>951</v>
      </c>
    </row>
    <row r="58" spans="1:14">
      <c r="A58" t="s">
        <v>1239</v>
      </c>
      <c r="B58" s="46" t="str">
        <f>VLOOKUP(A58,TRANSPORTE!A1:D117,3,FALSE)</f>
        <v>Transporte de concreto</v>
      </c>
      <c r="C58" s="317"/>
      <c r="D58" s="317"/>
      <c r="E58" s="317"/>
      <c r="F58" s="317"/>
      <c r="G58" s="317"/>
      <c r="H58" s="311" t="s">
        <v>1999</v>
      </c>
      <c r="I58" s="413">
        <v>7.2000000000000008E-2</v>
      </c>
      <c r="J58" s="286">
        <v>1</v>
      </c>
      <c r="K58" s="279">
        <f>I58*J58</f>
        <v>7.2000000000000008E-2</v>
      </c>
      <c r="L58" s="832">
        <f>VLOOKUP(A58,TRANSPORTE!A1:D117,4,FALSE)</f>
        <v>1232.9363069637777</v>
      </c>
      <c r="M58" s="833"/>
      <c r="N58" s="287">
        <f>K58*L58</f>
        <v>88.771414101392011</v>
      </c>
    </row>
    <row r="59" spans="1:14">
      <c r="B59" s="46"/>
      <c r="C59" s="47"/>
      <c r="D59" s="47"/>
      <c r="E59" s="47"/>
      <c r="F59" s="47"/>
      <c r="G59" s="47"/>
      <c r="H59" s="311"/>
      <c r="I59" s="279"/>
      <c r="J59" s="286"/>
      <c r="K59" s="279"/>
      <c r="L59" s="832"/>
      <c r="M59" s="833"/>
      <c r="N59" s="287"/>
    </row>
    <row r="60" spans="1:14">
      <c r="B60" s="46"/>
      <c r="C60" s="47"/>
      <c r="D60" s="47"/>
      <c r="E60" s="47"/>
      <c r="F60" s="47"/>
      <c r="G60" s="4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7"/>
      <c r="M63" s="818"/>
      <c r="N63" s="127"/>
    </row>
    <row r="64" spans="1:14" ht="15.75" thickBot="1">
      <c r="B64" s="834" t="s">
        <v>953</v>
      </c>
      <c r="C64" s="835"/>
      <c r="D64" s="835"/>
      <c r="E64" s="835"/>
      <c r="F64" s="835"/>
      <c r="G64" s="835"/>
      <c r="H64" s="835"/>
      <c r="I64" s="835"/>
      <c r="J64" s="835"/>
      <c r="K64" s="835"/>
      <c r="L64" s="835"/>
      <c r="M64" s="836"/>
      <c r="N64" s="104">
        <f>N58+N59+N60+N61+N62</f>
        <v>88.771414101392011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4" t="s">
        <v>963</v>
      </c>
      <c r="C68" s="855"/>
      <c r="D68" s="855"/>
      <c r="E68" s="855"/>
      <c r="F68" s="855"/>
      <c r="G68" s="855"/>
      <c r="H68" s="855"/>
      <c r="I68" s="73" t="s">
        <v>964</v>
      </c>
      <c r="J68" s="75" t="s">
        <v>1410</v>
      </c>
      <c r="K68" s="74" t="s">
        <v>966</v>
      </c>
      <c r="L68" s="856" t="s">
        <v>950</v>
      </c>
      <c r="M68" s="857"/>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100</v>
      </c>
      <c r="N69" s="395">
        <f>K69/M69</f>
        <v>2165.2399999999998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5"/>
      <c r="C74" s="816"/>
      <c r="D74" s="816"/>
      <c r="E74" s="816"/>
      <c r="F74" s="816"/>
      <c r="G74" s="816"/>
      <c r="H74" s="816"/>
      <c r="I74" s="126"/>
      <c r="J74" s="126"/>
      <c r="K74" s="126"/>
      <c r="L74" s="916"/>
      <c r="M74" s="916"/>
      <c r="N74" s="127"/>
    </row>
    <row r="75" spans="1:15" ht="15.75" thickBot="1">
      <c r="B75" s="834" t="s">
        <v>953</v>
      </c>
      <c r="C75" s="835"/>
      <c r="D75" s="835"/>
      <c r="E75" s="835"/>
      <c r="F75" s="835"/>
      <c r="G75" s="835"/>
      <c r="H75" s="835"/>
      <c r="I75" s="835"/>
      <c r="J75" s="835"/>
      <c r="K75" s="835"/>
      <c r="L75" s="835"/>
      <c r="M75" s="836"/>
      <c r="N75" s="460">
        <f>SUM(N69:N74)</f>
        <v>3232.1024361440795</v>
      </c>
    </row>
    <row r="76" spans="1:15" ht="15.75" thickBot="1">
      <c r="B76" s="33"/>
      <c r="C76" s="34"/>
      <c r="D76" s="34"/>
      <c r="E76" s="34"/>
      <c r="F76" s="34"/>
      <c r="G76" s="34"/>
      <c r="H76" s="34"/>
      <c r="I76" s="34"/>
      <c r="J76" s="34"/>
      <c r="K76" s="34"/>
      <c r="L76" s="34"/>
      <c r="M76" s="34"/>
      <c r="N76" s="35"/>
    </row>
    <row r="77" spans="1:15" ht="15.75" thickBot="1">
      <c r="B77" s="828" t="s">
        <v>967</v>
      </c>
      <c r="C77" s="829"/>
      <c r="D77" s="829"/>
      <c r="E77" s="829"/>
      <c r="F77" s="829"/>
      <c r="G77" s="829"/>
      <c r="H77" s="829"/>
      <c r="I77" s="829"/>
      <c r="J77" s="829"/>
      <c r="K77" s="829"/>
      <c r="L77" s="829"/>
      <c r="M77" s="830"/>
      <c r="N77" s="99">
        <f>N43+N53+N64+N75</f>
        <v>35502.832969719631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9" t="s">
        <v>969</v>
      </c>
      <c r="C81" s="820"/>
      <c r="D81" s="820"/>
      <c r="E81" s="820"/>
      <c r="F81" s="820"/>
      <c r="G81" s="820"/>
      <c r="H81" s="820"/>
      <c r="I81" s="314"/>
      <c r="J81" s="334"/>
      <c r="K81" s="302" t="s">
        <v>970</v>
      </c>
      <c r="L81" s="858" t="s">
        <v>971</v>
      </c>
      <c r="M81" s="859"/>
      <c r="N81" s="303"/>
    </row>
    <row r="82" spans="1:14">
      <c r="B82" s="860" t="s">
        <v>972</v>
      </c>
      <c r="C82" s="861"/>
      <c r="D82" s="861"/>
      <c r="E82" s="861"/>
      <c r="F82" s="861"/>
      <c r="G82" s="861"/>
      <c r="H82" s="861"/>
      <c r="I82" s="87"/>
      <c r="J82" s="88"/>
      <c r="K82" s="304">
        <v>0.2</v>
      </c>
      <c r="L82" s="862">
        <f>N77*K82</f>
        <v>7100.5665939439268</v>
      </c>
      <c r="M82" s="863"/>
      <c r="N82" s="51"/>
    </row>
    <row r="83" spans="1:14">
      <c r="B83" s="89" t="s">
        <v>973</v>
      </c>
      <c r="C83" s="90"/>
      <c r="D83" s="90"/>
      <c r="E83" s="90"/>
      <c r="F83" s="90"/>
      <c r="G83" s="90"/>
      <c r="H83" s="90"/>
      <c r="I83" s="87"/>
      <c r="J83" s="88"/>
      <c r="K83" s="304">
        <v>0.05</v>
      </c>
      <c r="L83" s="862">
        <f>N77*K83</f>
        <v>1775.1416484859817</v>
      </c>
      <c r="M83" s="863"/>
      <c r="N83" s="51"/>
    </row>
    <row r="84" spans="1:14" ht="15.75" thickBot="1">
      <c r="B84" s="91" t="s">
        <v>974</v>
      </c>
      <c r="C84" s="92"/>
      <c r="D84" s="92"/>
      <c r="E84" s="92"/>
      <c r="F84" s="92"/>
      <c r="G84" s="92"/>
      <c r="H84" s="92"/>
      <c r="I84" s="93"/>
      <c r="J84" s="94"/>
      <c r="K84" s="305">
        <v>0.05</v>
      </c>
      <c r="L84" s="864">
        <f>N77*K84</f>
        <v>1775.1416484859817</v>
      </c>
      <c r="M84" s="865"/>
      <c r="N84" s="51"/>
    </row>
    <row r="85" spans="1:14" ht="15.75" thickBot="1">
      <c r="B85" s="828" t="s">
        <v>953</v>
      </c>
      <c r="C85" s="829"/>
      <c r="D85" s="829"/>
      <c r="E85" s="829"/>
      <c r="F85" s="829"/>
      <c r="G85" s="829"/>
      <c r="H85" s="829"/>
      <c r="I85" s="829"/>
      <c r="J85" s="829"/>
      <c r="K85" s="829"/>
      <c r="L85" s="829"/>
      <c r="M85" s="830"/>
      <c r="N85" s="52">
        <f>L82+L83+L84</f>
        <v>10650.84989091589</v>
      </c>
    </row>
    <row r="86" spans="1:14" ht="15.75" thickBot="1">
      <c r="B86" s="33"/>
      <c r="C86" s="34"/>
      <c r="D86" s="34"/>
      <c r="E86" s="34"/>
      <c r="F86" s="34"/>
      <c r="G86" s="34"/>
      <c r="H86" s="34"/>
      <c r="I86" s="34"/>
      <c r="J86" s="34"/>
      <c r="K86" s="34"/>
      <c r="L86" s="34"/>
      <c r="M86" s="34"/>
      <c r="N86" s="35"/>
    </row>
    <row r="87" spans="1:14" ht="15.75" thickBot="1">
      <c r="A87" t="s">
        <v>2016</v>
      </c>
      <c r="B87" s="828" t="s">
        <v>975</v>
      </c>
      <c r="C87" s="829"/>
      <c r="D87" s="829"/>
      <c r="E87" s="829"/>
      <c r="F87" s="829"/>
      <c r="G87" s="829"/>
      <c r="H87" s="829"/>
      <c r="I87" s="829"/>
      <c r="J87" s="829"/>
      <c r="K87" s="829"/>
      <c r="L87" s="829"/>
      <c r="M87" s="830"/>
      <c r="N87" s="188">
        <f>N77+N85</f>
        <v>46153.682860635519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6"/>
      <c r="K117" s="976"/>
      <c r="L117" s="976"/>
      <c r="M117" s="976"/>
      <c r="N117" s="977"/>
    </row>
    <row r="118" spans="2:14" ht="15.75" thickBot="1">
      <c r="B118" s="419" t="s">
        <v>2221</v>
      </c>
      <c r="C118" s="420"/>
      <c r="D118" s="420"/>
      <c r="E118" s="259"/>
      <c r="F118" s="259"/>
      <c r="G118" s="259"/>
      <c r="H118" s="259"/>
      <c r="I118" s="259"/>
      <c r="J118" s="978"/>
      <c r="K118" s="978"/>
      <c r="L118" s="978"/>
      <c r="M118" s="978"/>
      <c r="N118" s="979"/>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6.140625" customWidth="1"/>
    <col min="11" max="11" width="17.5703125" bestFit="1" customWidth="1"/>
    <col min="13" max="13" width="13.42578125" bestFit="1"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1687</v>
      </c>
      <c r="C31" s="81" t="s">
        <v>2149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336"/>
      <c r="N36" s="272"/>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0.05</v>
      </c>
      <c r="N41" s="344">
        <f>N75*M41</f>
        <v>89.693081204802667</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89.693081204802667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2E-3</v>
      </c>
      <c r="L48" s="267"/>
      <c r="M48" s="402">
        <f>VLOOKUP(A48,MATERIALES!A5:D396,4,FALSE)</f>
        <v>455905.88087892381</v>
      </c>
      <c r="N48" s="272">
        <f>K48*M48</f>
        <v>911.81176175784765</v>
      </c>
    </row>
    <row r="49" spans="1:14">
      <c r="A49" s="163" t="s">
        <v>400</v>
      </c>
      <c r="B49" s="43" t="str">
        <f>VLOOKUP(A49,MATERIALES!A6:D373,3,FALSE)</f>
        <v>Bordillo Prefabricado En Concreto Ref.A85 Ntc-4109, 0,20 X 0,35 X 0.80 M</v>
      </c>
      <c r="C49" s="425"/>
      <c r="D49" s="425"/>
      <c r="E49" s="425"/>
      <c r="F49" s="425"/>
      <c r="G49" s="425"/>
      <c r="H49" s="425"/>
      <c r="I49" s="425"/>
      <c r="J49" s="312" t="str">
        <f>VLOOKUP(A49,MATERIALES!A5:D641,2,FALSE)</f>
        <v>u</v>
      </c>
      <c r="K49" s="397">
        <v>1.25</v>
      </c>
      <c r="L49" s="421"/>
      <c r="M49" s="402">
        <f>VLOOKUP(A49,MATERIALES!A6:D397,4,FALSE)</f>
        <v>34760.276842421023</v>
      </c>
      <c r="N49" s="272">
        <f>K49*M49</f>
        <v>43450.346053026282</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8" t="s">
        <v>953</v>
      </c>
      <c r="C53" s="829"/>
      <c r="D53" s="829"/>
      <c r="E53" s="829"/>
      <c r="F53" s="829"/>
      <c r="G53" s="829"/>
      <c r="H53" s="829"/>
      <c r="I53" s="829"/>
      <c r="J53" s="829"/>
      <c r="K53" s="829"/>
      <c r="L53" s="829"/>
      <c r="M53" s="830"/>
      <c r="N53" s="394">
        <f>SUM(N48:N52)</f>
        <v>44362.157814784128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1" t="s">
        <v>961</v>
      </c>
      <c r="M57" s="804"/>
      <c r="N57" s="76" t="s">
        <v>951</v>
      </c>
    </row>
    <row r="58" spans="1:14">
      <c r="A58" t="s">
        <v>1239</v>
      </c>
      <c r="B58" s="46" t="str">
        <f>VLOOKUP(A58,TRANSPORTE!A1:D117,3,FALSE)</f>
        <v>Transporte de concreto</v>
      </c>
      <c r="C58" s="317"/>
      <c r="D58" s="317"/>
      <c r="E58" s="317"/>
      <c r="F58" s="317"/>
      <c r="G58" s="317"/>
      <c r="H58" s="311" t="s">
        <v>1999</v>
      </c>
      <c r="I58" s="413">
        <v>2E-3</v>
      </c>
      <c r="J58" s="286">
        <v>1</v>
      </c>
      <c r="K58" s="413">
        <f>I58*J58</f>
        <v>2E-3</v>
      </c>
      <c r="L58" s="832">
        <f>VLOOKUP(A58,TRANSPORTE!A1:D117,4,FALSE)</f>
        <v>1232.9363069637777</v>
      </c>
      <c r="M58" s="833"/>
      <c r="N58" s="287">
        <f>K58*L58</f>
        <v>2.4658726139275555</v>
      </c>
    </row>
    <row r="59" spans="1:14">
      <c r="B59" s="46"/>
      <c r="C59" s="47"/>
      <c r="D59" s="47"/>
      <c r="E59" s="47"/>
      <c r="F59" s="47"/>
      <c r="G59" s="47"/>
      <c r="H59" s="311"/>
      <c r="I59" s="279"/>
      <c r="J59" s="286"/>
      <c r="K59" s="279"/>
      <c r="L59" s="832"/>
      <c r="M59" s="833"/>
      <c r="N59" s="287"/>
    </row>
    <row r="60" spans="1:14">
      <c r="B60" s="46"/>
      <c r="C60" s="47"/>
      <c r="D60" s="47"/>
      <c r="E60" s="47"/>
      <c r="F60" s="47"/>
      <c r="G60" s="4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7"/>
      <c r="M63" s="818"/>
      <c r="N63" s="127"/>
    </row>
    <row r="64" spans="1:14" ht="15.75" thickBot="1">
      <c r="B64" s="834" t="s">
        <v>953</v>
      </c>
      <c r="C64" s="835"/>
      <c r="D64" s="835"/>
      <c r="E64" s="835"/>
      <c r="F64" s="835"/>
      <c r="G64" s="835"/>
      <c r="H64" s="835"/>
      <c r="I64" s="835"/>
      <c r="J64" s="835"/>
      <c r="K64" s="835"/>
      <c r="L64" s="835"/>
      <c r="M64" s="836"/>
      <c r="N64" s="104">
        <f>N58+N59+N60+N61+N62</f>
        <v>2.4658726139275555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4" t="s">
        <v>963</v>
      </c>
      <c r="C68" s="855"/>
      <c r="D68" s="855"/>
      <c r="E68" s="855"/>
      <c r="F68" s="855"/>
      <c r="G68" s="855"/>
      <c r="H68" s="855"/>
      <c r="I68" s="73" t="s">
        <v>964</v>
      </c>
      <c r="J68" s="75" t="s">
        <v>1410</v>
      </c>
      <c r="K68" s="74" t="s">
        <v>966</v>
      </c>
      <c r="L68" s="856" t="s">
        <v>950</v>
      </c>
      <c r="M68" s="857"/>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4">
        <v>150</v>
      </c>
      <c r="N69" s="395">
        <f>K69/M69</f>
        <v>1082.6199999999999</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5"/>
      <c r="C74" s="816"/>
      <c r="D74" s="816"/>
      <c r="E74" s="816"/>
      <c r="F74" s="816"/>
      <c r="G74" s="816"/>
      <c r="H74" s="816"/>
      <c r="I74" s="126"/>
      <c r="J74" s="126"/>
      <c r="K74" s="126"/>
      <c r="L74" s="916"/>
      <c r="M74" s="916"/>
      <c r="N74" s="45"/>
    </row>
    <row r="75" spans="1:15" ht="15.75" thickBot="1">
      <c r="B75" s="834" t="s">
        <v>953</v>
      </c>
      <c r="C75" s="835"/>
      <c r="D75" s="835"/>
      <c r="E75" s="835"/>
      <c r="F75" s="835"/>
      <c r="G75" s="835"/>
      <c r="H75" s="835"/>
      <c r="I75" s="835"/>
      <c r="J75" s="835"/>
      <c r="K75" s="835"/>
      <c r="L75" s="835"/>
      <c r="M75" s="836"/>
      <c r="N75" s="301">
        <f>SUM(N69:N74)</f>
        <v>1793.8616240960532</v>
      </c>
    </row>
    <row r="76" spans="1:15" ht="15.75" thickBot="1">
      <c r="B76" s="33"/>
      <c r="C76" s="34"/>
      <c r="D76" s="34"/>
      <c r="E76" s="34"/>
      <c r="F76" s="34"/>
      <c r="G76" s="34"/>
      <c r="H76" s="34"/>
      <c r="I76" s="34"/>
      <c r="J76" s="34"/>
      <c r="K76" s="34"/>
      <c r="L76" s="34"/>
      <c r="M76" s="34"/>
      <c r="N76" s="35"/>
    </row>
    <row r="77" spans="1:15" ht="15.75" thickBot="1">
      <c r="B77" s="828" t="s">
        <v>967</v>
      </c>
      <c r="C77" s="829"/>
      <c r="D77" s="829"/>
      <c r="E77" s="829"/>
      <c r="F77" s="829"/>
      <c r="G77" s="829"/>
      <c r="H77" s="829"/>
      <c r="I77" s="829"/>
      <c r="J77" s="829"/>
      <c r="K77" s="829"/>
      <c r="L77" s="829"/>
      <c r="M77" s="830"/>
      <c r="N77" s="99">
        <f>N43+N53+N64+N75</f>
        <v>46248.178392698908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9" t="s">
        <v>969</v>
      </c>
      <c r="C81" s="820"/>
      <c r="D81" s="820"/>
      <c r="E81" s="820"/>
      <c r="F81" s="820"/>
      <c r="G81" s="820"/>
      <c r="H81" s="820"/>
      <c r="I81" s="314"/>
      <c r="J81" s="334"/>
      <c r="K81" s="302" t="s">
        <v>970</v>
      </c>
      <c r="L81" s="858" t="s">
        <v>971</v>
      </c>
      <c r="M81" s="859"/>
      <c r="N81" s="303"/>
    </row>
    <row r="82" spans="1:14">
      <c r="B82" s="860" t="s">
        <v>972</v>
      </c>
      <c r="C82" s="861"/>
      <c r="D82" s="861"/>
      <c r="E82" s="861"/>
      <c r="F82" s="861"/>
      <c r="G82" s="861"/>
      <c r="H82" s="861"/>
      <c r="I82" s="87"/>
      <c r="J82" s="88"/>
      <c r="K82" s="304">
        <v>0.2</v>
      </c>
      <c r="L82" s="862">
        <f>N77*K82</f>
        <v>9249.635678539782</v>
      </c>
      <c r="M82" s="863"/>
      <c r="N82" s="51"/>
    </row>
    <row r="83" spans="1:14">
      <c r="B83" s="89" t="s">
        <v>973</v>
      </c>
      <c r="C83" s="90"/>
      <c r="D83" s="90"/>
      <c r="E83" s="90"/>
      <c r="F83" s="90"/>
      <c r="G83" s="90"/>
      <c r="H83" s="90"/>
      <c r="I83" s="87"/>
      <c r="J83" s="88"/>
      <c r="K83" s="304">
        <v>0.05</v>
      </c>
      <c r="L83" s="862">
        <f>N77*K83</f>
        <v>2312.4089196349455</v>
      </c>
      <c r="M83" s="863"/>
      <c r="N83" s="51"/>
    </row>
    <row r="84" spans="1:14" ht="15.75" thickBot="1">
      <c r="B84" s="91" t="s">
        <v>974</v>
      </c>
      <c r="C84" s="92"/>
      <c r="D84" s="92"/>
      <c r="E84" s="92"/>
      <c r="F84" s="92"/>
      <c r="G84" s="92"/>
      <c r="H84" s="92"/>
      <c r="I84" s="93"/>
      <c r="J84" s="94"/>
      <c r="K84" s="305">
        <v>0.05</v>
      </c>
      <c r="L84" s="864">
        <f>N77*K84</f>
        <v>2312.4089196349455</v>
      </c>
      <c r="M84" s="865"/>
      <c r="N84" s="51"/>
    </row>
    <row r="85" spans="1:14" ht="15.75" thickBot="1">
      <c r="B85" s="828" t="s">
        <v>953</v>
      </c>
      <c r="C85" s="829"/>
      <c r="D85" s="829"/>
      <c r="E85" s="829"/>
      <c r="F85" s="829"/>
      <c r="G85" s="829"/>
      <c r="H85" s="829"/>
      <c r="I85" s="829"/>
      <c r="J85" s="829"/>
      <c r="K85" s="829"/>
      <c r="L85" s="829"/>
      <c r="M85" s="830"/>
      <c r="N85" s="52">
        <f>L82+L83+L84</f>
        <v>13874.453517809672</v>
      </c>
    </row>
    <row r="86" spans="1:14" ht="15.75" thickBot="1">
      <c r="B86" s="33"/>
      <c r="C86" s="34"/>
      <c r="D86" s="34"/>
      <c r="E86" s="34"/>
      <c r="F86" s="34"/>
      <c r="G86" s="34"/>
      <c r="H86" s="34"/>
      <c r="I86" s="34"/>
      <c r="J86" s="34"/>
      <c r="K86" s="34"/>
      <c r="L86" s="34"/>
      <c r="M86" s="34"/>
      <c r="N86" s="35"/>
    </row>
    <row r="87" spans="1:14" ht="15.75" thickBot="1">
      <c r="A87" t="s">
        <v>2016</v>
      </c>
      <c r="B87" s="828" t="s">
        <v>975</v>
      </c>
      <c r="C87" s="829"/>
      <c r="D87" s="829"/>
      <c r="E87" s="829"/>
      <c r="F87" s="829"/>
      <c r="G87" s="829"/>
      <c r="H87" s="829"/>
      <c r="I87" s="829"/>
      <c r="J87" s="829"/>
      <c r="K87" s="829"/>
      <c r="L87" s="829"/>
      <c r="M87" s="830"/>
      <c r="N87" s="188">
        <f>N77+N85</f>
        <v>60122.631910508579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6"/>
      <c r="K117" s="976"/>
      <c r="L117" s="976"/>
      <c r="M117" s="976"/>
      <c r="N117" s="977"/>
    </row>
    <row r="118" spans="2:14" ht="15.75" thickBot="1">
      <c r="B118" s="419" t="s">
        <v>2221</v>
      </c>
      <c r="C118" s="420"/>
      <c r="D118" s="420"/>
      <c r="E118" s="259"/>
      <c r="F118" s="259"/>
      <c r="G118" s="259"/>
      <c r="H118" s="259"/>
      <c r="I118" s="259"/>
      <c r="J118" s="978"/>
      <c r="K118" s="978"/>
      <c r="L118" s="978"/>
      <c r="M118" s="978"/>
      <c r="N118" s="979"/>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1732</v>
      </c>
      <c r="C31" s="81" t="s">
        <v>1688</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336"/>
      <c r="N36" s="272"/>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0.05</v>
      </c>
      <c r="N41" s="344">
        <f>N75*M41</f>
        <v>22.554583333333333</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22.554583333333333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3" t="s">
        <v>883</v>
      </c>
      <c r="B48" s="43" t="str">
        <f>VLOOKUP(A48,MATERIALES!A5:D373,3,FALSE)</f>
        <v>Geotextil Nt-2500 O Similar (Proveedores, Pavco, Geomatrix, Tensar, Omnes U Otros)</v>
      </c>
      <c r="C48" s="281"/>
      <c r="D48" s="281"/>
      <c r="E48" s="281"/>
      <c r="F48" s="281"/>
      <c r="G48" s="281"/>
      <c r="H48" s="281"/>
      <c r="I48" s="268"/>
      <c r="J48" s="224" t="str">
        <f>VLOOKUP(A48,MATERIALES!A4:D640,2,FALSE)</f>
        <v>m2</v>
      </c>
      <c r="K48" s="282">
        <v>1.1000000000000001</v>
      </c>
      <c r="L48" s="267"/>
      <c r="M48" s="402">
        <f>VLOOKUP(A48,MATERIALES!A5:D396,4,FALSE)</f>
        <v>6004.7009832933936</v>
      </c>
      <c r="N48" s="272">
        <f>K48*M48</f>
        <v>6605.1710816227333</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8" t="s">
        <v>953</v>
      </c>
      <c r="C53" s="829"/>
      <c r="D53" s="829"/>
      <c r="E53" s="829"/>
      <c r="F53" s="829"/>
      <c r="G53" s="829"/>
      <c r="H53" s="829"/>
      <c r="I53" s="829"/>
      <c r="J53" s="829"/>
      <c r="K53" s="829"/>
      <c r="L53" s="829"/>
      <c r="M53" s="830"/>
      <c r="N53" s="394">
        <f>SUM(N48:N52)</f>
        <v>6605.1710816227333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1" t="s">
        <v>961</v>
      </c>
      <c r="M57" s="804"/>
      <c r="N57" s="76" t="s">
        <v>951</v>
      </c>
    </row>
    <row r="58" spans="1:14">
      <c r="B58" s="46"/>
      <c r="C58" s="317"/>
      <c r="D58" s="317"/>
      <c r="E58" s="317"/>
      <c r="F58" s="317"/>
      <c r="G58" s="317"/>
      <c r="H58" s="311"/>
      <c r="I58" s="279"/>
      <c r="J58" s="286"/>
      <c r="K58" s="279"/>
      <c r="L58" s="832"/>
      <c r="M58" s="833"/>
      <c r="N58" s="287"/>
    </row>
    <row r="59" spans="1:14">
      <c r="B59" s="46"/>
      <c r="C59" s="47"/>
      <c r="D59" s="47"/>
      <c r="E59" s="47"/>
      <c r="F59" s="47"/>
      <c r="G59" s="47"/>
      <c r="H59" s="311"/>
      <c r="I59" s="279"/>
      <c r="J59" s="286"/>
      <c r="K59" s="279"/>
      <c r="L59" s="832"/>
      <c r="M59" s="833"/>
      <c r="N59" s="287"/>
    </row>
    <row r="60" spans="1:14">
      <c r="B60" s="46"/>
      <c r="C60" s="47"/>
      <c r="D60" s="47"/>
      <c r="E60" s="47"/>
      <c r="F60" s="47"/>
      <c r="G60" s="4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7"/>
      <c r="M63" s="818"/>
      <c r="N63" s="127"/>
    </row>
    <row r="64" spans="1:14" ht="15.75" thickBot="1">
      <c r="B64" s="834" t="s">
        <v>953</v>
      </c>
      <c r="C64" s="835"/>
      <c r="D64" s="835"/>
      <c r="E64" s="835"/>
      <c r="F64" s="835"/>
      <c r="G64" s="835"/>
      <c r="H64" s="835"/>
      <c r="I64" s="835"/>
      <c r="J64" s="835"/>
      <c r="K64" s="835"/>
      <c r="L64" s="835"/>
      <c r="M64" s="836"/>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4" t="s">
        <v>963</v>
      </c>
      <c r="C68" s="855"/>
      <c r="D68" s="855"/>
      <c r="E68" s="855"/>
      <c r="F68" s="855"/>
      <c r="G68" s="855"/>
      <c r="H68" s="855"/>
      <c r="I68" s="73" t="s">
        <v>964</v>
      </c>
      <c r="J68" s="75" t="s">
        <v>1410</v>
      </c>
      <c r="K68" s="74" t="s">
        <v>966</v>
      </c>
      <c r="L68" s="856" t="s">
        <v>950</v>
      </c>
      <c r="M68" s="980"/>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240</v>
      </c>
      <c r="N69" s="395">
        <f>K69/M69</f>
        <v>451.09166666666664</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5"/>
      <c r="C74" s="816"/>
      <c r="D74" s="816"/>
      <c r="E74" s="816"/>
      <c r="F74" s="816"/>
      <c r="G74" s="816"/>
      <c r="H74" s="816"/>
      <c r="I74" s="126"/>
      <c r="J74" s="126"/>
      <c r="K74" s="126"/>
      <c r="L74" s="916"/>
      <c r="M74" s="916"/>
      <c r="N74" s="45"/>
    </row>
    <row r="75" spans="1:15" ht="15.75" thickBot="1">
      <c r="B75" s="834" t="s">
        <v>953</v>
      </c>
      <c r="C75" s="835"/>
      <c r="D75" s="835"/>
      <c r="E75" s="835"/>
      <c r="F75" s="835"/>
      <c r="G75" s="835"/>
      <c r="H75" s="835"/>
      <c r="I75" s="835"/>
      <c r="J75" s="835"/>
      <c r="K75" s="835"/>
      <c r="L75" s="835"/>
      <c r="M75" s="836"/>
      <c r="N75" s="301">
        <f>SUM(N69:N74)</f>
        <v>451.09166666666664</v>
      </c>
    </row>
    <row r="76" spans="1:15" ht="15.75" thickBot="1">
      <c r="B76" s="33"/>
      <c r="C76" s="34"/>
      <c r="D76" s="34"/>
      <c r="E76" s="34"/>
      <c r="F76" s="34"/>
      <c r="G76" s="34"/>
      <c r="H76" s="34"/>
      <c r="I76" s="34"/>
      <c r="J76" s="34"/>
      <c r="K76" s="34"/>
      <c r="L76" s="34"/>
      <c r="M76" s="34"/>
      <c r="N76" s="35"/>
    </row>
    <row r="77" spans="1:15" ht="15.75" thickBot="1">
      <c r="B77" s="828" t="s">
        <v>967</v>
      </c>
      <c r="C77" s="829"/>
      <c r="D77" s="829"/>
      <c r="E77" s="829"/>
      <c r="F77" s="829"/>
      <c r="G77" s="829"/>
      <c r="H77" s="829"/>
      <c r="I77" s="829"/>
      <c r="J77" s="829"/>
      <c r="K77" s="829"/>
      <c r="L77" s="829"/>
      <c r="M77" s="830"/>
      <c r="N77" s="99">
        <f>N43+N53+N64+N75</f>
        <v>7078.817331622733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9" t="s">
        <v>969</v>
      </c>
      <c r="C81" s="820"/>
      <c r="D81" s="820"/>
      <c r="E81" s="820"/>
      <c r="F81" s="820"/>
      <c r="G81" s="820"/>
      <c r="H81" s="820"/>
      <c r="I81" s="314"/>
      <c r="J81" s="334"/>
      <c r="K81" s="302" t="s">
        <v>970</v>
      </c>
      <c r="L81" s="858" t="s">
        <v>971</v>
      </c>
      <c r="M81" s="859"/>
      <c r="N81" s="303"/>
    </row>
    <row r="82" spans="1:14">
      <c r="B82" s="860" t="s">
        <v>972</v>
      </c>
      <c r="C82" s="861"/>
      <c r="D82" s="861"/>
      <c r="E82" s="861"/>
      <c r="F82" s="861"/>
      <c r="G82" s="861"/>
      <c r="H82" s="861"/>
      <c r="I82" s="87"/>
      <c r="J82" s="88"/>
      <c r="K82" s="304">
        <v>0.2</v>
      </c>
      <c r="L82" s="862">
        <f>N77*K82</f>
        <v>1415.7634663245467</v>
      </c>
      <c r="M82" s="863"/>
      <c r="N82" s="51"/>
    </row>
    <row r="83" spans="1:14">
      <c r="B83" s="89" t="s">
        <v>973</v>
      </c>
      <c r="C83" s="90"/>
      <c r="D83" s="90"/>
      <c r="E83" s="90"/>
      <c r="F83" s="90"/>
      <c r="G83" s="90"/>
      <c r="H83" s="90"/>
      <c r="I83" s="87"/>
      <c r="J83" s="88"/>
      <c r="K83" s="304">
        <v>0.05</v>
      </c>
      <c r="L83" s="862">
        <f>N77*K83</f>
        <v>353.94086658113667</v>
      </c>
      <c r="M83" s="863"/>
      <c r="N83" s="51"/>
    </row>
    <row r="84" spans="1:14" ht="15.75" thickBot="1">
      <c r="B84" s="91" t="s">
        <v>974</v>
      </c>
      <c r="C84" s="92"/>
      <c r="D84" s="92"/>
      <c r="E84" s="92"/>
      <c r="F84" s="92"/>
      <c r="G84" s="92"/>
      <c r="H84" s="92"/>
      <c r="I84" s="93"/>
      <c r="J84" s="94"/>
      <c r="K84" s="305">
        <v>0.05</v>
      </c>
      <c r="L84" s="864">
        <f>N77*K84</f>
        <v>353.94086658113667</v>
      </c>
      <c r="M84" s="865"/>
      <c r="N84" s="51"/>
    </row>
    <row r="85" spans="1:14" ht="15.75" thickBot="1">
      <c r="B85" s="828" t="s">
        <v>953</v>
      </c>
      <c r="C85" s="829"/>
      <c r="D85" s="829"/>
      <c r="E85" s="829"/>
      <c r="F85" s="829"/>
      <c r="G85" s="829"/>
      <c r="H85" s="829"/>
      <c r="I85" s="829"/>
      <c r="J85" s="829"/>
      <c r="K85" s="829"/>
      <c r="L85" s="829"/>
      <c r="M85" s="830"/>
      <c r="N85" s="52">
        <f>L82+L83+L84</f>
        <v>2123.6451994868198</v>
      </c>
    </row>
    <row r="86" spans="1:14" ht="15.75" thickBot="1">
      <c r="B86" s="33"/>
      <c r="C86" s="34"/>
      <c r="D86" s="34"/>
      <c r="E86" s="34"/>
      <c r="F86" s="34"/>
      <c r="G86" s="34"/>
      <c r="H86" s="34"/>
      <c r="I86" s="34"/>
      <c r="J86" s="34"/>
      <c r="K86" s="34"/>
      <c r="L86" s="34"/>
      <c r="M86" s="34"/>
      <c r="N86" s="35"/>
    </row>
    <row r="87" spans="1:14" ht="15.75" thickBot="1">
      <c r="A87" t="s">
        <v>2016</v>
      </c>
      <c r="B87" s="828" t="s">
        <v>975</v>
      </c>
      <c r="C87" s="829"/>
      <c r="D87" s="829"/>
      <c r="E87" s="829"/>
      <c r="F87" s="829"/>
      <c r="G87" s="829"/>
      <c r="H87" s="829"/>
      <c r="I87" s="829"/>
      <c r="J87" s="829"/>
      <c r="K87" s="829"/>
      <c r="L87" s="829"/>
      <c r="M87" s="830"/>
      <c r="N87" s="188">
        <f>N77+N85</f>
        <v>9202.4625311095533</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6"/>
      <c r="K117" s="976"/>
      <c r="L117" s="976"/>
      <c r="M117" s="976"/>
      <c r="N117" s="977"/>
    </row>
    <row r="118" spans="2:14" ht="15.75" thickBot="1">
      <c r="B118" s="419" t="s">
        <v>2221</v>
      </c>
      <c r="C118" s="420"/>
      <c r="D118" s="420"/>
      <c r="E118" s="259"/>
      <c r="F118" s="259"/>
      <c r="G118" s="259"/>
      <c r="H118" s="259"/>
      <c r="I118" s="259"/>
      <c r="J118" s="978"/>
      <c r="K118" s="978"/>
      <c r="L118" s="978"/>
      <c r="M118" s="978"/>
      <c r="N118" s="979"/>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1733</v>
      </c>
      <c r="C31" s="81" t="s">
        <v>2045</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336"/>
      <c r="N36" s="272"/>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0.05</v>
      </c>
      <c r="N41" s="344">
        <f>N75*M41</f>
        <v>22.554583333333333</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22.554583333333333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3" t="s">
        <v>876</v>
      </c>
      <c r="B48" s="43" t="str">
        <f>VLOOKUP(A48,MATERIALES!A5:D373,3,FALSE)</f>
        <v>Geotextil T-2400 O Similar (Proveedores Lafayet, Pavco, Geomatrix, Tensar, Omnes U Otros)</v>
      </c>
      <c r="C48" s="281"/>
      <c r="D48" s="281"/>
      <c r="E48" s="281"/>
      <c r="F48" s="281"/>
      <c r="G48" s="281"/>
      <c r="H48" s="281"/>
      <c r="I48" s="268"/>
      <c r="J48" s="224" t="str">
        <f>VLOOKUP(A48,MATERIALES!A4:D640,2,FALSE)</f>
        <v>m2</v>
      </c>
      <c r="K48" s="282">
        <v>1.1000000000000001</v>
      </c>
      <c r="L48" s="267"/>
      <c r="M48" s="402">
        <f>VLOOKUP(A48,MATERIALES!A5:D396,4,FALSE)</f>
        <v>7321.2229965669121</v>
      </c>
      <c r="N48" s="272">
        <f>K48*M48</f>
        <v>8053.3452962236042</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8" t="s">
        <v>953</v>
      </c>
      <c r="C53" s="829"/>
      <c r="D53" s="829"/>
      <c r="E53" s="829"/>
      <c r="F53" s="829"/>
      <c r="G53" s="829"/>
      <c r="H53" s="829"/>
      <c r="I53" s="829"/>
      <c r="J53" s="829"/>
      <c r="K53" s="829"/>
      <c r="L53" s="829"/>
      <c r="M53" s="830"/>
      <c r="N53" s="394">
        <f>SUM(N48:N52)</f>
        <v>8053.3452962236042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1" t="s">
        <v>961</v>
      </c>
      <c r="M57" s="804"/>
      <c r="N57" s="76" t="s">
        <v>951</v>
      </c>
    </row>
    <row r="58" spans="1:14">
      <c r="B58" s="46"/>
      <c r="C58" s="317"/>
      <c r="D58" s="317"/>
      <c r="E58" s="317"/>
      <c r="F58" s="317"/>
      <c r="G58" s="317"/>
      <c r="H58" s="311"/>
      <c r="I58" s="279"/>
      <c r="J58" s="286"/>
      <c r="K58" s="279"/>
      <c r="L58" s="832"/>
      <c r="M58" s="833"/>
      <c r="N58" s="287"/>
    </row>
    <row r="59" spans="1:14">
      <c r="B59" s="46"/>
      <c r="C59" s="47"/>
      <c r="D59" s="47"/>
      <c r="E59" s="47"/>
      <c r="F59" s="47"/>
      <c r="G59" s="47"/>
      <c r="H59" s="311"/>
      <c r="I59" s="279"/>
      <c r="J59" s="286"/>
      <c r="K59" s="279"/>
      <c r="L59" s="832"/>
      <c r="M59" s="833"/>
      <c r="N59" s="287"/>
    </row>
    <row r="60" spans="1:14">
      <c r="B60" s="46"/>
      <c r="C60" s="47"/>
      <c r="D60" s="47"/>
      <c r="E60" s="47"/>
      <c r="F60" s="47"/>
      <c r="G60" s="4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7"/>
      <c r="M63" s="818"/>
      <c r="N63" s="127"/>
    </row>
    <row r="64" spans="1:14" ht="15.75" thickBot="1">
      <c r="B64" s="834" t="s">
        <v>953</v>
      </c>
      <c r="C64" s="835"/>
      <c r="D64" s="835"/>
      <c r="E64" s="835"/>
      <c r="F64" s="835"/>
      <c r="G64" s="835"/>
      <c r="H64" s="835"/>
      <c r="I64" s="835"/>
      <c r="J64" s="835"/>
      <c r="K64" s="835"/>
      <c r="L64" s="835"/>
      <c r="M64" s="836"/>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4" t="s">
        <v>963</v>
      </c>
      <c r="C68" s="855"/>
      <c r="D68" s="855"/>
      <c r="E68" s="855"/>
      <c r="F68" s="855"/>
      <c r="G68" s="855"/>
      <c r="H68" s="855"/>
      <c r="I68" s="73" t="s">
        <v>964</v>
      </c>
      <c r="J68" s="75" t="s">
        <v>1410</v>
      </c>
      <c r="K68" s="74" t="s">
        <v>966</v>
      </c>
      <c r="L68" s="856" t="s">
        <v>950</v>
      </c>
      <c r="M68" s="980"/>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240</v>
      </c>
      <c r="N69" s="395">
        <f>K69/M69</f>
        <v>451.09166666666664</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5"/>
      <c r="C74" s="816"/>
      <c r="D74" s="816"/>
      <c r="E74" s="816"/>
      <c r="F74" s="816"/>
      <c r="G74" s="816"/>
      <c r="H74" s="816"/>
      <c r="I74" s="126"/>
      <c r="J74" s="126"/>
      <c r="K74" s="126"/>
      <c r="L74" s="916"/>
      <c r="M74" s="916"/>
      <c r="N74" s="45"/>
    </row>
    <row r="75" spans="1:15" ht="15.75" thickBot="1">
      <c r="B75" s="834" t="s">
        <v>953</v>
      </c>
      <c r="C75" s="835"/>
      <c r="D75" s="835"/>
      <c r="E75" s="835"/>
      <c r="F75" s="835"/>
      <c r="G75" s="835"/>
      <c r="H75" s="835"/>
      <c r="I75" s="835"/>
      <c r="J75" s="835"/>
      <c r="K75" s="835"/>
      <c r="L75" s="835"/>
      <c r="M75" s="836"/>
      <c r="N75" s="301">
        <f>SUM(N69:N74)</f>
        <v>451.09166666666664</v>
      </c>
    </row>
    <row r="76" spans="1:15" ht="15.75" thickBot="1">
      <c r="B76" s="33"/>
      <c r="C76" s="34"/>
      <c r="D76" s="34"/>
      <c r="E76" s="34"/>
      <c r="F76" s="34"/>
      <c r="G76" s="34"/>
      <c r="H76" s="34"/>
      <c r="I76" s="34"/>
      <c r="J76" s="34"/>
      <c r="K76" s="34"/>
      <c r="L76" s="34"/>
      <c r="M76" s="34"/>
      <c r="N76" s="35"/>
    </row>
    <row r="77" spans="1:15" ht="15.75" thickBot="1">
      <c r="B77" s="828" t="s">
        <v>967</v>
      </c>
      <c r="C77" s="829"/>
      <c r="D77" s="829"/>
      <c r="E77" s="829"/>
      <c r="F77" s="829"/>
      <c r="G77" s="829"/>
      <c r="H77" s="829"/>
      <c r="I77" s="829"/>
      <c r="J77" s="829"/>
      <c r="K77" s="829"/>
      <c r="L77" s="829"/>
      <c r="M77" s="830"/>
      <c r="N77" s="99">
        <f>N43+N53+N64+N75</f>
        <v>8526.991546223604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9" t="s">
        <v>969</v>
      </c>
      <c r="C81" s="820"/>
      <c r="D81" s="820"/>
      <c r="E81" s="820"/>
      <c r="F81" s="820"/>
      <c r="G81" s="820"/>
      <c r="H81" s="820"/>
      <c r="I81" s="314"/>
      <c r="J81" s="334"/>
      <c r="K81" s="302" t="s">
        <v>970</v>
      </c>
      <c r="L81" s="858" t="s">
        <v>971</v>
      </c>
      <c r="M81" s="859"/>
      <c r="N81" s="303"/>
    </row>
    <row r="82" spans="1:14">
      <c r="B82" s="860" t="s">
        <v>972</v>
      </c>
      <c r="C82" s="861"/>
      <c r="D82" s="861"/>
      <c r="E82" s="861"/>
      <c r="F82" s="861"/>
      <c r="G82" s="861"/>
      <c r="H82" s="861"/>
      <c r="I82" s="87"/>
      <c r="J82" s="88"/>
      <c r="K82" s="304">
        <v>0.2</v>
      </c>
      <c r="L82" s="862">
        <f>N77*K82</f>
        <v>1705.3983092447208</v>
      </c>
      <c r="M82" s="863"/>
      <c r="N82" s="51"/>
    </row>
    <row r="83" spans="1:14">
      <c r="B83" s="89" t="s">
        <v>973</v>
      </c>
      <c r="C83" s="90"/>
      <c r="D83" s="90"/>
      <c r="E83" s="90"/>
      <c r="F83" s="90"/>
      <c r="G83" s="90"/>
      <c r="H83" s="90"/>
      <c r="I83" s="87"/>
      <c r="J83" s="88"/>
      <c r="K83" s="304">
        <v>0.05</v>
      </c>
      <c r="L83" s="862">
        <f>N77*K83</f>
        <v>426.34957731118021</v>
      </c>
      <c r="M83" s="863"/>
      <c r="N83" s="51"/>
    </row>
    <row r="84" spans="1:14" ht="15.75" thickBot="1">
      <c r="B84" s="91" t="s">
        <v>974</v>
      </c>
      <c r="C84" s="92"/>
      <c r="D84" s="92"/>
      <c r="E84" s="92"/>
      <c r="F84" s="92"/>
      <c r="G84" s="92"/>
      <c r="H84" s="92"/>
      <c r="I84" s="93"/>
      <c r="J84" s="94"/>
      <c r="K84" s="305">
        <v>0.05</v>
      </c>
      <c r="L84" s="864">
        <f>N77*K84</f>
        <v>426.34957731118021</v>
      </c>
      <c r="M84" s="865"/>
      <c r="N84" s="51"/>
    </row>
    <row r="85" spans="1:14" ht="15.75" thickBot="1">
      <c r="B85" s="828" t="s">
        <v>953</v>
      </c>
      <c r="C85" s="829"/>
      <c r="D85" s="829"/>
      <c r="E85" s="829"/>
      <c r="F85" s="829"/>
      <c r="G85" s="829"/>
      <c r="H85" s="829"/>
      <c r="I85" s="829"/>
      <c r="J85" s="829"/>
      <c r="K85" s="829"/>
      <c r="L85" s="829"/>
      <c r="M85" s="830"/>
      <c r="N85" s="52">
        <f>L82+L83+L84</f>
        <v>2558.0974638670814</v>
      </c>
    </row>
    <row r="86" spans="1:14" ht="15.75" thickBot="1">
      <c r="B86" s="33"/>
      <c r="C86" s="34"/>
      <c r="D86" s="34"/>
      <c r="E86" s="34"/>
      <c r="F86" s="34"/>
      <c r="G86" s="34"/>
      <c r="H86" s="34"/>
      <c r="I86" s="34"/>
      <c r="J86" s="34"/>
      <c r="K86" s="34"/>
      <c r="L86" s="34"/>
      <c r="M86" s="34"/>
      <c r="N86" s="35"/>
    </row>
    <row r="87" spans="1:14" ht="15.75" thickBot="1">
      <c r="A87" t="s">
        <v>2016</v>
      </c>
      <c r="B87" s="828" t="s">
        <v>975</v>
      </c>
      <c r="C87" s="829"/>
      <c r="D87" s="829"/>
      <c r="E87" s="829"/>
      <c r="F87" s="829"/>
      <c r="G87" s="829"/>
      <c r="H87" s="829"/>
      <c r="I87" s="829"/>
      <c r="J87" s="829"/>
      <c r="K87" s="829"/>
      <c r="L87" s="829"/>
      <c r="M87" s="830"/>
      <c r="N87" s="188">
        <f>N77+N85</f>
        <v>11085.089010090685</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6"/>
      <c r="K117" s="976"/>
      <c r="L117" s="976"/>
      <c r="M117" s="976"/>
      <c r="N117" s="977"/>
    </row>
    <row r="118" spans="2:14" ht="15.75" thickBot="1">
      <c r="B118" s="419" t="s">
        <v>2221</v>
      </c>
      <c r="C118" s="420"/>
      <c r="D118" s="420"/>
      <c r="E118" s="259"/>
      <c r="F118" s="259"/>
      <c r="G118" s="259"/>
      <c r="H118" s="259"/>
      <c r="I118" s="259"/>
      <c r="J118" s="978"/>
      <c r="K118" s="978"/>
      <c r="L118" s="978"/>
      <c r="M118" s="978"/>
      <c r="N118" s="979"/>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1137</v>
      </c>
      <c r="C31" s="81" t="s">
        <v>1689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336"/>
      <c r="N36" s="272"/>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0.05</v>
      </c>
      <c r="N41" s="344">
        <f>N75*M41</f>
        <v>324.78600000000006</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324.78600000000006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3" t="s">
        <v>542</v>
      </c>
      <c r="B48" s="43" t="str">
        <f>VLOOKUP(A48,MATERIALES!A5:D373,3,FALSE)</f>
        <v>Material drenante (3´´)</v>
      </c>
      <c r="C48" s="281"/>
      <c r="D48" s="281"/>
      <c r="E48" s="281"/>
      <c r="F48" s="281"/>
      <c r="G48" s="281"/>
      <c r="H48" s="281"/>
      <c r="I48" s="268"/>
      <c r="J48" s="224" t="str">
        <f>VLOOKUP(A48,MATERIALES!A4:D640,2,FALSE)</f>
        <v>m3</v>
      </c>
      <c r="K48" s="282">
        <v>1.1000000000000001</v>
      </c>
      <c r="L48" s="267"/>
      <c r="M48" s="402">
        <f>VLOOKUP(A48,MATERIALES!A5:D396,4,FALSE)</f>
        <v>49812.118489300192</v>
      </c>
      <c r="N48" s="272">
        <f>K48*M48</f>
        <v>54793.330338230218</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8" t="s">
        <v>953</v>
      </c>
      <c r="C53" s="829"/>
      <c r="D53" s="829"/>
      <c r="E53" s="829"/>
      <c r="F53" s="829"/>
      <c r="G53" s="829"/>
      <c r="H53" s="829"/>
      <c r="I53" s="829"/>
      <c r="J53" s="829"/>
      <c r="K53" s="829"/>
      <c r="L53" s="829"/>
      <c r="M53" s="830"/>
      <c r="N53" s="394">
        <f>SUM(N48:N52)</f>
        <v>54793.330338230218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1" t="s">
        <v>961</v>
      </c>
      <c r="M57" s="804"/>
      <c r="N57" s="76" t="s">
        <v>951</v>
      </c>
    </row>
    <row r="58" spans="1:14">
      <c r="A58" t="s">
        <v>1261</v>
      </c>
      <c r="B58" s="46" t="str">
        <f>VLOOKUP(A58,TRANSPORTE!A1:D117,3,FALSE)</f>
        <v>Transporte de Material Drenante</v>
      </c>
      <c r="C58" s="317"/>
      <c r="D58" s="317"/>
      <c r="E58" s="317"/>
      <c r="F58" s="317"/>
      <c r="G58" s="317"/>
      <c r="H58" s="311" t="s">
        <v>1999</v>
      </c>
      <c r="I58" s="279">
        <v>1.1000000000000001</v>
      </c>
      <c r="J58" s="286">
        <v>1</v>
      </c>
      <c r="K58" s="279">
        <f>I58*J58</f>
        <v>1.1000000000000001</v>
      </c>
      <c r="L58" s="832">
        <f>VLOOKUP(A58,TRANSPORTE!A1:D117,4,FALSE)</f>
        <v>1232.9363069637777</v>
      </c>
      <c r="M58" s="833"/>
      <c r="N58" s="287">
        <f>K58*L58</f>
        <v>1356.2299376601557</v>
      </c>
    </row>
    <row r="59" spans="1:14">
      <c r="B59" s="46"/>
      <c r="C59" s="47"/>
      <c r="D59" s="47"/>
      <c r="E59" s="47"/>
      <c r="F59" s="47"/>
      <c r="G59" s="47"/>
      <c r="H59" s="311"/>
      <c r="I59" s="279"/>
      <c r="J59" s="286"/>
      <c r="K59" s="279"/>
      <c r="L59" s="832"/>
      <c r="M59" s="833"/>
      <c r="N59" s="287"/>
    </row>
    <row r="60" spans="1:14">
      <c r="B60" s="46"/>
      <c r="C60" s="47"/>
      <c r="D60" s="47"/>
      <c r="E60" s="47"/>
      <c r="F60" s="47"/>
      <c r="G60" s="4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7"/>
      <c r="M63" s="818"/>
      <c r="N63" s="127"/>
    </row>
    <row r="64" spans="1:14" ht="15.75" thickBot="1">
      <c r="B64" s="834" t="s">
        <v>953</v>
      </c>
      <c r="C64" s="835"/>
      <c r="D64" s="835"/>
      <c r="E64" s="835"/>
      <c r="F64" s="835"/>
      <c r="G64" s="835"/>
      <c r="H64" s="835"/>
      <c r="I64" s="835"/>
      <c r="J64" s="835"/>
      <c r="K64" s="835"/>
      <c r="L64" s="835"/>
      <c r="M64" s="836"/>
      <c r="N64" s="104">
        <f>N58+N59+N60+N61+N62</f>
        <v>1356.2299376601557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4" t="s">
        <v>963</v>
      </c>
      <c r="C68" s="855"/>
      <c r="D68" s="855"/>
      <c r="E68" s="855"/>
      <c r="F68" s="855"/>
      <c r="G68" s="855"/>
      <c r="H68" s="855"/>
      <c r="I68" s="73" t="s">
        <v>964</v>
      </c>
      <c r="J68" s="75" t="s">
        <v>1410</v>
      </c>
      <c r="K68" s="74" t="s">
        <v>966</v>
      </c>
      <c r="L68" s="856" t="s">
        <v>950</v>
      </c>
      <c r="M68" s="980"/>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4">
        <v>25</v>
      </c>
      <c r="N69" s="395">
        <f>K69/M69</f>
        <v>6495.72</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5"/>
      <c r="C74" s="816"/>
      <c r="D74" s="816"/>
      <c r="E74" s="816"/>
      <c r="F74" s="816"/>
      <c r="G74" s="816"/>
      <c r="H74" s="816"/>
      <c r="I74" s="126"/>
      <c r="J74" s="126"/>
      <c r="K74" s="126"/>
      <c r="L74" s="916"/>
      <c r="M74" s="916"/>
      <c r="N74" s="45"/>
    </row>
    <row r="75" spans="1:15" ht="15.75" thickBot="1">
      <c r="B75" s="834" t="s">
        <v>953</v>
      </c>
      <c r="C75" s="835"/>
      <c r="D75" s="835"/>
      <c r="E75" s="835"/>
      <c r="F75" s="835"/>
      <c r="G75" s="835"/>
      <c r="H75" s="835"/>
      <c r="I75" s="835"/>
      <c r="J75" s="835"/>
      <c r="K75" s="835"/>
      <c r="L75" s="835"/>
      <c r="M75" s="836"/>
      <c r="N75" s="301">
        <f>SUM(N69:N74)</f>
        <v>6495.72</v>
      </c>
    </row>
    <row r="76" spans="1:15" ht="15.75" thickBot="1">
      <c r="B76" s="33"/>
      <c r="C76" s="34"/>
      <c r="D76" s="34"/>
      <c r="E76" s="34"/>
      <c r="F76" s="34"/>
      <c r="G76" s="34"/>
      <c r="H76" s="34"/>
      <c r="I76" s="34"/>
      <c r="J76" s="34"/>
      <c r="K76" s="34"/>
      <c r="L76" s="34"/>
      <c r="M76" s="34"/>
      <c r="N76" s="35"/>
    </row>
    <row r="77" spans="1:15" ht="15.75" thickBot="1">
      <c r="B77" s="828" t="s">
        <v>967</v>
      </c>
      <c r="C77" s="829"/>
      <c r="D77" s="829"/>
      <c r="E77" s="829"/>
      <c r="F77" s="829"/>
      <c r="G77" s="829"/>
      <c r="H77" s="829"/>
      <c r="I77" s="829"/>
      <c r="J77" s="829"/>
      <c r="K77" s="829"/>
      <c r="L77" s="829"/>
      <c r="M77" s="830"/>
      <c r="N77" s="99">
        <f>N43+N53+N64+N75</f>
        <v>62970.066275890378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9" t="s">
        <v>969</v>
      </c>
      <c r="C81" s="820"/>
      <c r="D81" s="820"/>
      <c r="E81" s="820"/>
      <c r="F81" s="820"/>
      <c r="G81" s="820"/>
      <c r="H81" s="820"/>
      <c r="I81" s="314"/>
      <c r="J81" s="334"/>
      <c r="K81" s="302" t="s">
        <v>970</v>
      </c>
      <c r="L81" s="858" t="s">
        <v>971</v>
      </c>
      <c r="M81" s="859"/>
      <c r="N81" s="303"/>
    </row>
    <row r="82" spans="1:14">
      <c r="B82" s="860" t="s">
        <v>972</v>
      </c>
      <c r="C82" s="861"/>
      <c r="D82" s="861"/>
      <c r="E82" s="861"/>
      <c r="F82" s="861"/>
      <c r="G82" s="861"/>
      <c r="H82" s="861"/>
      <c r="I82" s="87"/>
      <c r="J82" s="88"/>
      <c r="K82" s="304">
        <v>0.2</v>
      </c>
      <c r="L82" s="862">
        <f>N77*K82</f>
        <v>12594.013255178077</v>
      </c>
      <c r="M82" s="863"/>
      <c r="N82" s="51"/>
    </row>
    <row r="83" spans="1:14">
      <c r="B83" s="89" t="s">
        <v>973</v>
      </c>
      <c r="C83" s="90"/>
      <c r="D83" s="90"/>
      <c r="E83" s="90"/>
      <c r="F83" s="90"/>
      <c r="G83" s="90"/>
      <c r="H83" s="90"/>
      <c r="I83" s="87"/>
      <c r="J83" s="88"/>
      <c r="K83" s="304">
        <v>0.05</v>
      </c>
      <c r="L83" s="862">
        <f>N77*K83</f>
        <v>3148.5033137945193</v>
      </c>
      <c r="M83" s="863"/>
      <c r="N83" s="51"/>
    </row>
    <row r="84" spans="1:14" ht="15.75" thickBot="1">
      <c r="B84" s="91" t="s">
        <v>974</v>
      </c>
      <c r="C84" s="92"/>
      <c r="D84" s="92"/>
      <c r="E84" s="92"/>
      <c r="F84" s="92"/>
      <c r="G84" s="92"/>
      <c r="H84" s="92"/>
      <c r="I84" s="93"/>
      <c r="J84" s="94"/>
      <c r="K84" s="305">
        <v>0.05</v>
      </c>
      <c r="L84" s="864">
        <f>N77*K84</f>
        <v>3148.5033137945193</v>
      </c>
      <c r="M84" s="865"/>
      <c r="N84" s="51"/>
    </row>
    <row r="85" spans="1:14" ht="15.75" thickBot="1">
      <c r="B85" s="828" t="s">
        <v>953</v>
      </c>
      <c r="C85" s="829"/>
      <c r="D85" s="829"/>
      <c r="E85" s="829"/>
      <c r="F85" s="829"/>
      <c r="G85" s="829"/>
      <c r="H85" s="829"/>
      <c r="I85" s="829"/>
      <c r="J85" s="829"/>
      <c r="K85" s="829"/>
      <c r="L85" s="829"/>
      <c r="M85" s="830"/>
      <c r="N85" s="52">
        <f>L82+L83+L84</f>
        <v>18891.019882767116</v>
      </c>
    </row>
    <row r="86" spans="1:14" ht="15.75" thickBot="1">
      <c r="B86" s="33"/>
      <c r="C86" s="34"/>
      <c r="D86" s="34"/>
      <c r="E86" s="34"/>
      <c r="F86" s="34"/>
      <c r="G86" s="34"/>
      <c r="H86" s="34"/>
      <c r="I86" s="34"/>
      <c r="J86" s="34"/>
      <c r="K86" s="34"/>
      <c r="L86" s="34"/>
      <c r="M86" s="34"/>
      <c r="N86" s="35"/>
    </row>
    <row r="87" spans="1:14" ht="15.75" thickBot="1">
      <c r="A87" t="s">
        <v>2016</v>
      </c>
      <c r="B87" s="828" t="s">
        <v>975</v>
      </c>
      <c r="C87" s="829"/>
      <c r="D87" s="829"/>
      <c r="E87" s="829"/>
      <c r="F87" s="829"/>
      <c r="G87" s="829"/>
      <c r="H87" s="829"/>
      <c r="I87" s="829"/>
      <c r="J87" s="829"/>
      <c r="K87" s="829"/>
      <c r="L87" s="829"/>
      <c r="M87" s="830"/>
      <c r="N87" s="188">
        <f>N77+N85</f>
        <v>81861.08615865749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6"/>
      <c r="K117" s="976"/>
      <c r="L117" s="976"/>
      <c r="M117" s="976"/>
      <c r="N117" s="977"/>
    </row>
    <row r="118" spans="2:14" ht="15.75" thickBot="1">
      <c r="B118" s="419" t="s">
        <v>2221</v>
      </c>
      <c r="C118" s="420"/>
      <c r="D118" s="420"/>
      <c r="E118" s="259"/>
      <c r="F118" s="259"/>
      <c r="G118" s="259"/>
      <c r="H118" s="259"/>
      <c r="I118" s="259"/>
      <c r="J118" s="978"/>
      <c r="K118" s="978"/>
      <c r="L118" s="978"/>
      <c r="M118" s="978"/>
      <c r="N118" s="979"/>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thickBot="1">
      <c r="A31" t="s">
        <v>1845</v>
      </c>
      <c r="B31" s="80" t="s">
        <v>1138</v>
      </c>
      <c r="C31" s="81" t="s">
        <v>2150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160</v>
      </c>
      <c r="B36" s="841" t="str">
        <f>VLOOKUP(A36,EQUIPOS!A6:D154,3,FALSE)</f>
        <v>COMPACTADOR MANUAL VIBRATORIO (RANA) con motor de 6 HP</v>
      </c>
      <c r="C36" s="842"/>
      <c r="D36" s="842"/>
      <c r="E36" s="842"/>
      <c r="F36" s="842"/>
      <c r="G36" s="842"/>
      <c r="H36" s="843"/>
      <c r="I36" s="267"/>
      <c r="J36" s="268"/>
      <c r="K36" s="269">
        <f>VLOOKUP(A36,EQUIPOS!A6:D163,4,FALSE)</f>
        <v>14089.579864050469</v>
      </c>
      <c r="L36" s="270"/>
      <c r="M36" s="336">
        <v>3</v>
      </c>
      <c r="N36" s="272">
        <f>K36/M36</f>
        <v>4696.5266213501563</v>
      </c>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0.1</v>
      </c>
      <c r="N41" s="344">
        <f>N77*M41</f>
        <v>451.0916666666667</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5147.6182880168235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3" t="s">
        <v>535</v>
      </c>
      <c r="B48" s="43" t="str">
        <f>VLOOKUP(A48,MATERIALES!A5:D373,3,FALSE)</f>
        <v>Material de Sub- Base CBR=20%</v>
      </c>
      <c r="C48" s="281"/>
      <c r="D48" s="281"/>
      <c r="E48" s="281"/>
      <c r="F48" s="281"/>
      <c r="G48" s="281"/>
      <c r="H48" s="281"/>
      <c r="I48" s="268"/>
      <c r="J48" s="224" t="str">
        <f>VLOOKUP(A48,MATERIALES!A4:D640,2,FALSE)</f>
        <v>m3</v>
      </c>
      <c r="K48" s="282">
        <v>1.25</v>
      </c>
      <c r="L48" s="267"/>
      <c r="M48" s="402">
        <f>VLOOKUP(A48,MATERIALES!A5:D396,4,FALSE)</f>
        <v>44801.577320538476</v>
      </c>
      <c r="N48" s="272">
        <f>K48*M48</f>
        <v>56001.971650673091</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1"/>
      <c r="N54" s="482"/>
    </row>
    <row r="55" spans="1:14" ht="15.75" thickBot="1">
      <c r="B55" s="834" t="s">
        <v>953</v>
      </c>
      <c r="C55" s="835"/>
      <c r="D55" s="835"/>
      <c r="E55" s="835"/>
      <c r="F55" s="835"/>
      <c r="G55" s="835"/>
      <c r="H55" s="835"/>
      <c r="I55" s="835"/>
      <c r="J55" s="835"/>
      <c r="K55" s="835"/>
      <c r="L55" s="835"/>
      <c r="M55" s="836"/>
      <c r="N55" s="104">
        <f>SUM(N48:N54)</f>
        <v>56001.971650673091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A60" t="s">
        <v>1252</v>
      </c>
      <c r="B60" s="46" t="str">
        <f>VLOOKUP(A60,TRANSPORTE!A1:D117,3,FALSE)</f>
        <v>Transporte de material de cobertura</v>
      </c>
      <c r="C60" s="317"/>
      <c r="D60" s="317"/>
      <c r="E60" s="317"/>
      <c r="F60" s="317"/>
      <c r="G60" s="317"/>
      <c r="H60" s="311" t="s">
        <v>339</v>
      </c>
      <c r="I60" s="279">
        <v>1.25</v>
      </c>
      <c r="J60" s="286">
        <v>1</v>
      </c>
      <c r="K60" s="279">
        <f>I60*J60</f>
        <v>1.25</v>
      </c>
      <c r="L60" s="832">
        <f>VLOOKUP(A60,TRANSPORTE!A1:D117,4,FALSE)</f>
        <v>1232.9363069637777</v>
      </c>
      <c r="M60" s="833"/>
      <c r="N60" s="287">
        <f>K60*L60</f>
        <v>1541.1703837047221</v>
      </c>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309"/>
      <c r="C65" s="310"/>
      <c r="D65" s="310"/>
      <c r="E65" s="310"/>
      <c r="F65" s="310"/>
      <c r="G65" s="448"/>
      <c r="H65" s="48"/>
      <c r="I65" s="126"/>
      <c r="J65" s="126"/>
      <c r="K65" s="126"/>
      <c r="L65" s="817"/>
      <c r="M65" s="818"/>
      <c r="N65" s="127"/>
    </row>
    <row r="66" spans="1:15" ht="15.75" thickBot="1">
      <c r="B66" s="834" t="s">
        <v>953</v>
      </c>
      <c r="C66" s="835"/>
      <c r="D66" s="835"/>
      <c r="E66" s="835"/>
      <c r="F66" s="835"/>
      <c r="G66" s="835"/>
      <c r="H66" s="835"/>
      <c r="I66" s="835"/>
      <c r="J66" s="835"/>
      <c r="K66" s="835"/>
      <c r="L66" s="835"/>
      <c r="M66" s="836"/>
      <c r="N66" s="104">
        <f>N60+N61+N62+N63+N64</f>
        <v>1541.1703837047221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980"/>
      <c r="N70" s="98" t="s">
        <v>951</v>
      </c>
    </row>
    <row r="71" spans="1:15">
      <c r="A71" s="164"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24</v>
      </c>
      <c r="N71" s="395">
        <f>K71/M71</f>
        <v>4510.916666666667</v>
      </c>
      <c r="O71" s="106"/>
    </row>
    <row r="72" spans="1:15">
      <c r="A72" s="164"/>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5"/>
      <c r="C76" s="816"/>
      <c r="D76" s="816"/>
      <c r="E76" s="816"/>
      <c r="F76" s="816"/>
      <c r="G76" s="816"/>
      <c r="H76" s="816"/>
      <c r="I76" s="126"/>
      <c r="J76" s="126"/>
      <c r="K76" s="126"/>
      <c r="L76" s="916"/>
      <c r="M76" s="916"/>
      <c r="N76" s="45"/>
    </row>
    <row r="77" spans="1:15" ht="15.75" thickBot="1">
      <c r="B77" s="834" t="s">
        <v>953</v>
      </c>
      <c r="C77" s="835"/>
      <c r="D77" s="835"/>
      <c r="E77" s="835"/>
      <c r="F77" s="835"/>
      <c r="G77" s="835"/>
      <c r="H77" s="835"/>
      <c r="I77" s="835"/>
      <c r="J77" s="835"/>
      <c r="K77" s="835"/>
      <c r="L77" s="835"/>
      <c r="M77" s="836"/>
      <c r="N77" s="301">
        <f>SUM(N71:N76)</f>
        <v>4510.916666666667</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67201.676989061307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13440.335397812261</v>
      </c>
      <c r="M84" s="863"/>
      <c r="N84" s="51"/>
    </row>
    <row r="85" spans="1:14">
      <c r="B85" s="89" t="s">
        <v>973</v>
      </c>
      <c r="C85" s="90"/>
      <c r="D85" s="90"/>
      <c r="E85" s="90"/>
      <c r="F85" s="90"/>
      <c r="G85" s="90"/>
      <c r="H85" s="90"/>
      <c r="I85" s="87"/>
      <c r="J85" s="88"/>
      <c r="K85" s="304">
        <v>0.05</v>
      </c>
      <c r="L85" s="862">
        <f>N79*K85</f>
        <v>3360.0838494530653</v>
      </c>
      <c r="M85" s="863"/>
      <c r="N85" s="51"/>
    </row>
    <row r="86" spans="1:14" ht="15.75" thickBot="1">
      <c r="B86" s="91" t="s">
        <v>974</v>
      </c>
      <c r="C86" s="92"/>
      <c r="D86" s="92"/>
      <c r="E86" s="92"/>
      <c r="F86" s="92"/>
      <c r="G86" s="92"/>
      <c r="H86" s="92"/>
      <c r="I86" s="93"/>
      <c r="J86" s="94"/>
      <c r="K86" s="305">
        <v>0.05</v>
      </c>
      <c r="L86" s="864">
        <f>N79*K86</f>
        <v>3360.0838494530653</v>
      </c>
      <c r="M86" s="865"/>
      <c r="N86" s="51"/>
    </row>
    <row r="87" spans="1:14" ht="15.75" thickBot="1">
      <c r="B87" s="828" t="s">
        <v>953</v>
      </c>
      <c r="C87" s="829"/>
      <c r="D87" s="829"/>
      <c r="E87" s="829"/>
      <c r="F87" s="829"/>
      <c r="G87" s="829"/>
      <c r="H87" s="829"/>
      <c r="I87" s="829"/>
      <c r="J87" s="829"/>
      <c r="K87" s="829"/>
      <c r="L87" s="829"/>
      <c r="M87" s="830"/>
      <c r="N87" s="52">
        <f>L84+L85+L86</f>
        <v>20160.503096718392</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87362.180085779692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thickBot="1">
      <c r="A31" t="s">
        <v>1845</v>
      </c>
      <c r="B31" s="80" t="s">
        <v>1139</v>
      </c>
      <c r="C31" s="81" t="s">
        <v>2151</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197</v>
      </c>
      <c r="B36" s="841" t="str">
        <f>VLOOKUP(A36,EQUIPOS!A6:D154,3,FALSE)</f>
        <v>Equipo de perforación (TRACKDRILL), potencia 40 HP, 2100 golpes / minuto</v>
      </c>
      <c r="C36" s="842"/>
      <c r="D36" s="842"/>
      <c r="E36" s="842"/>
      <c r="F36" s="842"/>
      <c r="G36" s="842"/>
      <c r="H36" s="843"/>
      <c r="I36" s="267"/>
      <c r="J36" s="268"/>
      <c r="K36" s="269">
        <f>VLOOKUP(A36,EQUIPOS!A6:D163,4,FALSE)</f>
        <v>137888.91849239686</v>
      </c>
      <c r="L36" s="270"/>
      <c r="M36" s="336">
        <v>2.5</v>
      </c>
      <c r="N36" s="272">
        <f>K36/M36</f>
        <v>55155.567396958744</v>
      </c>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0.05</v>
      </c>
      <c r="N41" s="344">
        <f>N77*M41</f>
        <v>402.04310903601998</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55557.610505994766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3" t="s">
        <v>705</v>
      </c>
      <c r="B48" s="43" t="str">
        <f>VLOOKUP(A48,MATERIALES!A5:D373,3,FALSE)</f>
        <v>Tubería Perforada en PVC de 2´´</v>
      </c>
      <c r="C48" s="281"/>
      <c r="D48" s="281"/>
      <c r="E48" s="281"/>
      <c r="F48" s="281"/>
      <c r="G48" s="281"/>
      <c r="H48" s="281"/>
      <c r="I48" s="268"/>
      <c r="J48" s="224" t="str">
        <f>VLOOKUP(A48,MATERIALES!A4:D640,2,FALSE)</f>
        <v>m</v>
      </c>
      <c r="K48" s="282">
        <v>1.01</v>
      </c>
      <c r="L48" s="267"/>
      <c r="M48" s="402">
        <f>VLOOKUP(A48,MATERIALES!A5:D396,4,FALSE)</f>
        <v>21455.525507646311</v>
      </c>
      <c r="N48" s="272">
        <f>K48*M48</f>
        <v>21670.080762722773</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1"/>
      <c r="N54" s="482"/>
    </row>
    <row r="55" spans="1:14" ht="15.75" thickBot="1">
      <c r="B55" s="834" t="s">
        <v>953</v>
      </c>
      <c r="C55" s="835"/>
      <c r="D55" s="835"/>
      <c r="E55" s="835"/>
      <c r="F55" s="835"/>
      <c r="G55" s="835"/>
      <c r="H55" s="835"/>
      <c r="I55" s="835"/>
      <c r="J55" s="835"/>
      <c r="K55" s="835"/>
      <c r="L55" s="835"/>
      <c r="M55" s="836"/>
      <c r="N55" s="104">
        <f>SUM(N48:N54)</f>
        <v>21670.080762722773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B60" s="46"/>
      <c r="C60" s="317"/>
      <c r="D60" s="317"/>
      <c r="E60" s="317"/>
      <c r="F60" s="317"/>
      <c r="G60" s="31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7"/>
      <c r="M65" s="818"/>
      <c r="N65" s="127"/>
    </row>
    <row r="66" spans="1:15" ht="15.75" thickBot="1">
      <c r="B66" s="834" t="s">
        <v>953</v>
      </c>
      <c r="C66" s="835"/>
      <c r="D66" s="835"/>
      <c r="E66" s="835"/>
      <c r="F66" s="835"/>
      <c r="G66" s="835"/>
      <c r="H66" s="835"/>
      <c r="I66" s="835"/>
      <c r="J66" s="835"/>
      <c r="K66" s="835"/>
      <c r="L66" s="835"/>
      <c r="M66" s="83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980"/>
      <c r="N70" s="98" t="s">
        <v>951</v>
      </c>
    </row>
    <row r="71" spans="1:15">
      <c r="A71" s="164"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34">
        <v>20</v>
      </c>
      <c r="N71" s="395">
        <f>K71/M71</f>
        <v>2706.55</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5"/>
      <c r="C76" s="816"/>
      <c r="D76" s="816"/>
      <c r="E76" s="816"/>
      <c r="F76" s="816"/>
      <c r="G76" s="816"/>
      <c r="H76" s="816"/>
      <c r="I76" s="126"/>
      <c r="J76" s="126"/>
      <c r="K76" s="126"/>
      <c r="L76" s="916"/>
      <c r="M76" s="916"/>
      <c r="N76" s="45"/>
    </row>
    <row r="77" spans="1:15" ht="15.75" thickBot="1">
      <c r="B77" s="834" t="s">
        <v>953</v>
      </c>
      <c r="C77" s="835"/>
      <c r="D77" s="835"/>
      <c r="E77" s="835"/>
      <c r="F77" s="835"/>
      <c r="G77" s="835"/>
      <c r="H77" s="835"/>
      <c r="I77" s="835"/>
      <c r="J77" s="835"/>
      <c r="K77" s="835"/>
      <c r="L77" s="835"/>
      <c r="M77" s="836"/>
      <c r="N77" s="301">
        <f>SUM(N71:N76)</f>
        <v>8040.862180720399</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85268.553449437939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17053.71068988759</v>
      </c>
      <c r="M84" s="863"/>
      <c r="N84" s="51"/>
    </row>
    <row r="85" spans="1:14">
      <c r="B85" s="89" t="s">
        <v>973</v>
      </c>
      <c r="C85" s="90"/>
      <c r="D85" s="90"/>
      <c r="E85" s="90"/>
      <c r="F85" s="90"/>
      <c r="G85" s="90"/>
      <c r="H85" s="90"/>
      <c r="I85" s="87"/>
      <c r="J85" s="88"/>
      <c r="K85" s="304">
        <v>0.05</v>
      </c>
      <c r="L85" s="862">
        <f>N79*K85</f>
        <v>4263.4276724718975</v>
      </c>
      <c r="M85" s="863"/>
      <c r="N85" s="51"/>
    </row>
    <row r="86" spans="1:14" ht="15.75" thickBot="1">
      <c r="B86" s="91" t="s">
        <v>974</v>
      </c>
      <c r="C86" s="92"/>
      <c r="D86" s="92"/>
      <c r="E86" s="92"/>
      <c r="F86" s="92"/>
      <c r="G86" s="92"/>
      <c r="H86" s="92"/>
      <c r="I86" s="93"/>
      <c r="J86" s="94"/>
      <c r="K86" s="305">
        <v>0.05</v>
      </c>
      <c r="L86" s="864">
        <f>N79*K86</f>
        <v>4263.4276724718975</v>
      </c>
      <c r="M86" s="865"/>
      <c r="N86" s="51"/>
    </row>
    <row r="87" spans="1:14" ht="15.75" thickBot="1">
      <c r="B87" s="828" t="s">
        <v>953</v>
      </c>
      <c r="C87" s="829"/>
      <c r="D87" s="829"/>
      <c r="E87" s="829"/>
      <c r="F87" s="829"/>
      <c r="G87" s="829"/>
      <c r="H87" s="829"/>
      <c r="I87" s="829"/>
      <c r="J87" s="829"/>
      <c r="K87" s="829"/>
      <c r="L87" s="829"/>
      <c r="M87" s="830"/>
      <c r="N87" s="52">
        <f>L84+L85+L86</f>
        <v>25580.566034831387</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110849.11948426932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1140</v>
      </c>
      <c r="C31" s="81" t="s">
        <v>2152</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197</v>
      </c>
      <c r="B36" s="841" t="str">
        <f>VLOOKUP(A36,EQUIPOS!A6:D154,3,FALSE)</f>
        <v>Equipo de perforación (TRACKDRILL), potencia 40 HP, 2100 golpes / minuto</v>
      </c>
      <c r="C36" s="842"/>
      <c r="D36" s="842"/>
      <c r="E36" s="842"/>
      <c r="F36" s="842"/>
      <c r="G36" s="842"/>
      <c r="H36" s="843"/>
      <c r="I36" s="267"/>
      <c r="J36" s="268"/>
      <c r="K36" s="269">
        <f>VLOOKUP(A36,EQUIPOS!A6:D163,4,FALSE)</f>
        <v>137888.91849239686</v>
      </c>
      <c r="L36" s="270"/>
      <c r="M36" s="336">
        <v>1.25</v>
      </c>
      <c r="N36" s="272">
        <f>K36/M36</f>
        <v>110311.13479391749</v>
      </c>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0.05</v>
      </c>
      <c r="N41" s="344">
        <f>N77*M41</f>
        <v>1074.7412180720401</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111385.87601198953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3" t="s">
        <v>705</v>
      </c>
      <c r="B48" s="43" t="str">
        <f>VLOOKUP(A48,MATERIALES!A5:D373,3,FALSE)</f>
        <v>Tubería Perforada en PVC de 2´´</v>
      </c>
      <c r="C48" s="281"/>
      <c r="D48" s="281"/>
      <c r="E48" s="281"/>
      <c r="F48" s="281"/>
      <c r="G48" s="281"/>
      <c r="H48" s="281"/>
      <c r="I48" s="268"/>
      <c r="J48" s="224" t="str">
        <f>VLOOKUP(A48,MATERIALES!A4:D640,2,FALSE)</f>
        <v>m</v>
      </c>
      <c r="K48" s="282">
        <v>1.01</v>
      </c>
      <c r="L48" s="267"/>
      <c r="M48" s="402">
        <f>VLOOKUP(A48,MATERIALES!A5:D396,4,FALSE)</f>
        <v>21455.525507646311</v>
      </c>
      <c r="N48" s="272">
        <f>K48*M48</f>
        <v>21670.080762722773</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1"/>
      <c r="N54" s="482"/>
    </row>
    <row r="55" spans="1:14" ht="15.75" thickBot="1">
      <c r="B55" s="834" t="s">
        <v>953</v>
      </c>
      <c r="C55" s="835"/>
      <c r="D55" s="835"/>
      <c r="E55" s="835"/>
      <c r="F55" s="835"/>
      <c r="G55" s="835"/>
      <c r="H55" s="835"/>
      <c r="I55" s="835"/>
      <c r="J55" s="835"/>
      <c r="K55" s="835"/>
      <c r="L55" s="835"/>
      <c r="M55" s="836"/>
      <c r="N55" s="104">
        <f>SUM(N48:N54)</f>
        <v>21670.080762722773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B60" s="46"/>
      <c r="C60" s="317"/>
      <c r="D60" s="317"/>
      <c r="E60" s="317"/>
      <c r="F60" s="317"/>
      <c r="G60" s="31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309"/>
      <c r="C65" s="310"/>
      <c r="D65" s="310"/>
      <c r="E65" s="448"/>
      <c r="F65" s="448"/>
      <c r="G65" s="448"/>
      <c r="H65" s="48"/>
      <c r="I65" s="126"/>
      <c r="J65" s="126"/>
      <c r="K65" s="126"/>
      <c r="L65" s="817"/>
      <c r="M65" s="818"/>
      <c r="N65" s="127"/>
    </row>
    <row r="66" spans="1:15" ht="15.75" thickBot="1">
      <c r="B66" s="834" t="s">
        <v>953</v>
      </c>
      <c r="C66" s="835"/>
      <c r="D66" s="835"/>
      <c r="E66" s="835"/>
      <c r="F66" s="835"/>
      <c r="G66" s="835"/>
      <c r="H66" s="835"/>
      <c r="I66" s="835"/>
      <c r="J66" s="835"/>
      <c r="K66" s="835"/>
      <c r="L66" s="835"/>
      <c r="M66" s="83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857"/>
      <c r="N70" s="98" t="s">
        <v>951</v>
      </c>
    </row>
    <row r="71" spans="1:15">
      <c r="A71" s="164"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5"/>
      <c r="C76" s="816"/>
      <c r="D76" s="816"/>
      <c r="E76" s="816"/>
      <c r="F76" s="816"/>
      <c r="G76" s="816"/>
      <c r="H76" s="816"/>
      <c r="I76" s="126"/>
      <c r="J76" s="126"/>
      <c r="K76" s="126"/>
      <c r="L76" s="916"/>
      <c r="M76" s="916"/>
      <c r="N76" s="127"/>
    </row>
    <row r="77" spans="1:15" ht="15.75" thickBot="1">
      <c r="B77" s="834" t="s">
        <v>953</v>
      </c>
      <c r="C77" s="835"/>
      <c r="D77" s="835"/>
      <c r="E77" s="835"/>
      <c r="F77" s="835"/>
      <c r="G77" s="835"/>
      <c r="H77" s="835"/>
      <c r="I77" s="835"/>
      <c r="J77" s="835"/>
      <c r="K77" s="835"/>
      <c r="L77" s="835"/>
      <c r="M77" s="836"/>
      <c r="N77" s="460">
        <f>SUM(N71:N76)</f>
        <v>21494.824361440798</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154550.78113615309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30910.156227230618</v>
      </c>
      <c r="M84" s="863"/>
      <c r="N84" s="51"/>
    </row>
    <row r="85" spans="1:14">
      <c r="B85" s="89" t="s">
        <v>973</v>
      </c>
      <c r="C85" s="90"/>
      <c r="D85" s="90"/>
      <c r="E85" s="90"/>
      <c r="F85" s="90"/>
      <c r="G85" s="90"/>
      <c r="H85" s="90"/>
      <c r="I85" s="87"/>
      <c r="J85" s="88"/>
      <c r="K85" s="304">
        <v>0.05</v>
      </c>
      <c r="L85" s="862">
        <f>N79*K85</f>
        <v>7727.5390568076546</v>
      </c>
      <c r="M85" s="863"/>
      <c r="N85" s="51"/>
    </row>
    <row r="86" spans="1:14" ht="15.75" thickBot="1">
      <c r="B86" s="91" t="s">
        <v>974</v>
      </c>
      <c r="C86" s="92"/>
      <c r="D86" s="92"/>
      <c r="E86" s="92"/>
      <c r="F86" s="92"/>
      <c r="G86" s="92"/>
      <c r="H86" s="92"/>
      <c r="I86" s="93"/>
      <c r="J86" s="94"/>
      <c r="K86" s="305">
        <v>0.05</v>
      </c>
      <c r="L86" s="864">
        <f>N79*K86</f>
        <v>7727.5390568076546</v>
      </c>
      <c r="M86" s="865"/>
      <c r="N86" s="51"/>
    </row>
    <row r="87" spans="1:14" ht="15.75" thickBot="1">
      <c r="B87" s="828" t="s">
        <v>953</v>
      </c>
      <c r="C87" s="829"/>
      <c r="D87" s="829"/>
      <c r="E87" s="829"/>
      <c r="F87" s="829"/>
      <c r="G87" s="829"/>
      <c r="H87" s="829"/>
      <c r="I87" s="829"/>
      <c r="J87" s="829"/>
      <c r="K87" s="829"/>
      <c r="L87" s="829"/>
      <c r="M87" s="830"/>
      <c r="N87" s="52">
        <f>L84+L85+L86</f>
        <v>46365.234340845927</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200916.01547699902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1141</v>
      </c>
      <c r="C31" s="81" t="s">
        <v>1690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314</v>
      </c>
      <c r="B36" s="841" t="str">
        <f>VLOOKUP(A36,EQUIPOS!A6:D154,3,FALSE)</f>
        <v xml:space="preserve">Retroexcavadora E-200 sobre orugas
</v>
      </c>
      <c r="C36" s="842"/>
      <c r="D36" s="842"/>
      <c r="E36" s="842"/>
      <c r="F36" s="842"/>
      <c r="G36" s="842"/>
      <c r="H36" s="843"/>
      <c r="I36" s="267"/>
      <c r="J36" s="268"/>
      <c r="K36" s="269">
        <f>VLOOKUP(A36,EQUIPOS!A6:D163,4,FALSE)</f>
        <v>207536.27157565294</v>
      </c>
      <c r="L36" s="270"/>
      <c r="M36" s="336">
        <v>23</v>
      </c>
      <c r="N36" s="272">
        <f>K36/M36</f>
        <v>9023.3161554631715</v>
      </c>
    </row>
    <row r="37" spans="1:14">
      <c r="A37" s="113" t="s">
        <v>328</v>
      </c>
      <c r="B37" s="841" t="str">
        <f>VLOOKUP(A37,EQUIPOS!A7:D154,3,FALSE)</f>
        <v xml:space="preserve">Taco metálico o puntal (escamas en concreto)
</v>
      </c>
      <c r="C37" s="842"/>
      <c r="D37" s="842"/>
      <c r="E37" s="842"/>
      <c r="F37" s="842"/>
      <c r="G37" s="842"/>
      <c r="H37" s="843"/>
      <c r="I37" s="421"/>
      <c r="J37" s="422"/>
      <c r="K37" s="269">
        <f>VLOOKUP(A37,EQUIPOS!A7:D164,4,FALSE)</f>
        <v>7492.7872702849882</v>
      </c>
      <c r="L37" s="335"/>
      <c r="M37" s="336">
        <v>1</v>
      </c>
      <c r="N37" s="272">
        <f>K37/M37</f>
        <v>7492.7872702849882</v>
      </c>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0.05</v>
      </c>
      <c r="N41" s="344">
        <f>N75*M41</f>
        <v>1074.7412180720401</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17590.844643820197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3" t="s">
        <v>706</v>
      </c>
      <c r="B48" s="43" t="str">
        <f>VLOOKUP(A48,MATERIALES!A5:D373,3,FALSE)</f>
        <v>Tubería PVC RD21 de 1´´ (para anclajes)</v>
      </c>
      <c r="C48" s="281"/>
      <c r="D48" s="281"/>
      <c r="E48" s="281"/>
      <c r="F48" s="281"/>
      <c r="G48" s="281"/>
      <c r="H48" s="281"/>
      <c r="I48" s="281"/>
      <c r="J48" s="311" t="str">
        <f>VLOOKUP(A48,MATERIALES!A4:D640,2,FALSE)</f>
        <v>m</v>
      </c>
      <c r="K48" s="282">
        <v>0.35</v>
      </c>
      <c r="L48" s="267"/>
      <c r="M48" s="402">
        <f>VLOOKUP(A48,MATERIALES!A5:D396,4,FALSE)</f>
        <v>6608.4684607754098</v>
      </c>
      <c r="N48" s="272">
        <f>K48*M48</f>
        <v>2312.9639612713931</v>
      </c>
    </row>
    <row r="49" spans="1:14">
      <c r="A49" s="163" t="s">
        <v>1691</v>
      </c>
      <c r="B49" s="43" t="str">
        <f>VLOOKUP(A49,MATERIALES!A6:D373,3,FALSE)</f>
        <v>Formaleta Metálica</v>
      </c>
      <c r="C49" s="425"/>
      <c r="D49" s="425"/>
      <c r="E49" s="425"/>
      <c r="F49" s="425"/>
      <c r="G49" s="425"/>
      <c r="H49" s="425"/>
      <c r="I49" s="425"/>
      <c r="J49" s="312" t="str">
        <f>VLOOKUP(A49,MATERIALES!A5:D641,2,FALSE)</f>
        <v>m2</v>
      </c>
      <c r="K49" s="397">
        <v>1</v>
      </c>
      <c r="L49" s="421"/>
      <c r="M49" s="402">
        <f>VLOOKUP(A49,MATERIALES!A6:D397,4,FALSE)</f>
        <v>17943.990256318026</v>
      </c>
      <c r="N49" s="272">
        <f>K49*M49</f>
        <v>17943.990256318026</v>
      </c>
    </row>
    <row r="50" spans="1:14">
      <c r="A50" s="163" t="s">
        <v>745</v>
      </c>
      <c r="B50" s="43" t="str">
        <f>VLOOKUP(A50,MATERIALES!A6:D373,3,FALSE)</f>
        <v>Acero PDR-60</v>
      </c>
      <c r="C50" s="425"/>
      <c r="D50" s="425"/>
      <c r="E50" s="425"/>
      <c r="F50" s="425"/>
      <c r="G50" s="425"/>
      <c r="H50" s="425"/>
      <c r="I50" s="425"/>
      <c r="J50" s="312" t="str">
        <f>VLOOKUP(A50,MATERIALES!A6:D642,2,FALSE)</f>
        <v>kg</v>
      </c>
      <c r="K50" s="397">
        <v>3.8</v>
      </c>
      <c r="L50" s="421"/>
      <c r="M50" s="402">
        <f>VLOOKUP(A50,MATERIALES!A6:D398,4,FALSE)</f>
        <v>4029.2237782983452</v>
      </c>
      <c r="N50" s="272">
        <f>K50*M50</f>
        <v>15311.050357533712</v>
      </c>
    </row>
    <row r="51" spans="1:14">
      <c r="A51" s="163" t="s">
        <v>832</v>
      </c>
      <c r="B51" s="43" t="str">
        <f>VLOOKUP(A51,MATERIALES!A6:D373,3,FALSE)</f>
        <v>Concreto Resistencia  21 (Mpa)</v>
      </c>
      <c r="C51" s="425"/>
      <c r="D51" s="425"/>
      <c r="E51" s="425"/>
      <c r="F51" s="425"/>
      <c r="G51" s="425"/>
      <c r="H51" s="425"/>
      <c r="I51" s="425"/>
      <c r="J51" s="312" t="str">
        <f>VLOOKUP(A51,MATERIALES!A6:D643,2,FALSE)</f>
        <v>m3</v>
      </c>
      <c r="K51" s="397">
        <v>0.18</v>
      </c>
      <c r="L51" s="421"/>
      <c r="M51" s="402">
        <f>VLOOKUP(A51,MATERIALES!A6:D399,4,FALSE)</f>
        <v>461459.70864965668</v>
      </c>
      <c r="N51" s="272">
        <f>K51*M51</f>
        <v>83062.747556938193</v>
      </c>
    </row>
    <row r="52" spans="1:14" ht="15.75" thickBot="1">
      <c r="B52" s="43"/>
      <c r="C52" s="310"/>
      <c r="D52" s="310"/>
      <c r="E52" s="310"/>
      <c r="F52" s="310"/>
      <c r="G52" s="310"/>
      <c r="H52" s="310"/>
      <c r="I52" s="310"/>
      <c r="J52" s="435"/>
      <c r="K52" s="126"/>
      <c r="L52" s="325"/>
      <c r="M52" s="402"/>
      <c r="N52" s="272"/>
    </row>
    <row r="53" spans="1:14" ht="15.75" thickBot="1">
      <c r="B53" s="828" t="s">
        <v>953</v>
      </c>
      <c r="C53" s="829"/>
      <c r="D53" s="829"/>
      <c r="E53" s="829"/>
      <c r="F53" s="829"/>
      <c r="G53" s="829"/>
      <c r="H53" s="829"/>
      <c r="I53" s="829"/>
      <c r="J53" s="829"/>
      <c r="K53" s="829"/>
      <c r="L53" s="829"/>
      <c r="M53" s="830"/>
      <c r="N53" s="394">
        <f>SUM(N48:N52)</f>
        <v>118630.75213206132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1" t="s">
        <v>961</v>
      </c>
      <c r="M57" s="804"/>
      <c r="N57" s="76" t="s">
        <v>951</v>
      </c>
    </row>
    <row r="58" spans="1:14">
      <c r="A58" t="s">
        <v>1239</v>
      </c>
      <c r="B58" s="46" t="str">
        <f>VLOOKUP(A58,TRANSPORTE!A1:D117,3,FALSE)</f>
        <v>Transporte de concreto</v>
      </c>
      <c r="C58" s="317"/>
      <c r="D58" s="317"/>
      <c r="E58" s="317"/>
      <c r="F58" s="317"/>
      <c r="G58" s="317"/>
      <c r="H58" s="311" t="s">
        <v>1999</v>
      </c>
      <c r="I58" s="279">
        <v>0.18</v>
      </c>
      <c r="J58" s="286">
        <v>1</v>
      </c>
      <c r="K58" s="279">
        <f>I58*J58</f>
        <v>0.18</v>
      </c>
      <c r="L58" s="832">
        <f>VLOOKUP(A58,TRANSPORTE!A1:D117,4,FALSE)</f>
        <v>1232.9363069637777</v>
      </c>
      <c r="M58" s="833"/>
      <c r="N58" s="287">
        <f>K58*L58</f>
        <v>221.92853525347999</v>
      </c>
    </row>
    <row r="59" spans="1:14">
      <c r="B59" s="46"/>
      <c r="C59" s="47"/>
      <c r="D59" s="47"/>
      <c r="E59" s="47"/>
      <c r="F59" s="47"/>
      <c r="G59" s="47"/>
      <c r="H59" s="311"/>
      <c r="I59" s="279"/>
      <c r="J59" s="286"/>
      <c r="K59" s="279"/>
      <c r="L59" s="832"/>
      <c r="M59" s="833"/>
      <c r="N59" s="287"/>
    </row>
    <row r="60" spans="1:14">
      <c r="B60" s="46"/>
      <c r="C60" s="47"/>
      <c r="D60" s="47"/>
      <c r="E60" s="47"/>
      <c r="F60" s="47"/>
      <c r="G60" s="4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7"/>
      <c r="M63" s="818"/>
      <c r="N63" s="127"/>
    </row>
    <row r="64" spans="1:14" ht="15.75" thickBot="1">
      <c r="B64" s="834" t="s">
        <v>953</v>
      </c>
      <c r="C64" s="835"/>
      <c r="D64" s="835"/>
      <c r="E64" s="835"/>
      <c r="F64" s="835"/>
      <c r="G64" s="835"/>
      <c r="H64" s="835"/>
      <c r="I64" s="835"/>
      <c r="J64" s="835"/>
      <c r="K64" s="835"/>
      <c r="L64" s="835"/>
      <c r="M64" s="836"/>
      <c r="N64" s="104">
        <f>N58+N59+N60+N61+N62</f>
        <v>221.92853525347999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4" t="s">
        <v>963</v>
      </c>
      <c r="C68" s="855"/>
      <c r="D68" s="855"/>
      <c r="E68" s="855"/>
      <c r="F68" s="855"/>
      <c r="G68" s="855"/>
      <c r="H68" s="855"/>
      <c r="I68" s="73" t="s">
        <v>964</v>
      </c>
      <c r="J68" s="75" t="s">
        <v>1410</v>
      </c>
      <c r="K68" s="74" t="s">
        <v>966</v>
      </c>
      <c r="L68" s="856" t="s">
        <v>950</v>
      </c>
      <c r="M68" s="980"/>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10</v>
      </c>
      <c r="N69" s="395">
        <f>K69/M69</f>
        <v>10826.2</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5"/>
      <c r="C74" s="816"/>
      <c r="D74" s="816"/>
      <c r="E74" s="816"/>
      <c r="F74" s="816"/>
      <c r="G74" s="816"/>
      <c r="H74" s="816"/>
      <c r="I74" s="126"/>
      <c r="J74" s="126"/>
      <c r="K74" s="126"/>
      <c r="L74" s="916"/>
      <c r="M74" s="916"/>
      <c r="N74" s="127"/>
    </row>
    <row r="75" spans="1:15" ht="15.75" thickBot="1">
      <c r="B75" s="834" t="s">
        <v>953</v>
      </c>
      <c r="C75" s="835"/>
      <c r="D75" s="835"/>
      <c r="E75" s="835"/>
      <c r="F75" s="835"/>
      <c r="G75" s="835"/>
      <c r="H75" s="835"/>
      <c r="I75" s="835"/>
      <c r="J75" s="835"/>
      <c r="K75" s="835"/>
      <c r="L75" s="835"/>
      <c r="M75" s="836"/>
      <c r="N75" s="460">
        <f>SUM(N69:N74)</f>
        <v>21494.824361440798</v>
      </c>
    </row>
    <row r="76" spans="1:15" ht="15.75" thickBot="1">
      <c r="B76" s="33"/>
      <c r="C76" s="34"/>
      <c r="D76" s="34"/>
      <c r="E76" s="34"/>
      <c r="F76" s="34"/>
      <c r="G76" s="34"/>
      <c r="H76" s="34"/>
      <c r="I76" s="34"/>
      <c r="J76" s="34"/>
      <c r="K76" s="34"/>
      <c r="L76" s="34"/>
      <c r="M76" s="34"/>
      <c r="N76" s="35"/>
    </row>
    <row r="77" spans="1:15" ht="15.75" thickBot="1">
      <c r="B77" s="828" t="s">
        <v>967</v>
      </c>
      <c r="C77" s="829"/>
      <c r="D77" s="829"/>
      <c r="E77" s="829"/>
      <c r="F77" s="829"/>
      <c r="G77" s="829"/>
      <c r="H77" s="829"/>
      <c r="I77" s="829"/>
      <c r="J77" s="829"/>
      <c r="K77" s="829"/>
      <c r="L77" s="829"/>
      <c r="M77" s="830"/>
      <c r="N77" s="99">
        <f>N43+N53+N64+N75</f>
        <v>157938.34967257577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9" t="s">
        <v>969</v>
      </c>
      <c r="C81" s="820"/>
      <c r="D81" s="820"/>
      <c r="E81" s="820"/>
      <c r="F81" s="820"/>
      <c r="G81" s="820"/>
      <c r="H81" s="820"/>
      <c r="I81" s="314"/>
      <c r="J81" s="334"/>
      <c r="K81" s="302" t="s">
        <v>970</v>
      </c>
      <c r="L81" s="858" t="s">
        <v>971</v>
      </c>
      <c r="M81" s="859"/>
      <c r="N81" s="303"/>
    </row>
    <row r="82" spans="1:14">
      <c r="B82" s="860" t="s">
        <v>972</v>
      </c>
      <c r="C82" s="861"/>
      <c r="D82" s="861"/>
      <c r="E82" s="861"/>
      <c r="F82" s="861"/>
      <c r="G82" s="861"/>
      <c r="H82" s="861"/>
      <c r="I82" s="87"/>
      <c r="J82" s="88"/>
      <c r="K82" s="304">
        <v>0.2</v>
      </c>
      <c r="L82" s="862">
        <f>N77*K82</f>
        <v>31587.669934515157</v>
      </c>
      <c r="M82" s="863"/>
      <c r="N82" s="51"/>
    </row>
    <row r="83" spans="1:14">
      <c r="B83" s="89" t="s">
        <v>973</v>
      </c>
      <c r="C83" s="90"/>
      <c r="D83" s="90"/>
      <c r="E83" s="90"/>
      <c r="F83" s="90"/>
      <c r="G83" s="90"/>
      <c r="H83" s="90"/>
      <c r="I83" s="87"/>
      <c r="J83" s="88"/>
      <c r="K83" s="304">
        <v>0.05</v>
      </c>
      <c r="L83" s="862">
        <f>N77*K83</f>
        <v>7896.9174836287893</v>
      </c>
      <c r="M83" s="863"/>
      <c r="N83" s="51"/>
    </row>
    <row r="84" spans="1:14" ht="15.75" thickBot="1">
      <c r="B84" s="91" t="s">
        <v>974</v>
      </c>
      <c r="C84" s="92"/>
      <c r="D84" s="92"/>
      <c r="E84" s="92"/>
      <c r="F84" s="92"/>
      <c r="G84" s="92"/>
      <c r="H84" s="92"/>
      <c r="I84" s="93"/>
      <c r="J84" s="94"/>
      <c r="K84" s="305">
        <v>0.05</v>
      </c>
      <c r="L84" s="864">
        <f>N77*K84</f>
        <v>7896.9174836287893</v>
      </c>
      <c r="M84" s="865"/>
      <c r="N84" s="51"/>
    </row>
    <row r="85" spans="1:14" ht="15.75" thickBot="1">
      <c r="B85" s="828" t="s">
        <v>953</v>
      </c>
      <c r="C85" s="829"/>
      <c r="D85" s="829"/>
      <c r="E85" s="829"/>
      <c r="F85" s="829"/>
      <c r="G85" s="829"/>
      <c r="H85" s="829"/>
      <c r="I85" s="829"/>
      <c r="J85" s="829"/>
      <c r="K85" s="829"/>
      <c r="L85" s="829"/>
      <c r="M85" s="830"/>
      <c r="N85" s="52">
        <f>L82+L83+L84</f>
        <v>47381.504901772729</v>
      </c>
    </row>
    <row r="86" spans="1:14" ht="15.75" thickBot="1">
      <c r="B86" s="33"/>
      <c r="C86" s="34"/>
      <c r="D86" s="34"/>
      <c r="E86" s="34"/>
      <c r="F86" s="34"/>
      <c r="G86" s="34"/>
      <c r="H86" s="34"/>
      <c r="I86" s="34"/>
      <c r="J86" s="34"/>
      <c r="K86" s="34"/>
      <c r="L86" s="34"/>
      <c r="M86" s="34"/>
      <c r="N86" s="35"/>
    </row>
    <row r="87" spans="1:14" ht="15.75" thickBot="1">
      <c r="A87" t="s">
        <v>2016</v>
      </c>
      <c r="B87" s="828" t="s">
        <v>975</v>
      </c>
      <c r="C87" s="829"/>
      <c r="D87" s="829"/>
      <c r="E87" s="829"/>
      <c r="F87" s="829"/>
      <c r="G87" s="829"/>
      <c r="H87" s="829"/>
      <c r="I87" s="829"/>
      <c r="J87" s="829"/>
      <c r="K87" s="829"/>
      <c r="L87" s="829"/>
      <c r="M87" s="830"/>
      <c r="N87" s="188">
        <f>N77+N85</f>
        <v>205319.85457434849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6"/>
      <c r="K117" s="976"/>
      <c r="L117" s="976"/>
      <c r="M117" s="976"/>
      <c r="N117" s="977"/>
    </row>
    <row r="118" spans="2:14" ht="15.75" thickBot="1">
      <c r="B118" s="419" t="s">
        <v>2221</v>
      </c>
      <c r="C118" s="420"/>
      <c r="D118" s="420"/>
      <c r="E118" s="259"/>
      <c r="F118" s="259"/>
      <c r="G118" s="259"/>
      <c r="H118" s="259"/>
      <c r="I118" s="259"/>
      <c r="J118" s="978"/>
      <c r="K118" s="978"/>
      <c r="L118" s="978"/>
      <c r="M118" s="978"/>
      <c r="N118" s="979"/>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1142</v>
      </c>
      <c r="C31" s="81" t="s">
        <v>2153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336"/>
      <c r="N36" s="272"/>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0.1</v>
      </c>
      <c r="N41" s="344">
        <f>N75*M41</f>
        <v>53.737060903601993</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53.737060903601993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3" t="s">
        <v>380</v>
      </c>
      <c r="B48" s="43" t="str">
        <f>VLOOKUP(A48,MATERIALES!A5:D373,3,FALSE)</f>
        <v>Armadura de Acero</v>
      </c>
      <c r="C48" s="281"/>
      <c r="D48" s="281"/>
      <c r="E48" s="281"/>
      <c r="F48" s="281"/>
      <c r="G48" s="281"/>
      <c r="H48" s="281"/>
      <c r="I48" s="281"/>
      <c r="J48" s="311" t="str">
        <f>VLOOKUP(A48,MATERIALES!A4:D640,2,FALSE)</f>
        <v>m</v>
      </c>
      <c r="K48" s="282">
        <v>1</v>
      </c>
      <c r="L48" s="267"/>
      <c r="M48" s="402">
        <f>VLOOKUP(A48,MATERIALES!A5:D396,4,FALSE)</f>
        <v>4023.670297620155</v>
      </c>
      <c r="N48" s="272">
        <f>K48*M48</f>
        <v>4023.670297620155</v>
      </c>
    </row>
    <row r="49" spans="1:14">
      <c r="A49" s="163" t="s">
        <v>690</v>
      </c>
      <c r="B49" s="43" t="str">
        <f>VLOOKUP(A49,MATERIALES!A6:D373,3,FALSE)</f>
        <v>Tornillos de Unión de D= 12 mm</v>
      </c>
      <c r="C49" s="425"/>
      <c r="D49" s="425"/>
      <c r="E49" s="425"/>
      <c r="F49" s="425"/>
      <c r="G49" s="425"/>
      <c r="H49" s="425"/>
      <c r="I49" s="425"/>
      <c r="J49" s="312" t="str">
        <f>VLOOKUP(A49,MATERIALES!A5:D641,2,FALSE)</f>
        <v>u</v>
      </c>
      <c r="K49" s="397">
        <v>4</v>
      </c>
      <c r="L49" s="421"/>
      <c r="M49" s="402">
        <f>VLOOKUP(A49,MATERIALES!A6:D397,4,FALSE)</f>
        <v>707.72169392689204</v>
      </c>
      <c r="N49" s="272">
        <f>K49*M49</f>
        <v>2830.8867757075682</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8" t="s">
        <v>953</v>
      </c>
      <c r="C53" s="829"/>
      <c r="D53" s="829"/>
      <c r="E53" s="829"/>
      <c r="F53" s="829"/>
      <c r="G53" s="829"/>
      <c r="H53" s="829"/>
      <c r="I53" s="829"/>
      <c r="J53" s="829"/>
      <c r="K53" s="829"/>
      <c r="L53" s="829"/>
      <c r="M53" s="830"/>
      <c r="N53" s="394">
        <f>SUM(N48:N52)</f>
        <v>6854.5570733277236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1" t="s">
        <v>961</v>
      </c>
      <c r="M57" s="804"/>
      <c r="N57" s="76" t="s">
        <v>951</v>
      </c>
    </row>
    <row r="58" spans="1:14">
      <c r="B58" s="46"/>
      <c r="C58" s="317"/>
      <c r="D58" s="317"/>
      <c r="E58" s="317"/>
      <c r="F58" s="317"/>
      <c r="G58" s="317"/>
      <c r="H58" s="311"/>
      <c r="I58" s="279"/>
      <c r="J58" s="286"/>
      <c r="K58" s="279"/>
      <c r="L58" s="832"/>
      <c r="M58" s="833"/>
      <c r="N58" s="287"/>
    </row>
    <row r="59" spans="1:14">
      <c r="B59" s="46"/>
      <c r="C59" s="47"/>
      <c r="D59" s="47"/>
      <c r="E59" s="47"/>
      <c r="F59" s="47"/>
      <c r="G59" s="47"/>
      <c r="H59" s="311"/>
      <c r="I59" s="279"/>
      <c r="J59" s="286"/>
      <c r="K59" s="279"/>
      <c r="L59" s="832"/>
      <c r="M59" s="833"/>
      <c r="N59" s="287"/>
    </row>
    <row r="60" spans="1:14">
      <c r="B60" s="46"/>
      <c r="C60" s="47"/>
      <c r="D60" s="47"/>
      <c r="E60" s="47"/>
      <c r="F60" s="47"/>
      <c r="G60" s="4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7"/>
      <c r="M63" s="818"/>
      <c r="N63" s="127"/>
    </row>
    <row r="64" spans="1:14" ht="15.75" thickBot="1">
      <c r="B64" s="834" t="s">
        <v>953</v>
      </c>
      <c r="C64" s="835"/>
      <c r="D64" s="835"/>
      <c r="E64" s="835"/>
      <c r="F64" s="835"/>
      <c r="G64" s="835"/>
      <c r="H64" s="835"/>
      <c r="I64" s="835"/>
      <c r="J64" s="835"/>
      <c r="K64" s="835"/>
      <c r="L64" s="835"/>
      <c r="M64" s="836"/>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4" t="s">
        <v>963</v>
      </c>
      <c r="C68" s="855"/>
      <c r="D68" s="855"/>
      <c r="E68" s="855"/>
      <c r="F68" s="855"/>
      <c r="G68" s="855"/>
      <c r="H68" s="855"/>
      <c r="I68" s="73" t="s">
        <v>964</v>
      </c>
      <c r="J68" s="75" t="s">
        <v>1410</v>
      </c>
      <c r="K68" s="74" t="s">
        <v>966</v>
      </c>
      <c r="L68" s="856" t="s">
        <v>950</v>
      </c>
      <c r="M68" s="980"/>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400</v>
      </c>
      <c r="N69" s="395">
        <f>K69/M69</f>
        <v>270.65499999999997</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400</v>
      </c>
      <c r="N70" s="395">
        <f>K70/M70</f>
        <v>266.71560903601994</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5"/>
      <c r="C74" s="816"/>
      <c r="D74" s="816"/>
      <c r="E74" s="816"/>
      <c r="F74" s="816"/>
      <c r="G74" s="816"/>
      <c r="H74" s="816"/>
      <c r="I74" s="126"/>
      <c r="J74" s="126"/>
      <c r="K74" s="126"/>
      <c r="L74" s="916"/>
      <c r="M74" s="916"/>
      <c r="N74" s="127"/>
    </row>
    <row r="75" spans="1:15" ht="15.75" thickBot="1">
      <c r="B75" s="834" t="s">
        <v>953</v>
      </c>
      <c r="C75" s="835"/>
      <c r="D75" s="835"/>
      <c r="E75" s="835"/>
      <c r="F75" s="835"/>
      <c r="G75" s="835"/>
      <c r="H75" s="835"/>
      <c r="I75" s="835"/>
      <c r="J75" s="835"/>
      <c r="K75" s="835"/>
      <c r="L75" s="835"/>
      <c r="M75" s="836"/>
      <c r="N75" s="460">
        <f>SUM(N69:N74)</f>
        <v>537.37060903601991</v>
      </c>
    </row>
    <row r="76" spans="1:15" ht="15.75" thickBot="1">
      <c r="B76" s="33"/>
      <c r="C76" s="34"/>
      <c r="D76" s="34"/>
      <c r="E76" s="34"/>
      <c r="F76" s="34"/>
      <c r="G76" s="34"/>
      <c r="H76" s="34"/>
      <c r="I76" s="34"/>
      <c r="J76" s="34"/>
      <c r="K76" s="34"/>
      <c r="L76" s="34"/>
      <c r="M76" s="34"/>
      <c r="N76" s="35"/>
    </row>
    <row r="77" spans="1:15" ht="15.75" thickBot="1">
      <c r="B77" s="828" t="s">
        <v>967</v>
      </c>
      <c r="C77" s="829"/>
      <c r="D77" s="829"/>
      <c r="E77" s="829"/>
      <c r="F77" s="829"/>
      <c r="G77" s="829"/>
      <c r="H77" s="829"/>
      <c r="I77" s="829"/>
      <c r="J77" s="829"/>
      <c r="K77" s="829"/>
      <c r="L77" s="829"/>
      <c r="M77" s="830"/>
      <c r="N77" s="99">
        <f>N43+N53+N64+N75</f>
        <v>7445.6647432673453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9" t="s">
        <v>969</v>
      </c>
      <c r="C81" s="820"/>
      <c r="D81" s="820"/>
      <c r="E81" s="820"/>
      <c r="F81" s="820"/>
      <c r="G81" s="820"/>
      <c r="H81" s="820"/>
      <c r="I81" s="314"/>
      <c r="J81" s="334"/>
      <c r="K81" s="302" t="s">
        <v>970</v>
      </c>
      <c r="L81" s="858" t="s">
        <v>971</v>
      </c>
      <c r="M81" s="859"/>
      <c r="N81" s="303"/>
    </row>
    <row r="82" spans="1:14">
      <c r="B82" s="860" t="s">
        <v>972</v>
      </c>
      <c r="C82" s="861"/>
      <c r="D82" s="861"/>
      <c r="E82" s="861"/>
      <c r="F82" s="861"/>
      <c r="G82" s="861"/>
      <c r="H82" s="861"/>
      <c r="I82" s="87"/>
      <c r="J82" s="88"/>
      <c r="K82" s="304">
        <v>0.2</v>
      </c>
      <c r="L82" s="862">
        <f>N77*K82</f>
        <v>1489.1329486534692</v>
      </c>
      <c r="M82" s="863"/>
      <c r="N82" s="51"/>
    </row>
    <row r="83" spans="1:14">
      <c r="B83" s="89" t="s">
        <v>973</v>
      </c>
      <c r="C83" s="90"/>
      <c r="D83" s="90"/>
      <c r="E83" s="90"/>
      <c r="F83" s="90"/>
      <c r="G83" s="90"/>
      <c r="H83" s="90"/>
      <c r="I83" s="87"/>
      <c r="J83" s="88"/>
      <c r="K83" s="304">
        <v>0.05</v>
      </c>
      <c r="L83" s="862">
        <f>N77*K83</f>
        <v>372.28323716336729</v>
      </c>
      <c r="M83" s="863"/>
      <c r="N83" s="51"/>
    </row>
    <row r="84" spans="1:14" ht="15.75" thickBot="1">
      <c r="B84" s="91" t="s">
        <v>974</v>
      </c>
      <c r="C84" s="92"/>
      <c r="D84" s="92"/>
      <c r="E84" s="92"/>
      <c r="F84" s="92"/>
      <c r="G84" s="92"/>
      <c r="H84" s="92"/>
      <c r="I84" s="93"/>
      <c r="J84" s="94"/>
      <c r="K84" s="305">
        <v>0.05</v>
      </c>
      <c r="L84" s="864">
        <f>N77*K84</f>
        <v>372.28323716336729</v>
      </c>
      <c r="M84" s="865"/>
      <c r="N84" s="51"/>
    </row>
    <row r="85" spans="1:14" ht="15.75" thickBot="1">
      <c r="B85" s="828" t="s">
        <v>953</v>
      </c>
      <c r="C85" s="829"/>
      <c r="D85" s="829"/>
      <c r="E85" s="829"/>
      <c r="F85" s="829"/>
      <c r="G85" s="829"/>
      <c r="H85" s="829"/>
      <c r="I85" s="829"/>
      <c r="J85" s="829"/>
      <c r="K85" s="829"/>
      <c r="L85" s="829"/>
      <c r="M85" s="830"/>
      <c r="N85" s="52">
        <f>L82+L83+L84</f>
        <v>2233.6994229802035</v>
      </c>
    </row>
    <row r="86" spans="1:14" ht="15.75" thickBot="1">
      <c r="B86" s="33"/>
      <c r="C86" s="34"/>
      <c r="D86" s="34"/>
      <c r="E86" s="34"/>
      <c r="F86" s="34"/>
      <c r="G86" s="34"/>
      <c r="H86" s="34"/>
      <c r="I86" s="34"/>
      <c r="J86" s="34"/>
      <c r="K86" s="34"/>
      <c r="L86" s="34"/>
      <c r="M86" s="34"/>
      <c r="N86" s="35"/>
    </row>
    <row r="87" spans="1:14" ht="15.75" thickBot="1">
      <c r="A87" t="s">
        <v>2016</v>
      </c>
      <c r="B87" s="828" t="s">
        <v>975</v>
      </c>
      <c r="C87" s="829"/>
      <c r="D87" s="829"/>
      <c r="E87" s="829"/>
      <c r="F87" s="829"/>
      <c r="G87" s="829"/>
      <c r="H87" s="829"/>
      <c r="I87" s="829"/>
      <c r="J87" s="829"/>
      <c r="K87" s="829"/>
      <c r="L87" s="829"/>
      <c r="M87" s="830"/>
      <c r="N87" s="188">
        <f>N77+N85</f>
        <v>9679.3641662475493</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6"/>
      <c r="K117" s="976"/>
      <c r="L117" s="976"/>
      <c r="M117" s="976"/>
      <c r="N117" s="977"/>
    </row>
    <row r="118" spans="2:14" ht="15.75" thickBot="1">
      <c r="B118" s="419" t="s">
        <v>2221</v>
      </c>
      <c r="C118" s="420"/>
      <c r="D118" s="420"/>
      <c r="E118" s="259"/>
      <c r="F118" s="259"/>
      <c r="G118" s="259"/>
      <c r="H118" s="259"/>
      <c r="I118" s="259"/>
      <c r="J118" s="978"/>
      <c r="K118" s="978"/>
      <c r="L118" s="978"/>
      <c r="M118" s="978"/>
      <c r="N118" s="979"/>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thickBot="1">
      <c r="A31" t="s">
        <v>1845</v>
      </c>
      <c r="B31" s="80" t="s">
        <v>1143</v>
      </c>
      <c r="C31" s="81" t="s">
        <v>2154</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269</v>
      </c>
      <c r="B36" s="841" t="str">
        <f>VLOOKUP(A36,EQUIPOS!A6:D154,3,FALSE)</f>
        <v>Motoniveladora  potencia 215 HP, ancho de cuchilla 4,27 m, peso 18 ton.</v>
      </c>
      <c r="C36" s="842"/>
      <c r="D36" s="842"/>
      <c r="E36" s="842"/>
      <c r="F36" s="842"/>
      <c r="G36" s="842"/>
      <c r="H36" s="843"/>
      <c r="I36" s="267"/>
      <c r="J36" s="268"/>
      <c r="K36" s="269">
        <f>VLOOKUP(A36,EQUIPOS!A6:D163,4,FALSE)</f>
        <v>204215.24230065945</v>
      </c>
      <c r="L36" s="270"/>
      <c r="M36" s="336">
        <v>15</v>
      </c>
      <c r="N36" s="272">
        <f>K36/M36</f>
        <v>13614.349486710629</v>
      </c>
    </row>
    <row r="37" spans="1:14">
      <c r="A37" s="113" t="s">
        <v>365</v>
      </c>
      <c r="B37" s="841" t="str">
        <f>VLOOKUP(A37,EQUIPOS!A7:D154,3,FALSE)</f>
        <v xml:space="preserve">Vibrocompatador, potencia 153 HP, peso 10 Ton. </v>
      </c>
      <c r="C37" s="842"/>
      <c r="D37" s="842"/>
      <c r="E37" s="842"/>
      <c r="F37" s="842"/>
      <c r="G37" s="842"/>
      <c r="H37" s="843"/>
      <c r="I37" s="421"/>
      <c r="J37" s="422"/>
      <c r="K37" s="269">
        <f>VLOOKUP(A37,EQUIPOS!A7:D164,4,FALSE)</f>
        <v>133116.49651623334</v>
      </c>
      <c r="L37" s="335"/>
      <c r="M37" s="336">
        <v>15</v>
      </c>
      <c r="N37" s="272">
        <f>K37/M37</f>
        <v>8874.4331010822225</v>
      </c>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0.05</v>
      </c>
      <c r="N41" s="344">
        <f>N77*M41</f>
        <v>112.11635150600333</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22600.898939298855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3" t="s">
        <v>550</v>
      </c>
      <c r="B48" s="43" t="str">
        <f>VLOOKUP(A48,MATERIALES!A5:D373,3,FALSE)</f>
        <v>Material seleccionado para Relleno</v>
      </c>
      <c r="C48" s="281"/>
      <c r="D48" s="281"/>
      <c r="E48" s="281"/>
      <c r="F48" s="281"/>
      <c r="G48" s="281"/>
      <c r="H48" s="281"/>
      <c r="I48" s="268"/>
      <c r="J48" s="224" t="str">
        <f>VLOOKUP(A48,MATERIALES!A4:D640,2,FALSE)</f>
        <v>m3</v>
      </c>
      <c r="K48" s="282">
        <v>1.05</v>
      </c>
      <c r="L48" s="267"/>
      <c r="M48" s="402">
        <f>VLOOKUP(A48,MATERIALES!A5:D396,4,FALSE)</f>
        <v>22526.82663972348</v>
      </c>
      <c r="N48" s="272">
        <f>K48*M48</f>
        <v>23653.167971709656</v>
      </c>
    </row>
    <row r="49" spans="1:14">
      <c r="A49" s="163"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53.625797798776269</v>
      </c>
      <c r="N49" s="272">
        <f>K49*M49</f>
        <v>1608.7739339632881</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1"/>
      <c r="N54" s="482"/>
    </row>
    <row r="55" spans="1:14" ht="15.75" thickBot="1">
      <c r="B55" s="834" t="s">
        <v>953</v>
      </c>
      <c r="C55" s="835"/>
      <c r="D55" s="835"/>
      <c r="E55" s="835"/>
      <c r="F55" s="835"/>
      <c r="G55" s="835"/>
      <c r="H55" s="835"/>
      <c r="I55" s="835"/>
      <c r="J55" s="835"/>
      <c r="K55" s="835"/>
      <c r="L55" s="835"/>
      <c r="M55" s="836"/>
      <c r="N55" s="104">
        <f>SUM(N48:N54)</f>
        <v>25261.941905672946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A60" t="s">
        <v>1291</v>
      </c>
      <c r="B60" s="46" t="str">
        <f>VLOOKUP(A60,TRANSPORTE!A1:D117,3,FALSE)</f>
        <v>Transporte de material seleccionado para relleno</v>
      </c>
      <c r="C60" s="317"/>
      <c r="D60" s="317"/>
      <c r="E60" s="317"/>
      <c r="F60" s="317"/>
      <c r="G60" s="317"/>
      <c r="H60" s="311" t="s">
        <v>1999</v>
      </c>
      <c r="I60" s="279">
        <v>1.05</v>
      </c>
      <c r="J60" s="286">
        <v>1</v>
      </c>
      <c r="K60" s="279">
        <f>I60*J60</f>
        <v>1.05</v>
      </c>
      <c r="L60" s="832">
        <f>VLOOKUP(A60,TRANSPORTE!A1:D117,4,FALSE)</f>
        <v>1232.9363069637777</v>
      </c>
      <c r="M60" s="833"/>
      <c r="N60" s="287">
        <f>K60*L60</f>
        <v>1294.5831223119667</v>
      </c>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7"/>
      <c r="M65" s="818"/>
      <c r="N65" s="127"/>
    </row>
    <row r="66" spans="1:15" ht="15.75" thickBot="1">
      <c r="B66" s="834" t="s">
        <v>953</v>
      </c>
      <c r="C66" s="835"/>
      <c r="D66" s="835"/>
      <c r="E66" s="835"/>
      <c r="F66" s="835"/>
      <c r="G66" s="835"/>
      <c r="H66" s="835"/>
      <c r="I66" s="835"/>
      <c r="J66" s="835"/>
      <c r="K66" s="835"/>
      <c r="L66" s="835"/>
      <c r="M66" s="836"/>
      <c r="N66" s="104">
        <f>N60+N61+N62+N63+N64</f>
        <v>1294.5831223119667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980"/>
      <c r="N70" s="98" t="s">
        <v>951</v>
      </c>
    </row>
    <row r="71" spans="1:15">
      <c r="A71" s="164"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120</v>
      </c>
      <c r="N71" s="395">
        <f>K71/M71</f>
        <v>889.05203012006655</v>
      </c>
      <c r="O71" s="106"/>
    </row>
    <row r="72" spans="1:15">
      <c r="A72" s="164" t="s">
        <v>9</v>
      </c>
      <c r="B72" s="49" t="str">
        <f>VLOOKUP(A72,'MANO DE OBRA'!A8:D69,3,FALSE)</f>
        <v>Obrero (3)</v>
      </c>
      <c r="C72" s="47"/>
      <c r="D72" s="47"/>
      <c r="E72" s="47"/>
      <c r="F72" s="47"/>
      <c r="G72" s="47"/>
      <c r="H72" s="47"/>
      <c r="I72" s="292">
        <f>K72/J72*100</f>
        <v>87780</v>
      </c>
      <c r="J72" s="293">
        <v>185</v>
      </c>
      <c r="K72" s="294">
        <f>VLOOKUP(A72,'MANO DE OBRA'!A8:D100,4,FALSE)</f>
        <v>162393</v>
      </c>
      <c r="L72" s="50"/>
      <c r="M72" s="434">
        <v>120</v>
      </c>
      <c r="N72" s="395">
        <f>K72/M72</f>
        <v>1353.2750000000001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5"/>
      <c r="C76" s="816"/>
      <c r="D76" s="816"/>
      <c r="E76" s="816"/>
      <c r="F76" s="816"/>
      <c r="G76" s="816"/>
      <c r="H76" s="816"/>
      <c r="I76" s="126"/>
      <c r="J76" s="126"/>
      <c r="K76" s="126"/>
      <c r="L76" s="916"/>
      <c r="M76" s="916"/>
      <c r="N76" s="127"/>
    </row>
    <row r="77" spans="1:15" ht="15.75" thickBot="1">
      <c r="B77" s="834" t="s">
        <v>953</v>
      </c>
      <c r="C77" s="835"/>
      <c r="D77" s="835"/>
      <c r="E77" s="835"/>
      <c r="F77" s="835"/>
      <c r="G77" s="835"/>
      <c r="H77" s="835"/>
      <c r="I77" s="835"/>
      <c r="J77" s="835"/>
      <c r="K77" s="835"/>
      <c r="L77" s="835"/>
      <c r="M77" s="836"/>
      <c r="N77" s="460">
        <f>SUM(N71:N76)</f>
        <v>2242.3270301200664</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51399.750997403833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10279.950199480767</v>
      </c>
      <c r="M84" s="863"/>
      <c r="N84" s="51"/>
    </row>
    <row r="85" spans="1:14">
      <c r="B85" s="89" t="s">
        <v>973</v>
      </c>
      <c r="C85" s="90"/>
      <c r="D85" s="90"/>
      <c r="E85" s="90"/>
      <c r="F85" s="90"/>
      <c r="G85" s="90"/>
      <c r="H85" s="90"/>
      <c r="I85" s="87"/>
      <c r="J85" s="88"/>
      <c r="K85" s="304">
        <v>0.05</v>
      </c>
      <c r="L85" s="862">
        <f>N79*K85</f>
        <v>2569.9875498701917</v>
      </c>
      <c r="M85" s="863"/>
      <c r="N85" s="51"/>
    </row>
    <row r="86" spans="1:14" ht="15.75" thickBot="1">
      <c r="B86" s="91" t="s">
        <v>974</v>
      </c>
      <c r="C86" s="92"/>
      <c r="D86" s="92"/>
      <c r="E86" s="92"/>
      <c r="F86" s="92"/>
      <c r="G86" s="92"/>
      <c r="H86" s="92"/>
      <c r="I86" s="93"/>
      <c r="J86" s="94"/>
      <c r="K86" s="305">
        <v>0.05</v>
      </c>
      <c r="L86" s="864">
        <f>N79*K86</f>
        <v>2569.9875498701917</v>
      </c>
      <c r="M86" s="865"/>
      <c r="N86" s="51"/>
    </row>
    <row r="87" spans="1:14" ht="15.75" thickBot="1">
      <c r="B87" s="828" t="s">
        <v>953</v>
      </c>
      <c r="C87" s="829"/>
      <c r="D87" s="829"/>
      <c r="E87" s="829"/>
      <c r="F87" s="829"/>
      <c r="G87" s="829"/>
      <c r="H87" s="829"/>
      <c r="I87" s="829"/>
      <c r="J87" s="829"/>
      <c r="K87" s="829"/>
      <c r="L87" s="829"/>
      <c r="M87" s="830"/>
      <c r="N87" s="52">
        <f>L84+L85+L86</f>
        <v>15419.92529922115</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66819.676296624981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32.25" customHeight="1" thickBot="1">
      <c r="A31" t="s">
        <v>1845</v>
      </c>
      <c r="B31" s="80" t="s">
        <v>1144</v>
      </c>
      <c r="C31" s="968" t="s">
        <v>2155</v>
      </c>
      <c r="D31" s="969"/>
      <c r="E31" s="969"/>
      <c r="F31" s="969"/>
      <c r="G31" s="969"/>
      <c r="H31" s="969"/>
      <c r="I31" s="969"/>
      <c r="J31" s="997"/>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336"/>
      <c r="N36" s="272"/>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0.05</v>
      </c>
      <c r="N41" s="344">
        <f>N77*M41</f>
        <v>808.02560903602</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SUM(N36:N41)</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44423.159676201154</v>
      </c>
      <c r="N48" s="272">
        <f>K48*M48</f>
        <v>48865.475643821272</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6416.8733773778404</v>
      </c>
      <c r="N49" s="272">
        <f>K49*M49</f>
        <v>7379.4043839845162</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6738.6281641704973</v>
      </c>
      <c r="N50" s="272">
        <f>K50*M50</f>
        <v>13477.256328340995</v>
      </c>
    </row>
    <row r="51" spans="1:14">
      <c r="A51" s="163" t="s">
        <v>921</v>
      </c>
      <c r="B51" s="43" t="str">
        <f>VLOOKUP(A51,MATERIALES!A6:D373,3,FALSE)</f>
        <v>Malla para gaviones (2M3)</v>
      </c>
      <c r="C51" s="425"/>
      <c r="D51" s="425"/>
      <c r="E51" s="425"/>
      <c r="F51" s="425"/>
      <c r="G51" s="425"/>
      <c r="H51" s="425"/>
      <c r="I51" s="425"/>
      <c r="J51" s="312" t="str">
        <f>VLOOKUP(A51,MATERIALES!A6:D643,2,FALSE)</f>
        <v>u</v>
      </c>
      <c r="K51" s="397">
        <v>0.5</v>
      </c>
      <c r="L51" s="421"/>
      <c r="M51" s="402">
        <f>VLOOKUP(A51,MATERIALES!A6:D399,4,FALSE)</f>
        <v>102503.62993710653</v>
      </c>
      <c r="N51" s="272">
        <f>K51*M51</f>
        <v>51251.814968553263</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1"/>
      <c r="N54" s="482"/>
    </row>
    <row r="55" spans="1:14" ht="15.75" thickBot="1">
      <c r="B55" s="834" t="s">
        <v>953</v>
      </c>
      <c r="C55" s="835"/>
      <c r="D55" s="835"/>
      <c r="E55" s="835"/>
      <c r="F55" s="835"/>
      <c r="G55" s="835"/>
      <c r="H55" s="835"/>
      <c r="I55" s="835"/>
      <c r="J55" s="835"/>
      <c r="K55" s="835"/>
      <c r="L55" s="835"/>
      <c r="M55" s="836"/>
      <c r="N55" s="104">
        <f>SUM(N48:N54)</f>
        <v>120973.95132470006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32">
        <f>VLOOKUP(A60,TRANSPORTE!A1:D117,4,FALSE)</f>
        <v>1232.9363069637777</v>
      </c>
      <c r="M60" s="833"/>
      <c r="N60" s="287">
        <f>K60*L60</f>
        <v>1356.2299376601557</v>
      </c>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7"/>
      <c r="M65" s="818"/>
      <c r="N65" s="127"/>
    </row>
    <row r="66" spans="1:15" ht="15.75" thickBot="1">
      <c r="B66" s="834" t="s">
        <v>953</v>
      </c>
      <c r="C66" s="835"/>
      <c r="D66" s="835"/>
      <c r="E66" s="835"/>
      <c r="F66" s="835"/>
      <c r="G66" s="835"/>
      <c r="H66" s="835"/>
      <c r="I66" s="835"/>
      <c r="J66" s="835"/>
      <c r="K66" s="835"/>
      <c r="L66" s="835"/>
      <c r="M66" s="836"/>
      <c r="N66" s="104">
        <f>N60+N61+N62+N63+N64</f>
        <v>1356.2299376601557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980"/>
      <c r="N70" s="98" t="s">
        <v>951</v>
      </c>
    </row>
    <row r="71" spans="1:15">
      <c r="A71" s="164"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5"/>
      <c r="C76" s="816"/>
      <c r="D76" s="816"/>
      <c r="E76" s="816"/>
      <c r="F76" s="816"/>
      <c r="G76" s="816"/>
      <c r="H76" s="816"/>
      <c r="I76" s="126"/>
      <c r="J76" s="126"/>
      <c r="K76" s="126"/>
      <c r="L76" s="916"/>
      <c r="M76" s="916"/>
      <c r="N76" s="45"/>
    </row>
    <row r="77" spans="1:15" ht="15.75" thickBot="1">
      <c r="B77" s="834" t="s">
        <v>953</v>
      </c>
      <c r="C77" s="835"/>
      <c r="D77" s="835"/>
      <c r="E77" s="835"/>
      <c r="F77" s="835"/>
      <c r="G77" s="835"/>
      <c r="H77" s="835"/>
      <c r="I77" s="835"/>
      <c r="J77" s="835"/>
      <c r="K77" s="835"/>
      <c r="L77" s="835"/>
      <c r="M77" s="836"/>
      <c r="N77" s="301">
        <f>SUM(N71:N76)</f>
        <v>16160.5121807204</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139298.71905211665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27859.74381042333</v>
      </c>
      <c r="M84" s="863"/>
      <c r="N84" s="51"/>
    </row>
    <row r="85" spans="1:14">
      <c r="B85" s="89" t="s">
        <v>973</v>
      </c>
      <c r="C85" s="90"/>
      <c r="D85" s="90"/>
      <c r="E85" s="90"/>
      <c r="F85" s="90"/>
      <c r="G85" s="90"/>
      <c r="H85" s="90"/>
      <c r="I85" s="87"/>
      <c r="J85" s="88"/>
      <c r="K85" s="304">
        <v>0.05</v>
      </c>
      <c r="L85" s="862">
        <f>N79*K85</f>
        <v>6964.9359526058324</v>
      </c>
      <c r="M85" s="863"/>
      <c r="N85" s="51"/>
    </row>
    <row r="86" spans="1:14" ht="15.75" thickBot="1">
      <c r="B86" s="91" t="s">
        <v>974</v>
      </c>
      <c r="C86" s="92"/>
      <c r="D86" s="92"/>
      <c r="E86" s="92"/>
      <c r="F86" s="92"/>
      <c r="G86" s="92"/>
      <c r="H86" s="92"/>
      <c r="I86" s="93"/>
      <c r="J86" s="94"/>
      <c r="K86" s="305">
        <v>0.05</v>
      </c>
      <c r="L86" s="864">
        <f>N79*K86</f>
        <v>6964.9359526058324</v>
      </c>
      <c r="M86" s="865"/>
      <c r="N86" s="51"/>
    </row>
    <row r="87" spans="1:14" ht="15.75" thickBot="1">
      <c r="B87" s="828" t="s">
        <v>953</v>
      </c>
      <c r="C87" s="829"/>
      <c r="D87" s="829"/>
      <c r="E87" s="829"/>
      <c r="F87" s="829"/>
      <c r="G87" s="829"/>
      <c r="H87" s="829"/>
      <c r="I87" s="829"/>
      <c r="J87" s="829"/>
      <c r="K87" s="829"/>
      <c r="L87" s="829"/>
      <c r="M87" s="830"/>
      <c r="N87" s="52">
        <f>L84+L85+L86</f>
        <v>41789.615715634995</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181088.33476775163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5"/>
  <cols>
    <col min="1" max="1" width="10.42578125" bestFit="1" customWidth="1"/>
    <col min="2" max="2" width="17.28515625" customWidth="1"/>
    <col min="6" max="6" width="14.28515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31.5" customHeight="1" thickBot="1">
      <c r="A31" t="s">
        <v>1845</v>
      </c>
      <c r="B31" s="80" t="s">
        <v>1692</v>
      </c>
      <c r="C31" s="968" t="s">
        <v>2156</v>
      </c>
      <c r="D31" s="969"/>
      <c r="E31" s="969"/>
      <c r="F31" s="969"/>
      <c r="G31" s="969"/>
      <c r="H31" s="969"/>
      <c r="I31" s="969"/>
      <c r="J31" s="997"/>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336"/>
      <c r="N36" s="272"/>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0.05</v>
      </c>
      <c r="N41" s="344">
        <f>N77*M41</f>
        <v>808.02560903602</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SUM(N36:N41)</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44423.159676201154</v>
      </c>
      <c r="N48" s="272">
        <f>K48*M48</f>
        <v>48865.475643821272</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6416.8733773778404</v>
      </c>
      <c r="N49" s="272">
        <f>K49*M49</f>
        <v>7379.4043839845162</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6738.6281641704973</v>
      </c>
      <c r="N50" s="272">
        <f>K50*M50</f>
        <v>13477.256328340995</v>
      </c>
    </row>
    <row r="51" spans="1:14">
      <c r="A51" s="163" t="s">
        <v>925</v>
      </c>
      <c r="B51" s="43" t="str">
        <f>VLOOKUP(A51,MATERIALES!A6:D373,3,FALSE)</f>
        <v>Malla Ciclónica Para Gaviones Galvanizada Aleación Zn-5A1-Mm Cal 12 (2M3)</v>
      </c>
      <c r="C51" s="425"/>
      <c r="D51" s="425"/>
      <c r="E51" s="425"/>
      <c r="F51" s="425"/>
      <c r="G51" s="425"/>
      <c r="H51" s="425"/>
      <c r="I51" s="425"/>
      <c r="J51" s="312" t="str">
        <f>VLOOKUP(A51,MATERIALES!A6:D643,2,FALSE)</f>
        <v>u</v>
      </c>
      <c r="K51" s="397">
        <v>0.5</v>
      </c>
      <c r="L51" s="421"/>
      <c r="M51" s="402">
        <f>VLOOKUP(A51,MATERIALES!A6:D399,4,FALSE)</f>
        <v>137822.29190709247</v>
      </c>
      <c r="N51" s="272">
        <f>K51*M51</f>
        <v>68911.145953546235</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1"/>
      <c r="N54" s="482"/>
    </row>
    <row r="55" spans="1:14" ht="15.75" thickBot="1">
      <c r="B55" s="834" t="s">
        <v>953</v>
      </c>
      <c r="C55" s="835"/>
      <c r="D55" s="835"/>
      <c r="E55" s="835"/>
      <c r="F55" s="835"/>
      <c r="G55" s="835"/>
      <c r="H55" s="835"/>
      <c r="I55" s="835"/>
      <c r="J55" s="835"/>
      <c r="K55" s="835"/>
      <c r="L55" s="835"/>
      <c r="M55" s="836"/>
      <c r="N55" s="104">
        <f>SUM(N48:N54)</f>
        <v>138633.28230969302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32">
        <f>VLOOKUP(A60,TRANSPORTE!A1:D117,4,FALSE)</f>
        <v>1232.9363069637777</v>
      </c>
      <c r="M60" s="833"/>
      <c r="N60" s="287">
        <f>K60*L60</f>
        <v>1356.2299376601557</v>
      </c>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309"/>
      <c r="C65" s="310"/>
      <c r="D65" s="448"/>
      <c r="E65" s="448"/>
      <c r="F65" s="448"/>
      <c r="G65" s="448"/>
      <c r="H65" s="48"/>
      <c r="I65" s="126"/>
      <c r="J65" s="126"/>
      <c r="K65" s="126"/>
      <c r="L65" s="817"/>
      <c r="M65" s="818"/>
      <c r="N65" s="127"/>
    </row>
    <row r="66" spans="1:15" ht="15.75" thickBot="1">
      <c r="B66" s="834" t="s">
        <v>953</v>
      </c>
      <c r="C66" s="835"/>
      <c r="D66" s="835"/>
      <c r="E66" s="835"/>
      <c r="F66" s="835"/>
      <c r="G66" s="835"/>
      <c r="H66" s="835"/>
      <c r="I66" s="835"/>
      <c r="J66" s="835"/>
      <c r="K66" s="835"/>
      <c r="L66" s="835"/>
      <c r="M66" s="836"/>
      <c r="N66" s="104">
        <f>N60+N61+N62+N63+N64</f>
        <v>1356.2299376601557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980"/>
      <c r="N70" s="98" t="s">
        <v>951</v>
      </c>
    </row>
    <row r="71" spans="1:15">
      <c r="A71" s="164"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5"/>
      <c r="C76" s="816"/>
      <c r="D76" s="816"/>
      <c r="E76" s="816"/>
      <c r="F76" s="816"/>
      <c r="G76" s="816"/>
      <c r="H76" s="816"/>
      <c r="I76" s="126"/>
      <c r="J76" s="126"/>
      <c r="K76" s="126"/>
      <c r="L76" s="916"/>
      <c r="M76" s="916"/>
      <c r="N76" s="127"/>
    </row>
    <row r="77" spans="1:15" ht="15.75" thickBot="1">
      <c r="B77" s="834" t="s">
        <v>953</v>
      </c>
      <c r="C77" s="835"/>
      <c r="D77" s="835"/>
      <c r="E77" s="835"/>
      <c r="F77" s="835"/>
      <c r="G77" s="835"/>
      <c r="H77" s="835"/>
      <c r="I77" s="835"/>
      <c r="J77" s="835"/>
      <c r="K77" s="835"/>
      <c r="L77" s="835"/>
      <c r="M77" s="836"/>
      <c r="N77" s="460">
        <f>SUM(N71:N76)</f>
        <v>16160.5121807204</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156958.05003710961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31391.610007421925</v>
      </c>
      <c r="M84" s="863"/>
      <c r="N84" s="51"/>
    </row>
    <row r="85" spans="1:14">
      <c r="B85" s="89" t="s">
        <v>973</v>
      </c>
      <c r="C85" s="90"/>
      <c r="D85" s="90"/>
      <c r="E85" s="90"/>
      <c r="F85" s="90"/>
      <c r="G85" s="90"/>
      <c r="H85" s="90"/>
      <c r="I85" s="87"/>
      <c r="J85" s="88"/>
      <c r="K85" s="304">
        <v>0.05</v>
      </c>
      <c r="L85" s="862">
        <f>N79*K85</f>
        <v>7847.9025018554812</v>
      </c>
      <c r="M85" s="863"/>
      <c r="N85" s="51"/>
    </row>
    <row r="86" spans="1:14" ht="15.75" thickBot="1">
      <c r="B86" s="91" t="s">
        <v>974</v>
      </c>
      <c r="C86" s="92"/>
      <c r="D86" s="92"/>
      <c r="E86" s="92"/>
      <c r="F86" s="92"/>
      <c r="G86" s="92"/>
      <c r="H86" s="92"/>
      <c r="I86" s="93"/>
      <c r="J86" s="94"/>
      <c r="K86" s="305">
        <v>0.05</v>
      </c>
      <c r="L86" s="864">
        <f>N79*K86</f>
        <v>7847.9025018554812</v>
      </c>
      <c r="M86" s="865"/>
      <c r="N86" s="51"/>
    </row>
    <row r="87" spans="1:14" ht="15.75" thickBot="1">
      <c r="B87" s="828" t="s">
        <v>953</v>
      </c>
      <c r="C87" s="829"/>
      <c r="D87" s="829"/>
      <c r="E87" s="829"/>
      <c r="F87" s="829"/>
      <c r="G87" s="829"/>
      <c r="H87" s="829"/>
      <c r="I87" s="829"/>
      <c r="J87" s="829"/>
      <c r="K87" s="829"/>
      <c r="L87" s="829"/>
      <c r="M87" s="830"/>
      <c r="N87" s="52">
        <f>L84+L85+L86</f>
        <v>47087.415011132885</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204045.46504824251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5"/>
  <cols>
    <col min="1" max="1" width="9.8554687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9.25"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30.75" customHeight="1" thickBot="1">
      <c r="A31" t="s">
        <v>1845</v>
      </c>
      <c r="B31" s="80" t="s">
        <v>1693</v>
      </c>
      <c r="C31" s="968" t="s">
        <v>2157</v>
      </c>
      <c r="D31" s="969"/>
      <c r="E31" s="969"/>
      <c r="F31" s="969"/>
      <c r="G31" s="969"/>
      <c r="H31" s="969"/>
      <c r="I31" s="969"/>
      <c r="J31" s="997"/>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336"/>
      <c r="N36" s="272"/>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0.05</v>
      </c>
      <c r="N41" s="344">
        <f>N77*M41</f>
        <v>808.02560903602</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44423.159676201154</v>
      </c>
      <c r="N48" s="272">
        <f>K48*M48</f>
        <v>48865.475643821272</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6416.8733773778404</v>
      </c>
      <c r="N49" s="272">
        <f>K49*M49</f>
        <v>7379.4043839845162</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6738.6281641704973</v>
      </c>
      <c r="N50" s="272">
        <f>K50*M50</f>
        <v>13477.256328340995</v>
      </c>
    </row>
    <row r="51" spans="1:14">
      <c r="A51" s="163" t="s">
        <v>927</v>
      </c>
      <c r="B51" s="43" t="str">
        <f>VLOOKUP(A51,MATERIALES!A6:D373,3,FALSE)</f>
        <v>Malla Ciclónica Para Gaviones Galvanizada Y Plastificada Con Pvc Cal 12 (2M3)</v>
      </c>
      <c r="C51" s="425"/>
      <c r="D51" s="425"/>
      <c r="E51" s="425"/>
      <c r="F51" s="425"/>
      <c r="G51" s="425"/>
      <c r="H51" s="425"/>
      <c r="I51" s="425"/>
      <c r="J51" s="312" t="str">
        <f>VLOOKUP(A51,MATERIALES!A6:D643,2,FALSE)</f>
        <v>u</v>
      </c>
      <c r="K51" s="397">
        <v>0.5</v>
      </c>
      <c r="L51" s="421"/>
      <c r="M51" s="402">
        <f>VLOOKUP(A51,MATERIALES!A6:D399,4,FALSE)</f>
        <v>148697.22189888768</v>
      </c>
      <c r="N51" s="272">
        <f>K51*M51</f>
        <v>74348.610949443842</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1"/>
      <c r="N54" s="482"/>
    </row>
    <row r="55" spans="1:14" ht="15.75" thickBot="1">
      <c r="B55" s="834" t="s">
        <v>953</v>
      </c>
      <c r="C55" s="835"/>
      <c r="D55" s="835"/>
      <c r="E55" s="835"/>
      <c r="F55" s="835"/>
      <c r="G55" s="835"/>
      <c r="H55" s="835"/>
      <c r="I55" s="835"/>
      <c r="J55" s="835"/>
      <c r="K55" s="835"/>
      <c r="L55" s="835"/>
      <c r="M55" s="836"/>
      <c r="N55" s="104">
        <f>SUM(N48:N54)</f>
        <v>144070.74730559063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32">
        <f>VLOOKUP(A60,TRANSPORTE!A1:D117,4,FALSE)</f>
        <v>1232.9363069637777</v>
      </c>
      <c r="M60" s="833"/>
      <c r="N60" s="287">
        <f>K60*L60</f>
        <v>1356.2299376601557</v>
      </c>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7"/>
      <c r="M65" s="818"/>
      <c r="N65" s="127"/>
    </row>
    <row r="66" spans="1:15" ht="15.75" thickBot="1">
      <c r="B66" s="834" t="s">
        <v>953</v>
      </c>
      <c r="C66" s="835"/>
      <c r="D66" s="835"/>
      <c r="E66" s="835"/>
      <c r="F66" s="835"/>
      <c r="G66" s="835"/>
      <c r="H66" s="835"/>
      <c r="I66" s="835"/>
      <c r="J66" s="835"/>
      <c r="K66" s="835"/>
      <c r="L66" s="835"/>
      <c r="M66" s="836"/>
      <c r="N66" s="104">
        <f>N60+N61+N62+N63+N64</f>
        <v>1356.2299376601557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980"/>
      <c r="N70" s="98" t="s">
        <v>951</v>
      </c>
    </row>
    <row r="71" spans="1:15">
      <c r="A71" s="164"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5"/>
      <c r="C76" s="816"/>
      <c r="D76" s="816"/>
      <c r="E76" s="816"/>
      <c r="F76" s="816"/>
      <c r="G76" s="816"/>
      <c r="H76" s="816"/>
      <c r="I76" s="126"/>
      <c r="J76" s="126"/>
      <c r="K76" s="126"/>
      <c r="L76" s="916"/>
      <c r="M76" s="916"/>
      <c r="N76" s="45"/>
    </row>
    <row r="77" spans="1:15" ht="15.75" thickBot="1">
      <c r="B77" s="834" t="s">
        <v>953</v>
      </c>
      <c r="C77" s="835"/>
      <c r="D77" s="835"/>
      <c r="E77" s="835"/>
      <c r="F77" s="835"/>
      <c r="G77" s="835"/>
      <c r="H77" s="835"/>
      <c r="I77" s="835"/>
      <c r="J77" s="835"/>
      <c r="K77" s="835"/>
      <c r="L77" s="835"/>
      <c r="M77" s="836"/>
      <c r="N77" s="301">
        <f>SUM(N71:N76)</f>
        <v>16160.5121807204</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162395.51503300722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32479.103006601446</v>
      </c>
      <c r="M84" s="863"/>
      <c r="N84" s="51"/>
    </row>
    <row r="85" spans="1:14">
      <c r="B85" s="89" t="s">
        <v>973</v>
      </c>
      <c r="C85" s="90"/>
      <c r="D85" s="90"/>
      <c r="E85" s="90"/>
      <c r="F85" s="90"/>
      <c r="G85" s="90"/>
      <c r="H85" s="90"/>
      <c r="I85" s="87"/>
      <c r="J85" s="88"/>
      <c r="K85" s="304">
        <v>0.05</v>
      </c>
      <c r="L85" s="862">
        <f>N79*K85</f>
        <v>8119.7757516503616</v>
      </c>
      <c r="M85" s="863"/>
      <c r="N85" s="51"/>
    </row>
    <row r="86" spans="1:14" ht="15.75" thickBot="1">
      <c r="B86" s="91" t="s">
        <v>974</v>
      </c>
      <c r="C86" s="92"/>
      <c r="D86" s="92"/>
      <c r="E86" s="92"/>
      <c r="F86" s="92"/>
      <c r="G86" s="92"/>
      <c r="H86" s="92"/>
      <c r="I86" s="93"/>
      <c r="J86" s="94"/>
      <c r="K86" s="305">
        <v>0.05</v>
      </c>
      <c r="L86" s="864">
        <f>N79*K86</f>
        <v>8119.7757516503616</v>
      </c>
      <c r="M86" s="865"/>
      <c r="N86" s="51"/>
    </row>
    <row r="87" spans="1:14" ht="15.75" thickBot="1">
      <c r="B87" s="828" t="s">
        <v>953</v>
      </c>
      <c r="C87" s="829"/>
      <c r="D87" s="829"/>
      <c r="E87" s="829"/>
      <c r="F87" s="829"/>
      <c r="G87" s="829"/>
      <c r="H87" s="829"/>
      <c r="I87" s="829"/>
      <c r="J87" s="829"/>
      <c r="K87" s="829"/>
      <c r="L87" s="829"/>
      <c r="M87" s="830"/>
      <c r="N87" s="52">
        <f>L84+L85+L86</f>
        <v>48718.654509902168</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211114.1695429094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7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5"/>
  <cols>
    <col min="1" max="1" width="10.140625" bestFit="1" customWidth="1"/>
    <col min="2" max="2" width="16.7109375" customWidth="1"/>
    <col min="6" max="6" width="15.71093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9.25"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29.25" customHeight="1" thickBot="1">
      <c r="A31" t="s">
        <v>1845</v>
      </c>
      <c r="B31" s="80" t="s">
        <v>1694</v>
      </c>
      <c r="C31" s="968" t="s">
        <v>2158</v>
      </c>
      <c r="D31" s="969"/>
      <c r="E31" s="969"/>
      <c r="F31" s="969"/>
      <c r="G31" s="969"/>
      <c r="H31" s="969"/>
      <c r="I31" s="969"/>
      <c r="J31" s="997"/>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336"/>
      <c r="N36" s="272"/>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0.05</v>
      </c>
      <c r="N41" s="344">
        <f>N77*M41</f>
        <v>808.02560903602</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44423.159676201154</v>
      </c>
      <c r="N48" s="272">
        <f>K48*M48</f>
        <v>48865.475643821272</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6416.8733773778404</v>
      </c>
      <c r="N49" s="272">
        <f>K49*M49</f>
        <v>7379.4043839845162</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6738.6281641704973</v>
      </c>
      <c r="N50" s="272">
        <f>K50*M50</f>
        <v>13477.256328340995</v>
      </c>
    </row>
    <row r="51" spans="1:14">
      <c r="A51" s="166" t="s">
        <v>929</v>
      </c>
      <c r="B51" s="43" t="str">
        <f>VLOOKUP(A51,MATERIALES!A6:D373,3,FALSE)</f>
        <v>Malla Ciclónica Para Gaviones Galvanizada Aleación Zn-5A1-Mm Y Plastificada Pvc Cal 12 (2M3)</v>
      </c>
      <c r="C51" s="425"/>
      <c r="D51" s="425"/>
      <c r="E51" s="425"/>
      <c r="F51" s="425"/>
      <c r="G51" s="425"/>
      <c r="H51" s="425"/>
      <c r="I51" s="425"/>
      <c r="J51" s="312" t="str">
        <f>VLOOKUP(A51,MATERIALES!A6:D643,2,FALSE)</f>
        <v>u</v>
      </c>
      <c r="K51" s="397">
        <v>0.5</v>
      </c>
      <c r="L51" s="421"/>
      <c r="M51" s="402">
        <f>VLOOKUP(A51,MATERIALES!A6:D399,4,FALSE)</f>
        <v>149099.84924805645</v>
      </c>
      <c r="N51" s="272">
        <f>K51*M51</f>
        <v>74549.924624028223</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1"/>
      <c r="N54" s="482"/>
    </row>
    <row r="55" spans="1:14" ht="15.75" thickBot="1">
      <c r="B55" s="834" t="s">
        <v>953</v>
      </c>
      <c r="C55" s="835"/>
      <c r="D55" s="835"/>
      <c r="E55" s="835"/>
      <c r="F55" s="835"/>
      <c r="G55" s="835"/>
      <c r="H55" s="835"/>
      <c r="I55" s="835"/>
      <c r="J55" s="835"/>
      <c r="K55" s="835"/>
      <c r="L55" s="835"/>
      <c r="M55" s="836"/>
      <c r="N55" s="104">
        <f>SUM(N48:N54)</f>
        <v>144272.06098017501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32">
        <f>VLOOKUP(A60,TRANSPORTE!A1:D117,4,FALSE)</f>
        <v>1232.9363069637777</v>
      </c>
      <c r="M60" s="833"/>
      <c r="N60" s="287">
        <f>K60*L60</f>
        <v>1356.2299376601557</v>
      </c>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7"/>
      <c r="M65" s="818"/>
      <c r="N65" s="127"/>
    </row>
    <row r="66" spans="1:15" ht="15.75" thickBot="1">
      <c r="B66" s="834" t="s">
        <v>953</v>
      </c>
      <c r="C66" s="835"/>
      <c r="D66" s="835"/>
      <c r="E66" s="835"/>
      <c r="F66" s="835"/>
      <c r="G66" s="835"/>
      <c r="H66" s="835"/>
      <c r="I66" s="835"/>
      <c r="J66" s="835"/>
      <c r="K66" s="835"/>
      <c r="L66" s="835"/>
      <c r="M66" s="836"/>
      <c r="N66" s="104">
        <f>N60+N61+N62+N63+N64</f>
        <v>1356.2299376601557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980"/>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5"/>
      <c r="C76" s="816"/>
      <c r="D76" s="816"/>
      <c r="E76" s="816"/>
      <c r="F76" s="816"/>
      <c r="G76" s="816"/>
      <c r="H76" s="816"/>
      <c r="I76" s="126"/>
      <c r="J76" s="126"/>
      <c r="K76" s="126"/>
      <c r="L76" s="916"/>
      <c r="M76" s="916"/>
      <c r="N76" s="45"/>
    </row>
    <row r="77" spans="1:15" ht="15.75" thickBot="1">
      <c r="B77" s="834" t="s">
        <v>953</v>
      </c>
      <c r="C77" s="835"/>
      <c r="D77" s="835"/>
      <c r="E77" s="835"/>
      <c r="F77" s="835"/>
      <c r="G77" s="835"/>
      <c r="H77" s="835"/>
      <c r="I77" s="835"/>
      <c r="J77" s="835"/>
      <c r="K77" s="835"/>
      <c r="L77" s="835"/>
      <c r="M77" s="836"/>
      <c r="N77" s="301">
        <f>SUM(N71:N76)</f>
        <v>16160.5121807204</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162596.8287075916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32519.365741518322</v>
      </c>
      <c r="M84" s="863"/>
      <c r="N84" s="51"/>
    </row>
    <row r="85" spans="1:14">
      <c r="B85" s="89" t="s">
        <v>973</v>
      </c>
      <c r="C85" s="90"/>
      <c r="D85" s="90"/>
      <c r="E85" s="90"/>
      <c r="F85" s="90"/>
      <c r="G85" s="90"/>
      <c r="H85" s="90"/>
      <c r="I85" s="87"/>
      <c r="J85" s="88"/>
      <c r="K85" s="304">
        <v>0.05</v>
      </c>
      <c r="L85" s="862">
        <f>N79*K85</f>
        <v>8129.8414353795806</v>
      </c>
      <c r="M85" s="863"/>
      <c r="N85" s="51"/>
    </row>
    <row r="86" spans="1:14" ht="15.75" thickBot="1">
      <c r="B86" s="91" t="s">
        <v>974</v>
      </c>
      <c r="C86" s="92"/>
      <c r="D86" s="92"/>
      <c r="E86" s="92"/>
      <c r="F86" s="92"/>
      <c r="G86" s="92"/>
      <c r="H86" s="92"/>
      <c r="I86" s="93"/>
      <c r="J86" s="94"/>
      <c r="K86" s="305">
        <v>0.05</v>
      </c>
      <c r="L86" s="864">
        <f>N79*K86</f>
        <v>8129.8414353795806</v>
      </c>
      <c r="M86" s="865"/>
      <c r="N86" s="51"/>
    </row>
    <row r="87" spans="1:14" ht="15.75" thickBot="1">
      <c r="B87" s="828" t="s">
        <v>953</v>
      </c>
      <c r="C87" s="829"/>
      <c r="D87" s="829"/>
      <c r="E87" s="829"/>
      <c r="F87" s="829"/>
      <c r="G87" s="829"/>
      <c r="H87" s="829"/>
      <c r="I87" s="829"/>
      <c r="J87" s="829"/>
      <c r="K87" s="829"/>
      <c r="L87" s="829"/>
      <c r="M87" s="830"/>
      <c r="N87" s="52">
        <f>L84+L85+L86</f>
        <v>48779.048612277482</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211375.87731986909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5"/>
  <cols>
    <col min="1" max="1" width="10" bestFit="1" customWidth="1"/>
    <col min="2" max="2" width="16.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30.75" customHeight="1" thickBot="1">
      <c r="A31" t="s">
        <v>1845</v>
      </c>
      <c r="B31" s="80" t="s">
        <v>1145</v>
      </c>
      <c r="C31" s="968" t="s">
        <v>1734</v>
      </c>
      <c r="D31" s="969"/>
      <c r="E31" s="969"/>
      <c r="F31" s="969"/>
      <c r="G31" s="969"/>
      <c r="H31" s="969"/>
      <c r="I31" s="969"/>
      <c r="J31" s="997"/>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336"/>
      <c r="N36" s="272"/>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0.05</v>
      </c>
      <c r="N41" s="344">
        <f>N77*M41</f>
        <v>808.02560903602</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44423.159676201154</v>
      </c>
      <c r="N48" s="272">
        <f>K48*M48</f>
        <v>48865.475643821272</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6416.8733773778404</v>
      </c>
      <c r="N49" s="272">
        <f>K49*M49</f>
        <v>3208.4366886889202</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6738.6281641704973</v>
      </c>
      <c r="N50" s="272">
        <f>K50*M50</f>
        <v>6738.6281641704973</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112063.51305896805</v>
      </c>
      <c r="N51" s="272">
        <f>K51*M51</f>
        <v>112063.51305896805</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1"/>
      <c r="N54" s="482"/>
    </row>
    <row r="55" spans="1:14" ht="15.75" thickBot="1">
      <c r="B55" s="834" t="s">
        <v>953</v>
      </c>
      <c r="C55" s="835"/>
      <c r="D55" s="835"/>
      <c r="E55" s="835"/>
      <c r="F55" s="835"/>
      <c r="G55" s="835"/>
      <c r="H55" s="835"/>
      <c r="I55" s="835"/>
      <c r="J55" s="835"/>
      <c r="K55" s="835"/>
      <c r="L55" s="835"/>
      <c r="M55" s="836"/>
      <c r="N55" s="104">
        <f>SUM(N48:N54)</f>
        <v>170876.05355564874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32">
        <f>VLOOKUP(A60,TRANSPORTE!A1:D117,4,FALSE)</f>
        <v>1232.9363069637777</v>
      </c>
      <c r="M60" s="833"/>
      <c r="N60" s="287">
        <f>K60*L60</f>
        <v>1356.2299376601557</v>
      </c>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7"/>
      <c r="M65" s="818"/>
      <c r="N65" s="127"/>
    </row>
    <row r="66" spans="1:15" ht="15.75" thickBot="1">
      <c r="B66" s="834" t="s">
        <v>953</v>
      </c>
      <c r="C66" s="835"/>
      <c r="D66" s="835"/>
      <c r="E66" s="835"/>
      <c r="F66" s="835"/>
      <c r="G66" s="835"/>
      <c r="H66" s="835"/>
      <c r="I66" s="835"/>
      <c r="J66" s="835"/>
      <c r="K66" s="835"/>
      <c r="L66" s="835"/>
      <c r="M66" s="836"/>
      <c r="N66" s="104">
        <f>N60+N61+N62+N63+N64</f>
        <v>1356.2299376601557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857"/>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5"/>
      <c r="C76" s="816"/>
      <c r="D76" s="816"/>
      <c r="E76" s="816"/>
      <c r="F76" s="816"/>
      <c r="G76" s="816"/>
      <c r="H76" s="816"/>
      <c r="I76" s="126"/>
      <c r="J76" s="126"/>
      <c r="K76" s="126"/>
      <c r="L76" s="916"/>
      <c r="M76" s="916"/>
      <c r="N76" s="45"/>
    </row>
    <row r="77" spans="1:15" ht="15.75" thickBot="1">
      <c r="B77" s="834" t="s">
        <v>953</v>
      </c>
      <c r="C77" s="835"/>
      <c r="D77" s="835"/>
      <c r="E77" s="835"/>
      <c r="F77" s="835"/>
      <c r="G77" s="835"/>
      <c r="H77" s="835"/>
      <c r="I77" s="835"/>
      <c r="J77" s="835"/>
      <c r="K77" s="835"/>
      <c r="L77" s="835"/>
      <c r="M77" s="836"/>
      <c r="N77" s="301">
        <f>SUM(N71:N76)</f>
        <v>16160.5121807204</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189200.82128306534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37840.164256613069</v>
      </c>
      <c r="M84" s="863"/>
      <c r="N84" s="51"/>
    </row>
    <row r="85" spans="1:14">
      <c r="B85" s="89" t="s">
        <v>973</v>
      </c>
      <c r="C85" s="90"/>
      <c r="D85" s="90"/>
      <c r="E85" s="90"/>
      <c r="F85" s="90"/>
      <c r="G85" s="90"/>
      <c r="H85" s="90"/>
      <c r="I85" s="87"/>
      <c r="J85" s="88"/>
      <c r="K85" s="304">
        <v>0.05</v>
      </c>
      <c r="L85" s="862">
        <f>N79*K85</f>
        <v>9460.0410641532671</v>
      </c>
      <c r="M85" s="863"/>
      <c r="N85" s="51"/>
    </row>
    <row r="86" spans="1:14" ht="15.75" thickBot="1">
      <c r="B86" s="91" t="s">
        <v>974</v>
      </c>
      <c r="C86" s="92"/>
      <c r="D86" s="92"/>
      <c r="E86" s="92"/>
      <c r="F86" s="92"/>
      <c r="G86" s="92"/>
      <c r="H86" s="92"/>
      <c r="I86" s="93"/>
      <c r="J86" s="94"/>
      <c r="K86" s="305">
        <v>0.05</v>
      </c>
      <c r="L86" s="864">
        <f>N79*K86</f>
        <v>9460.0410641532671</v>
      </c>
      <c r="M86" s="865"/>
      <c r="N86" s="51"/>
    </row>
    <row r="87" spans="1:14" ht="15.75" thickBot="1">
      <c r="B87" s="828" t="s">
        <v>953</v>
      </c>
      <c r="C87" s="829"/>
      <c r="D87" s="829"/>
      <c r="E87" s="829"/>
      <c r="F87" s="829"/>
      <c r="G87" s="829"/>
      <c r="H87" s="829"/>
      <c r="I87" s="829"/>
      <c r="J87" s="829"/>
      <c r="K87" s="829"/>
      <c r="L87" s="829"/>
      <c r="M87" s="830"/>
      <c r="N87" s="52">
        <f>L84+L85+L86</f>
        <v>56760.246384919599</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245961.06766798493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42578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75"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30.75" customHeight="1" thickBot="1">
      <c r="A31" t="s">
        <v>1845</v>
      </c>
      <c r="B31" s="80" t="s">
        <v>1695</v>
      </c>
      <c r="C31" s="968" t="s">
        <v>1696</v>
      </c>
      <c r="D31" s="969"/>
      <c r="E31" s="969"/>
      <c r="F31" s="969"/>
      <c r="G31" s="969"/>
      <c r="H31" s="969"/>
      <c r="I31" s="969"/>
      <c r="J31" s="997"/>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336"/>
      <c r="N36" s="272"/>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0.05</v>
      </c>
      <c r="N41" s="344">
        <f>N77*M41</f>
        <v>808.02560903602</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44423.159676201154</v>
      </c>
      <c r="N48" s="272">
        <f>K48*M48</f>
        <v>48865.475643821272</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6416.8733773778404</v>
      </c>
      <c r="N49" s="272">
        <f>K49*M49</f>
        <v>3208.4366886889202</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6738.6281641704973</v>
      </c>
      <c r="N50" s="272">
        <f>K50*M50</f>
        <v>6738.6281641704973</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112063.51305896805</v>
      </c>
      <c r="N51" s="272">
        <f>K51*M51</f>
        <v>112063.51305896805</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1"/>
      <c r="N54" s="482"/>
    </row>
    <row r="55" spans="1:14" ht="15.75" thickBot="1">
      <c r="B55" s="834" t="s">
        <v>953</v>
      </c>
      <c r="C55" s="835"/>
      <c r="D55" s="835"/>
      <c r="E55" s="835"/>
      <c r="F55" s="835"/>
      <c r="G55" s="835"/>
      <c r="H55" s="835"/>
      <c r="I55" s="835"/>
      <c r="J55" s="835"/>
      <c r="K55" s="835"/>
      <c r="L55" s="835"/>
      <c r="M55" s="836"/>
      <c r="N55" s="104">
        <f>SUM(N48:N54)</f>
        <v>170876.05355564874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832">
        <f>VLOOKUP(A60,TRANSPORTE!A1:D117,4,FALSE)</f>
        <v>1232.9363069637777</v>
      </c>
      <c r="M60" s="833"/>
      <c r="N60" s="287">
        <f>K60*L60</f>
        <v>1356.2299376601557</v>
      </c>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7"/>
      <c r="M65" s="818"/>
      <c r="N65" s="127"/>
    </row>
    <row r="66" spans="1:15" ht="15.75" thickBot="1">
      <c r="B66" s="834" t="s">
        <v>953</v>
      </c>
      <c r="C66" s="835"/>
      <c r="D66" s="835"/>
      <c r="E66" s="835"/>
      <c r="F66" s="835"/>
      <c r="G66" s="835"/>
      <c r="H66" s="835"/>
      <c r="I66" s="835"/>
      <c r="J66" s="835"/>
      <c r="K66" s="835"/>
      <c r="L66" s="835"/>
      <c r="M66" s="836"/>
      <c r="N66" s="104">
        <f>N60+N61+N62+N63+N64</f>
        <v>1356.2299376601557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857"/>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5"/>
      <c r="C76" s="816"/>
      <c r="D76" s="816"/>
      <c r="E76" s="816"/>
      <c r="F76" s="816"/>
      <c r="G76" s="816"/>
      <c r="H76" s="816"/>
      <c r="I76" s="126"/>
      <c r="J76" s="126"/>
      <c r="K76" s="126"/>
      <c r="L76" s="916"/>
      <c r="M76" s="916"/>
      <c r="N76" s="45"/>
    </row>
    <row r="77" spans="1:15" ht="15.75" thickBot="1">
      <c r="B77" s="834" t="s">
        <v>953</v>
      </c>
      <c r="C77" s="835"/>
      <c r="D77" s="835"/>
      <c r="E77" s="835"/>
      <c r="F77" s="835"/>
      <c r="G77" s="835"/>
      <c r="H77" s="835"/>
      <c r="I77" s="835"/>
      <c r="J77" s="835"/>
      <c r="K77" s="835"/>
      <c r="L77" s="835"/>
      <c r="M77" s="836"/>
      <c r="N77" s="301">
        <f>SUM(N71:N76)</f>
        <v>16160.5121807204</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189200.82128306534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37840.164256613069</v>
      </c>
      <c r="M84" s="863"/>
      <c r="N84" s="51"/>
    </row>
    <row r="85" spans="1:14">
      <c r="B85" s="89" t="s">
        <v>973</v>
      </c>
      <c r="C85" s="90"/>
      <c r="D85" s="90"/>
      <c r="E85" s="90"/>
      <c r="F85" s="90"/>
      <c r="G85" s="90"/>
      <c r="H85" s="90"/>
      <c r="I85" s="87"/>
      <c r="J85" s="88"/>
      <c r="K85" s="304">
        <v>0.05</v>
      </c>
      <c r="L85" s="862">
        <f>N79*K85</f>
        <v>9460.0410641532671</v>
      </c>
      <c r="M85" s="863"/>
      <c r="N85" s="51"/>
    </row>
    <row r="86" spans="1:14" ht="15.75" thickBot="1">
      <c r="B86" s="91" t="s">
        <v>974</v>
      </c>
      <c r="C86" s="92"/>
      <c r="D86" s="92"/>
      <c r="E86" s="92"/>
      <c r="F86" s="92"/>
      <c r="G86" s="92"/>
      <c r="H86" s="92"/>
      <c r="I86" s="93"/>
      <c r="J86" s="94"/>
      <c r="K86" s="305">
        <v>0.05</v>
      </c>
      <c r="L86" s="864">
        <f>N79*K86</f>
        <v>9460.0410641532671</v>
      </c>
      <c r="M86" s="865"/>
      <c r="N86" s="51"/>
    </row>
    <row r="87" spans="1:14" ht="15.75" thickBot="1">
      <c r="B87" s="828" t="s">
        <v>953</v>
      </c>
      <c r="C87" s="829"/>
      <c r="D87" s="829"/>
      <c r="E87" s="829"/>
      <c r="F87" s="829"/>
      <c r="G87" s="829"/>
      <c r="H87" s="829"/>
      <c r="I87" s="829"/>
      <c r="J87" s="829"/>
      <c r="K87" s="829"/>
      <c r="L87" s="829"/>
      <c r="M87" s="830"/>
      <c r="N87" s="52">
        <f>L84+L85+L86</f>
        <v>56760.246384919599</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245961.06766798493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5"/>
  <cols>
    <col min="1" max="1" width="9.85546875" bestFit="1" customWidth="1"/>
    <col min="2" max="2" width="16.710937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75"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30.75" customHeight="1" thickBot="1">
      <c r="A31" t="s">
        <v>1845</v>
      </c>
      <c r="B31" s="80" t="s">
        <v>1697</v>
      </c>
      <c r="C31" s="968" t="s">
        <v>1698</v>
      </c>
      <c r="D31" s="969"/>
      <c r="E31" s="969"/>
      <c r="F31" s="969"/>
      <c r="G31" s="969"/>
      <c r="H31" s="969"/>
      <c r="I31" s="969"/>
      <c r="J31" s="997"/>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336"/>
      <c r="N36" s="272"/>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0.05</v>
      </c>
      <c r="N41" s="344">
        <f>N77*M41</f>
        <v>808.02560903602</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44423.159676201154</v>
      </c>
      <c r="N48" s="272">
        <f>K48*M48</f>
        <v>48865.475643821272</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6416.8733773778404</v>
      </c>
      <c r="N49" s="272">
        <f>K49*M49</f>
        <v>3208.4366886889202</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6738.6281641704973</v>
      </c>
      <c r="N50" s="272">
        <f>K50*M50</f>
        <v>6738.6281641704973</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112063.51305896805</v>
      </c>
      <c r="N51" s="272">
        <f>K51*M51</f>
        <v>112063.51305896805</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1"/>
      <c r="N54" s="482"/>
    </row>
    <row r="55" spans="1:14" ht="15.75" thickBot="1">
      <c r="B55" s="834" t="s">
        <v>953</v>
      </c>
      <c r="C55" s="835"/>
      <c r="D55" s="835"/>
      <c r="E55" s="835"/>
      <c r="F55" s="835"/>
      <c r="G55" s="835"/>
      <c r="H55" s="835"/>
      <c r="I55" s="835"/>
      <c r="J55" s="835"/>
      <c r="K55" s="835"/>
      <c r="L55" s="835"/>
      <c r="M55" s="836"/>
      <c r="N55" s="104">
        <f>SUM(N48:N54)</f>
        <v>170876.05355564874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832">
        <f>VLOOKUP(A60,TRANSPORTE!A1:D117,4,FALSE)</f>
        <v>1232.9363069637777</v>
      </c>
      <c r="M60" s="833"/>
      <c r="N60" s="287">
        <f>K60*L60</f>
        <v>1356.2299376601557</v>
      </c>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7"/>
      <c r="M65" s="818"/>
      <c r="N65" s="127"/>
    </row>
    <row r="66" spans="1:15" ht="15.75" thickBot="1">
      <c r="B66" s="834" t="s">
        <v>953</v>
      </c>
      <c r="C66" s="835"/>
      <c r="D66" s="835"/>
      <c r="E66" s="835"/>
      <c r="F66" s="835"/>
      <c r="G66" s="835"/>
      <c r="H66" s="835"/>
      <c r="I66" s="835"/>
      <c r="J66" s="835"/>
      <c r="K66" s="835"/>
      <c r="L66" s="835"/>
      <c r="M66" s="836"/>
      <c r="N66" s="104">
        <f>N60+N61+N62+N63+N64</f>
        <v>1356.2299376601557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857"/>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5"/>
      <c r="C76" s="816"/>
      <c r="D76" s="816"/>
      <c r="E76" s="816"/>
      <c r="F76" s="816"/>
      <c r="G76" s="816"/>
      <c r="H76" s="816"/>
      <c r="I76" s="126"/>
      <c r="J76" s="126"/>
      <c r="K76" s="126"/>
      <c r="L76" s="916"/>
      <c r="M76" s="916"/>
      <c r="N76" s="127"/>
    </row>
    <row r="77" spans="1:15" ht="15.75" thickBot="1">
      <c r="B77" s="834" t="s">
        <v>953</v>
      </c>
      <c r="C77" s="835"/>
      <c r="D77" s="835"/>
      <c r="E77" s="835"/>
      <c r="F77" s="835"/>
      <c r="G77" s="835"/>
      <c r="H77" s="835"/>
      <c r="I77" s="835"/>
      <c r="J77" s="835"/>
      <c r="K77" s="835"/>
      <c r="L77" s="835"/>
      <c r="M77" s="836"/>
      <c r="N77" s="460">
        <f>SUM(N71:N76)</f>
        <v>16160.5121807204</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189200.82128306534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37840.164256613069</v>
      </c>
      <c r="M84" s="863"/>
      <c r="N84" s="51"/>
    </row>
    <row r="85" spans="1:14">
      <c r="B85" s="89" t="s">
        <v>973</v>
      </c>
      <c r="C85" s="90"/>
      <c r="D85" s="90"/>
      <c r="E85" s="90"/>
      <c r="F85" s="90"/>
      <c r="G85" s="90"/>
      <c r="H85" s="90"/>
      <c r="I85" s="87"/>
      <c r="J85" s="88"/>
      <c r="K85" s="304">
        <v>0.05</v>
      </c>
      <c r="L85" s="862">
        <f>N79*K85</f>
        <v>9460.0410641532671</v>
      </c>
      <c r="M85" s="863"/>
      <c r="N85" s="51"/>
    </row>
    <row r="86" spans="1:14" ht="15.75" thickBot="1">
      <c r="B86" s="91" t="s">
        <v>974</v>
      </c>
      <c r="C86" s="92"/>
      <c r="D86" s="92"/>
      <c r="E86" s="92"/>
      <c r="F86" s="92"/>
      <c r="G86" s="92"/>
      <c r="H86" s="92"/>
      <c r="I86" s="93"/>
      <c r="J86" s="94"/>
      <c r="K86" s="305">
        <v>0.05</v>
      </c>
      <c r="L86" s="864">
        <f>N79*K86</f>
        <v>9460.0410641532671</v>
      </c>
      <c r="M86" s="865"/>
      <c r="N86" s="51"/>
    </row>
    <row r="87" spans="1:14" ht="15.75" thickBot="1">
      <c r="B87" s="828" t="s">
        <v>953</v>
      </c>
      <c r="C87" s="829"/>
      <c r="D87" s="829"/>
      <c r="E87" s="829"/>
      <c r="F87" s="829"/>
      <c r="G87" s="829"/>
      <c r="H87" s="829"/>
      <c r="I87" s="829"/>
      <c r="J87" s="829"/>
      <c r="K87" s="829"/>
      <c r="L87" s="829"/>
      <c r="M87" s="830"/>
      <c r="N87" s="52">
        <f>L84+L85+L86</f>
        <v>56760.246384919599</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245961.06766798493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75"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30.75" customHeight="1" thickBot="1">
      <c r="A31" t="s">
        <v>1845</v>
      </c>
      <c r="B31" s="80" t="s">
        <v>1699</v>
      </c>
      <c r="C31" s="968" t="s">
        <v>1700</v>
      </c>
      <c r="D31" s="969"/>
      <c r="E31" s="969"/>
      <c r="F31" s="969"/>
      <c r="G31" s="969"/>
      <c r="H31" s="969"/>
      <c r="I31" s="969"/>
      <c r="J31" s="997"/>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336"/>
      <c r="N36" s="272"/>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0.05</v>
      </c>
      <c r="N41" s="344">
        <f>N77*M41</f>
        <v>808.02560903602</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44423.159676201154</v>
      </c>
      <c r="N48" s="272">
        <f>K48*M48</f>
        <v>48865.475643821272</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6416.8733773778404</v>
      </c>
      <c r="N49" s="272">
        <f>K49*M49</f>
        <v>3208.4366886889202</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6738.6281641704973</v>
      </c>
      <c r="N50" s="272">
        <f>K50*M50</f>
        <v>6738.6281641704973</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112063.51305896805</v>
      </c>
      <c r="N51" s="272">
        <f>K51*M51</f>
        <v>112063.51305896805</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1"/>
      <c r="N54" s="482"/>
    </row>
    <row r="55" spans="1:14" ht="15.75" thickBot="1">
      <c r="B55" s="834" t="s">
        <v>953</v>
      </c>
      <c r="C55" s="835"/>
      <c r="D55" s="835"/>
      <c r="E55" s="835"/>
      <c r="F55" s="835"/>
      <c r="G55" s="835"/>
      <c r="H55" s="835"/>
      <c r="I55" s="835"/>
      <c r="J55" s="835"/>
      <c r="K55" s="835"/>
      <c r="L55" s="835"/>
      <c r="M55" s="836"/>
      <c r="N55" s="104">
        <f>SUM(N48:N54)</f>
        <v>170876.05355564874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832">
        <f>VLOOKUP(A60,TRANSPORTE!A1:D117,4,FALSE)</f>
        <v>1232.9363069637777</v>
      </c>
      <c r="M60" s="833"/>
      <c r="N60" s="287">
        <f>K60*L60</f>
        <v>1356.2299376601557</v>
      </c>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7"/>
      <c r="M65" s="818"/>
      <c r="N65" s="127"/>
    </row>
    <row r="66" spans="1:15" ht="15.75" thickBot="1">
      <c r="B66" s="834" t="s">
        <v>953</v>
      </c>
      <c r="C66" s="835"/>
      <c r="D66" s="835"/>
      <c r="E66" s="835"/>
      <c r="F66" s="835"/>
      <c r="G66" s="835"/>
      <c r="H66" s="835"/>
      <c r="I66" s="835"/>
      <c r="J66" s="835"/>
      <c r="K66" s="835"/>
      <c r="L66" s="835"/>
      <c r="M66" s="836"/>
      <c r="N66" s="104">
        <f>N60+N61+N62+N63+N64</f>
        <v>1356.2299376601557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857"/>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5"/>
      <c r="C76" s="816"/>
      <c r="D76" s="816"/>
      <c r="E76" s="816"/>
      <c r="F76" s="816"/>
      <c r="G76" s="816"/>
      <c r="H76" s="816"/>
      <c r="I76" s="126"/>
      <c r="J76" s="126"/>
      <c r="K76" s="126"/>
      <c r="L76" s="916"/>
      <c r="M76" s="916"/>
      <c r="N76" s="127"/>
    </row>
    <row r="77" spans="1:15" ht="15.75" thickBot="1">
      <c r="B77" s="834" t="s">
        <v>953</v>
      </c>
      <c r="C77" s="835"/>
      <c r="D77" s="835"/>
      <c r="E77" s="835"/>
      <c r="F77" s="835"/>
      <c r="G77" s="835"/>
      <c r="H77" s="835"/>
      <c r="I77" s="835"/>
      <c r="J77" s="835"/>
      <c r="K77" s="835"/>
      <c r="L77" s="835"/>
      <c r="M77" s="836"/>
      <c r="N77" s="460">
        <f>SUM(N71:N76)</f>
        <v>16160.5121807204</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189200.82128306534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37840.164256613069</v>
      </c>
      <c r="M84" s="863"/>
      <c r="N84" s="51"/>
    </row>
    <row r="85" spans="1:14">
      <c r="B85" s="89" t="s">
        <v>973</v>
      </c>
      <c r="C85" s="90"/>
      <c r="D85" s="90"/>
      <c r="E85" s="90"/>
      <c r="F85" s="90"/>
      <c r="G85" s="90"/>
      <c r="H85" s="90"/>
      <c r="I85" s="87"/>
      <c r="J85" s="88"/>
      <c r="K85" s="304">
        <v>0.05</v>
      </c>
      <c r="L85" s="862">
        <f>N79*K85</f>
        <v>9460.0410641532671</v>
      </c>
      <c r="M85" s="863"/>
      <c r="N85" s="51"/>
    </row>
    <row r="86" spans="1:14" ht="15.75" thickBot="1">
      <c r="B86" s="91" t="s">
        <v>974</v>
      </c>
      <c r="C86" s="92"/>
      <c r="D86" s="92"/>
      <c r="E86" s="92"/>
      <c r="F86" s="92"/>
      <c r="G86" s="92"/>
      <c r="H86" s="92"/>
      <c r="I86" s="93"/>
      <c r="J86" s="94"/>
      <c r="K86" s="305">
        <v>0.05</v>
      </c>
      <c r="L86" s="864">
        <f>N79*K86</f>
        <v>9460.0410641532671</v>
      </c>
      <c r="M86" s="865"/>
      <c r="N86" s="51"/>
    </row>
    <row r="87" spans="1:14" ht="15.75" thickBot="1">
      <c r="B87" s="828" t="s">
        <v>953</v>
      </c>
      <c r="C87" s="829"/>
      <c r="D87" s="829"/>
      <c r="E87" s="829"/>
      <c r="F87" s="829"/>
      <c r="G87" s="829"/>
      <c r="H87" s="829"/>
      <c r="I87" s="829"/>
      <c r="J87" s="829"/>
      <c r="K87" s="829"/>
      <c r="L87" s="829"/>
      <c r="M87" s="830"/>
      <c r="N87" s="52">
        <f>L84+L85+L86</f>
        <v>56760.246384919599</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245961.06766798493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5"/>
  <cols>
    <col min="1" max="1" width="9.140625" bestFit="1" customWidth="1"/>
    <col min="2" max="2" width="16.7109375" customWidth="1"/>
    <col min="6" max="6" width="16.5703125" customWidth="1"/>
    <col min="9" max="9" width="13.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3.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28.5" customHeight="1" thickBot="1">
      <c r="A31" t="s">
        <v>1845</v>
      </c>
      <c r="B31" s="80" t="s">
        <v>1701</v>
      </c>
      <c r="C31" s="968" t="s">
        <v>1702</v>
      </c>
      <c r="D31" s="969"/>
      <c r="E31" s="969"/>
      <c r="F31" s="969"/>
      <c r="G31" s="969"/>
      <c r="H31" s="969"/>
      <c r="I31" s="969"/>
      <c r="J31" s="997"/>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336"/>
      <c r="N36" s="272"/>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c r="C41" s="849"/>
      <c r="D41" s="849"/>
      <c r="E41" s="38"/>
      <c r="F41" s="39"/>
      <c r="G41" s="39"/>
      <c r="H41" s="40"/>
      <c r="I41" s="36"/>
      <c r="J41" s="37"/>
      <c r="K41" s="279"/>
      <c r="L41" s="276"/>
      <c r="M41" s="401"/>
      <c r="N41" s="344"/>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6" t="s">
        <v>892</v>
      </c>
      <c r="B48" s="43" t="str">
        <f>VLOOKUP(A48,MATERIALES!A5:D373,3,FALSE)</f>
        <v>Geotextil Fortex BX-40</v>
      </c>
      <c r="C48" s="281"/>
      <c r="D48" s="281"/>
      <c r="E48" s="281"/>
      <c r="F48" s="281"/>
      <c r="G48" s="281"/>
      <c r="H48" s="281"/>
      <c r="I48" s="268"/>
      <c r="J48" s="224" t="str">
        <f>VLOOKUP(A48,MATERIALES!A4:D640,2,FALSE)</f>
        <v>M2</v>
      </c>
      <c r="K48" s="282">
        <v>1.3</v>
      </c>
      <c r="L48" s="267"/>
      <c r="M48" s="402">
        <f>VLOOKUP(A48,MATERIALES!A5:D396,4,FALSE)</f>
        <v>5464.4514410681832</v>
      </c>
      <c r="N48" s="272">
        <f>K48*M48</f>
        <v>7103.786873388638</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1"/>
      <c r="N54" s="482"/>
    </row>
    <row r="55" spans="1:14" ht="15.75" thickBot="1">
      <c r="B55" s="834" t="s">
        <v>953</v>
      </c>
      <c r="C55" s="835"/>
      <c r="D55" s="835"/>
      <c r="E55" s="835"/>
      <c r="F55" s="835"/>
      <c r="G55" s="835"/>
      <c r="H55" s="835"/>
      <c r="I55" s="835"/>
      <c r="J55" s="835"/>
      <c r="K55" s="835"/>
      <c r="L55" s="835"/>
      <c r="M55" s="836"/>
      <c r="N55" s="104">
        <f>SUM(N48:N54)</f>
        <v>7103.786873388638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B60" s="46"/>
      <c r="C60" s="317"/>
      <c r="D60" s="317"/>
      <c r="E60" s="317"/>
      <c r="F60" s="317"/>
      <c r="G60" s="31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7"/>
      <c r="M65" s="818"/>
      <c r="N65" s="127"/>
    </row>
    <row r="66" spans="1:15" ht="15.75" thickBot="1">
      <c r="B66" s="834" t="s">
        <v>953</v>
      </c>
      <c r="C66" s="835"/>
      <c r="D66" s="835"/>
      <c r="E66" s="835"/>
      <c r="F66" s="835"/>
      <c r="G66" s="835"/>
      <c r="H66" s="835"/>
      <c r="I66" s="835"/>
      <c r="J66" s="835"/>
      <c r="K66" s="835"/>
      <c r="L66" s="835"/>
      <c r="M66" s="83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980"/>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5"/>
      <c r="C76" s="816"/>
      <c r="D76" s="816"/>
      <c r="E76" s="816"/>
      <c r="F76" s="816"/>
      <c r="G76" s="816"/>
      <c r="H76" s="816"/>
      <c r="I76" s="126"/>
      <c r="J76" s="126"/>
      <c r="K76" s="126"/>
      <c r="L76" s="916"/>
      <c r="M76" s="916"/>
      <c r="N76" s="45"/>
    </row>
    <row r="77" spans="1:15" ht="15.75" thickBot="1">
      <c r="B77" s="834" t="s">
        <v>953</v>
      </c>
      <c r="C77" s="835"/>
      <c r="D77" s="835"/>
      <c r="E77" s="835"/>
      <c r="F77" s="835"/>
      <c r="G77" s="835"/>
      <c r="H77" s="835"/>
      <c r="I77" s="835"/>
      <c r="J77" s="835"/>
      <c r="K77" s="835"/>
      <c r="L77" s="835"/>
      <c r="M77" s="836"/>
      <c r="N77" s="301">
        <f>SUM(N71:N76)</f>
        <v>1616.0512180720398</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8719.8380914606787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1743.9676182921357</v>
      </c>
      <c r="M84" s="863"/>
      <c r="N84" s="51"/>
    </row>
    <row r="85" spans="1:14">
      <c r="B85" s="89" t="s">
        <v>973</v>
      </c>
      <c r="C85" s="90"/>
      <c r="D85" s="90"/>
      <c r="E85" s="90"/>
      <c r="F85" s="90"/>
      <c r="G85" s="90"/>
      <c r="H85" s="90"/>
      <c r="I85" s="87"/>
      <c r="J85" s="88"/>
      <c r="K85" s="304">
        <v>0.05</v>
      </c>
      <c r="L85" s="862">
        <f>N79*K85</f>
        <v>435.99190457303393</v>
      </c>
      <c r="M85" s="863"/>
      <c r="N85" s="51"/>
    </row>
    <row r="86" spans="1:14" ht="15.75" thickBot="1">
      <c r="B86" s="91" t="s">
        <v>974</v>
      </c>
      <c r="C86" s="92"/>
      <c r="D86" s="92"/>
      <c r="E86" s="92"/>
      <c r="F86" s="92"/>
      <c r="G86" s="92"/>
      <c r="H86" s="92"/>
      <c r="I86" s="93"/>
      <c r="J86" s="94"/>
      <c r="K86" s="305">
        <v>0.05</v>
      </c>
      <c r="L86" s="864">
        <f>N79*K86</f>
        <v>435.99190457303393</v>
      </c>
      <c r="M86" s="865"/>
      <c r="N86" s="51"/>
    </row>
    <row r="87" spans="1:14" ht="15.75" thickBot="1">
      <c r="B87" s="828" t="s">
        <v>953</v>
      </c>
      <c r="C87" s="829"/>
      <c r="D87" s="829"/>
      <c r="E87" s="829"/>
      <c r="F87" s="829"/>
      <c r="G87" s="829"/>
      <c r="H87" s="829"/>
      <c r="I87" s="829"/>
      <c r="J87" s="829"/>
      <c r="K87" s="829"/>
      <c r="L87" s="829"/>
      <c r="M87" s="830"/>
      <c r="N87" s="52">
        <f>L84+L85+L86</f>
        <v>2615.9514274382036</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11335.789518898882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30" customHeight="1" thickBot="1">
      <c r="A31" t="s">
        <v>1845</v>
      </c>
      <c r="B31" s="80" t="s">
        <v>1703</v>
      </c>
      <c r="C31" s="968" t="s">
        <v>1704</v>
      </c>
      <c r="D31" s="969"/>
      <c r="E31" s="969"/>
      <c r="F31" s="969"/>
      <c r="G31" s="969"/>
      <c r="H31" s="969"/>
      <c r="I31" s="969"/>
      <c r="J31" s="997"/>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336"/>
      <c r="N36" s="272"/>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c r="C41" s="849"/>
      <c r="D41" s="849"/>
      <c r="E41" s="38"/>
      <c r="F41" s="39"/>
      <c r="G41" s="39"/>
      <c r="H41" s="40"/>
      <c r="I41" s="36"/>
      <c r="J41" s="37"/>
      <c r="K41" s="279"/>
      <c r="L41" s="276"/>
      <c r="M41" s="401"/>
      <c r="N41" s="344"/>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7" t="s">
        <v>907</v>
      </c>
      <c r="B48" s="43" t="str">
        <f>VLOOKUP(A48,MATERIALES!A5:D373,3,FALSE)</f>
        <v>Geomalla Forgrid UX100</v>
      </c>
      <c r="C48" s="281"/>
      <c r="D48" s="281"/>
      <c r="E48" s="281"/>
      <c r="F48" s="281"/>
      <c r="G48" s="281"/>
      <c r="H48" s="281"/>
      <c r="I48" s="268"/>
      <c r="J48" s="224" t="str">
        <f>VLOOKUP(A48,MATERIALES!A4:D640,2,FALSE)</f>
        <v>M2</v>
      </c>
      <c r="K48" s="282">
        <v>1.3</v>
      </c>
      <c r="L48" s="267"/>
      <c r="M48" s="402">
        <f>VLOOKUP(A48,MATERIALES!A5:D396,4,FALSE)</f>
        <v>15945.084304711865</v>
      </c>
      <c r="N48" s="272">
        <f>K48*M48</f>
        <v>20728.609596125425</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1"/>
      <c r="N54" s="482"/>
    </row>
    <row r="55" spans="1:14" ht="15.75" thickBot="1">
      <c r="B55" s="834" t="s">
        <v>953</v>
      </c>
      <c r="C55" s="835"/>
      <c r="D55" s="835"/>
      <c r="E55" s="835"/>
      <c r="F55" s="835"/>
      <c r="G55" s="835"/>
      <c r="H55" s="835"/>
      <c r="I55" s="835"/>
      <c r="J55" s="835"/>
      <c r="K55" s="835"/>
      <c r="L55" s="835"/>
      <c r="M55" s="836"/>
      <c r="N55" s="104">
        <f>SUM(N48:N54)</f>
        <v>20728.609596125425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B60" s="46"/>
      <c r="C60" s="317"/>
      <c r="D60" s="317"/>
      <c r="E60" s="317"/>
      <c r="F60" s="317"/>
      <c r="G60" s="31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7"/>
      <c r="M65" s="818"/>
      <c r="N65" s="127"/>
    </row>
    <row r="66" spans="1:15" ht="15.75" thickBot="1">
      <c r="B66" s="834" t="s">
        <v>953</v>
      </c>
      <c r="C66" s="835"/>
      <c r="D66" s="835"/>
      <c r="E66" s="835"/>
      <c r="F66" s="835"/>
      <c r="G66" s="835"/>
      <c r="H66" s="835"/>
      <c r="I66" s="835"/>
      <c r="J66" s="835"/>
      <c r="K66" s="835"/>
      <c r="L66" s="835"/>
      <c r="M66" s="83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980"/>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5"/>
      <c r="C76" s="816"/>
      <c r="D76" s="816"/>
      <c r="E76" s="816"/>
      <c r="F76" s="816"/>
      <c r="G76" s="816"/>
      <c r="H76" s="816"/>
      <c r="I76" s="126"/>
      <c r="J76" s="126"/>
      <c r="K76" s="126"/>
      <c r="L76" s="916"/>
      <c r="M76" s="916"/>
      <c r="N76" s="45"/>
    </row>
    <row r="77" spans="1:15" ht="15.75" thickBot="1">
      <c r="B77" s="834" t="s">
        <v>953</v>
      </c>
      <c r="C77" s="835"/>
      <c r="D77" s="835"/>
      <c r="E77" s="835"/>
      <c r="F77" s="835"/>
      <c r="G77" s="835"/>
      <c r="H77" s="835"/>
      <c r="I77" s="835"/>
      <c r="J77" s="835"/>
      <c r="K77" s="835"/>
      <c r="L77" s="835"/>
      <c r="M77" s="836"/>
      <c r="N77" s="301">
        <f>SUM(N71:N76)</f>
        <v>1616.0512180720398</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22344.660814197465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4468.9321628394928</v>
      </c>
      <c r="M84" s="863"/>
      <c r="N84" s="51"/>
    </row>
    <row r="85" spans="1:14">
      <c r="B85" s="89" t="s">
        <v>973</v>
      </c>
      <c r="C85" s="90"/>
      <c r="D85" s="90"/>
      <c r="E85" s="90"/>
      <c r="F85" s="90"/>
      <c r="G85" s="90"/>
      <c r="H85" s="90"/>
      <c r="I85" s="87"/>
      <c r="J85" s="88"/>
      <c r="K85" s="304">
        <v>0.05</v>
      </c>
      <c r="L85" s="862">
        <f>N79*K85</f>
        <v>1117.2330407098732</v>
      </c>
      <c r="M85" s="863"/>
      <c r="N85" s="51"/>
    </row>
    <row r="86" spans="1:14" ht="15.75" thickBot="1">
      <c r="B86" s="91" t="s">
        <v>974</v>
      </c>
      <c r="C86" s="92"/>
      <c r="D86" s="92"/>
      <c r="E86" s="92"/>
      <c r="F86" s="92"/>
      <c r="G86" s="92"/>
      <c r="H86" s="92"/>
      <c r="I86" s="93"/>
      <c r="J86" s="94"/>
      <c r="K86" s="305">
        <v>0.05</v>
      </c>
      <c r="L86" s="864">
        <f>N79*K86</f>
        <v>1117.2330407098732</v>
      </c>
      <c r="M86" s="865"/>
      <c r="N86" s="51"/>
    </row>
    <row r="87" spans="1:14" ht="15.75" thickBot="1">
      <c r="B87" s="828" t="s">
        <v>953</v>
      </c>
      <c r="C87" s="829"/>
      <c r="D87" s="829"/>
      <c r="E87" s="829"/>
      <c r="F87" s="829"/>
      <c r="G87" s="829"/>
      <c r="H87" s="829"/>
      <c r="I87" s="829"/>
      <c r="J87" s="829"/>
      <c r="K87" s="829"/>
      <c r="L87" s="829"/>
      <c r="M87" s="830"/>
      <c r="N87" s="52">
        <f>L84+L85+L86</f>
        <v>6703.3982442592396</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29048.059058456703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5"/>
  <cols>
    <col min="1" max="1" width="9" bestFit="1" customWidth="1"/>
    <col min="2" max="2" width="16.710937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75"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30.75" customHeight="1" thickBot="1">
      <c r="A31" t="s">
        <v>1845</v>
      </c>
      <c r="B31" s="80" t="s">
        <v>1705</v>
      </c>
      <c r="C31" s="968" t="s">
        <v>2159</v>
      </c>
      <c r="D31" s="969"/>
      <c r="E31" s="969"/>
      <c r="F31" s="969"/>
      <c r="G31" s="969"/>
      <c r="H31" s="969"/>
      <c r="I31" s="969"/>
      <c r="J31" s="997"/>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336"/>
      <c r="N36" s="272"/>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c r="C41" s="849"/>
      <c r="D41" s="849"/>
      <c r="E41" s="38"/>
      <c r="F41" s="39"/>
      <c r="G41" s="39"/>
      <c r="H41" s="40"/>
      <c r="I41" s="36"/>
      <c r="J41" s="37"/>
      <c r="K41" s="279"/>
      <c r="L41" s="276"/>
      <c r="M41" s="401"/>
      <c r="N41" s="344"/>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7" t="s">
        <v>892</v>
      </c>
      <c r="B48" s="43" t="str">
        <f>VLOOKUP(A48,MATERIALES!A5:D373,3,FALSE)</f>
        <v>Geotextil Fortex BX-40</v>
      </c>
      <c r="C48" s="281"/>
      <c r="D48" s="281"/>
      <c r="E48" s="281"/>
      <c r="F48" s="281"/>
      <c r="G48" s="281"/>
      <c r="H48" s="281"/>
      <c r="I48" s="268"/>
      <c r="J48" s="224" t="str">
        <f>VLOOKUP(A48,MATERIALES!A4:D640,2,FALSE)</f>
        <v>M2</v>
      </c>
      <c r="K48" s="282">
        <v>1.3</v>
      </c>
      <c r="L48" s="267"/>
      <c r="M48" s="402">
        <f>VLOOKUP(A48,MATERIALES!A5:D396,4,FALSE)</f>
        <v>5464.4514410681832</v>
      </c>
      <c r="N48" s="272">
        <f>K48*M48</f>
        <v>7103.786873388638</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1"/>
      <c r="N54" s="482"/>
    </row>
    <row r="55" spans="1:14" ht="15.75" thickBot="1">
      <c r="B55" s="834" t="s">
        <v>953</v>
      </c>
      <c r="C55" s="835"/>
      <c r="D55" s="835"/>
      <c r="E55" s="835"/>
      <c r="F55" s="835"/>
      <c r="G55" s="835"/>
      <c r="H55" s="835"/>
      <c r="I55" s="835"/>
      <c r="J55" s="835"/>
      <c r="K55" s="835"/>
      <c r="L55" s="835"/>
      <c r="M55" s="836"/>
      <c r="N55" s="104">
        <f>SUM(N48:N54)</f>
        <v>7103.786873388638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B60" s="46"/>
      <c r="C60" s="317"/>
      <c r="D60" s="317"/>
      <c r="E60" s="317"/>
      <c r="F60" s="317"/>
      <c r="G60" s="31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7"/>
      <c r="M65" s="818"/>
      <c r="N65" s="127"/>
    </row>
    <row r="66" spans="1:15" ht="15.75" thickBot="1">
      <c r="B66" s="834" t="s">
        <v>953</v>
      </c>
      <c r="C66" s="835"/>
      <c r="D66" s="835"/>
      <c r="E66" s="835"/>
      <c r="F66" s="835"/>
      <c r="G66" s="835"/>
      <c r="H66" s="835"/>
      <c r="I66" s="835"/>
      <c r="J66" s="835"/>
      <c r="K66" s="835"/>
      <c r="L66" s="835"/>
      <c r="M66" s="83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980"/>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5"/>
      <c r="C76" s="816"/>
      <c r="D76" s="816"/>
      <c r="E76" s="816"/>
      <c r="F76" s="816"/>
      <c r="G76" s="816"/>
      <c r="H76" s="816"/>
      <c r="I76" s="126"/>
      <c r="J76" s="126"/>
      <c r="K76" s="126"/>
      <c r="L76" s="916"/>
      <c r="M76" s="916"/>
      <c r="N76" s="45"/>
    </row>
    <row r="77" spans="1:15" ht="15.75" thickBot="1">
      <c r="B77" s="834" t="s">
        <v>953</v>
      </c>
      <c r="C77" s="835"/>
      <c r="D77" s="835"/>
      <c r="E77" s="835"/>
      <c r="F77" s="835"/>
      <c r="G77" s="835"/>
      <c r="H77" s="835"/>
      <c r="I77" s="835"/>
      <c r="J77" s="835"/>
      <c r="K77" s="835"/>
      <c r="L77" s="835"/>
      <c r="M77" s="836"/>
      <c r="N77" s="301">
        <f>SUM(N71:N76)</f>
        <v>1616.0512180720398</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8719.8380914606787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1743.9676182921357</v>
      </c>
      <c r="M84" s="863"/>
      <c r="N84" s="51"/>
    </row>
    <row r="85" spans="1:14">
      <c r="B85" s="89" t="s">
        <v>973</v>
      </c>
      <c r="C85" s="90"/>
      <c r="D85" s="90"/>
      <c r="E85" s="90"/>
      <c r="F85" s="90"/>
      <c r="G85" s="90"/>
      <c r="H85" s="90"/>
      <c r="I85" s="87"/>
      <c r="J85" s="88"/>
      <c r="K85" s="304">
        <v>0.05</v>
      </c>
      <c r="L85" s="862">
        <f>N79*K85</f>
        <v>435.99190457303393</v>
      </c>
      <c r="M85" s="863"/>
      <c r="N85" s="51"/>
    </row>
    <row r="86" spans="1:14" ht="15.75" thickBot="1">
      <c r="B86" s="91" t="s">
        <v>974</v>
      </c>
      <c r="C86" s="92"/>
      <c r="D86" s="92"/>
      <c r="E86" s="92"/>
      <c r="F86" s="92"/>
      <c r="G86" s="92"/>
      <c r="H86" s="92"/>
      <c r="I86" s="93"/>
      <c r="J86" s="94"/>
      <c r="K86" s="305">
        <v>0.05</v>
      </c>
      <c r="L86" s="864">
        <f>N79*K86</f>
        <v>435.99190457303393</v>
      </c>
      <c r="M86" s="865"/>
      <c r="N86" s="51"/>
    </row>
    <row r="87" spans="1:14" ht="15.75" thickBot="1">
      <c r="B87" s="828" t="s">
        <v>953</v>
      </c>
      <c r="C87" s="829"/>
      <c r="D87" s="829"/>
      <c r="E87" s="829"/>
      <c r="F87" s="829"/>
      <c r="G87" s="829"/>
      <c r="H87" s="829"/>
      <c r="I87" s="829"/>
      <c r="J87" s="829"/>
      <c r="K87" s="829"/>
      <c r="L87" s="829"/>
      <c r="M87" s="830"/>
      <c r="N87" s="52">
        <f>L84+L85+L86</f>
        <v>2615.9514274382036</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11335.789518898882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5"/>
  <cols>
    <col min="1" max="1" width="9" bestFit="1" customWidth="1"/>
    <col min="2" max="2" width="16.570312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30" customHeight="1" thickBot="1">
      <c r="A31" t="s">
        <v>1845</v>
      </c>
      <c r="B31" s="80" t="s">
        <v>1706</v>
      </c>
      <c r="C31" s="968" t="s">
        <v>2160</v>
      </c>
      <c r="D31" s="969"/>
      <c r="E31" s="969"/>
      <c r="F31" s="969"/>
      <c r="G31" s="969"/>
      <c r="H31" s="969"/>
      <c r="I31" s="969"/>
      <c r="J31" s="997"/>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336"/>
      <c r="N36" s="272"/>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c r="C41" s="849"/>
      <c r="D41" s="849"/>
      <c r="E41" s="38"/>
      <c r="F41" s="39"/>
      <c r="G41" s="39"/>
      <c r="H41" s="40"/>
      <c r="I41" s="36"/>
      <c r="J41" s="37"/>
      <c r="K41" s="279"/>
      <c r="L41" s="276"/>
      <c r="M41" s="401"/>
      <c r="N41" s="344"/>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7" t="s">
        <v>907</v>
      </c>
      <c r="B48" s="43" t="str">
        <f>VLOOKUP(A48,MATERIALES!A5:D373,3,FALSE)</f>
        <v>Geomalla Forgrid UX100</v>
      </c>
      <c r="C48" s="281"/>
      <c r="D48" s="281"/>
      <c r="E48" s="281"/>
      <c r="F48" s="281"/>
      <c r="G48" s="281"/>
      <c r="H48" s="281"/>
      <c r="I48" s="268"/>
      <c r="J48" s="224" t="str">
        <f>VLOOKUP(A48,MATERIALES!A4:D640,2,FALSE)</f>
        <v>M2</v>
      </c>
      <c r="K48" s="282">
        <v>1.3</v>
      </c>
      <c r="L48" s="267"/>
      <c r="M48" s="402">
        <f>VLOOKUP(A48,MATERIALES!A5:D396,4,FALSE)</f>
        <v>15945.084304711865</v>
      </c>
      <c r="N48" s="272">
        <f>K48*M48</f>
        <v>20728.609596125425</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1"/>
      <c r="N54" s="482"/>
    </row>
    <row r="55" spans="1:14" ht="15.75" thickBot="1">
      <c r="B55" s="834" t="s">
        <v>953</v>
      </c>
      <c r="C55" s="835"/>
      <c r="D55" s="835"/>
      <c r="E55" s="835"/>
      <c r="F55" s="835"/>
      <c r="G55" s="835"/>
      <c r="H55" s="835"/>
      <c r="I55" s="835"/>
      <c r="J55" s="835"/>
      <c r="K55" s="835"/>
      <c r="L55" s="835"/>
      <c r="M55" s="836"/>
      <c r="N55" s="104">
        <f>SUM(N48:N54)</f>
        <v>20728.609596125425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B60" s="46"/>
      <c r="C60" s="317"/>
      <c r="D60" s="317"/>
      <c r="E60" s="317"/>
      <c r="F60" s="317"/>
      <c r="G60" s="31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7"/>
      <c r="M65" s="818"/>
      <c r="N65" s="127"/>
    </row>
    <row r="66" spans="1:15" ht="15.75" thickBot="1">
      <c r="B66" s="834" t="s">
        <v>953</v>
      </c>
      <c r="C66" s="835"/>
      <c r="D66" s="835"/>
      <c r="E66" s="835"/>
      <c r="F66" s="835"/>
      <c r="G66" s="835"/>
      <c r="H66" s="835"/>
      <c r="I66" s="835"/>
      <c r="J66" s="835"/>
      <c r="K66" s="835"/>
      <c r="L66" s="835"/>
      <c r="M66" s="83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980"/>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5"/>
      <c r="C76" s="816"/>
      <c r="D76" s="816"/>
      <c r="E76" s="816"/>
      <c r="F76" s="816"/>
      <c r="G76" s="816"/>
      <c r="H76" s="816"/>
      <c r="I76" s="126"/>
      <c r="J76" s="126"/>
      <c r="K76" s="126"/>
      <c r="L76" s="916"/>
      <c r="M76" s="916"/>
      <c r="N76" s="45"/>
    </row>
    <row r="77" spans="1:15" ht="15.75" thickBot="1">
      <c r="B77" s="834" t="s">
        <v>953</v>
      </c>
      <c r="C77" s="835"/>
      <c r="D77" s="835"/>
      <c r="E77" s="835"/>
      <c r="F77" s="835"/>
      <c r="G77" s="835"/>
      <c r="H77" s="835"/>
      <c r="I77" s="835"/>
      <c r="J77" s="835"/>
      <c r="K77" s="835"/>
      <c r="L77" s="835"/>
      <c r="M77" s="836"/>
      <c r="N77" s="301">
        <f>SUM(N71:N76)</f>
        <v>1616.0512180720398</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22344.660814197465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4468.9321628394928</v>
      </c>
      <c r="M84" s="863"/>
      <c r="N84" s="51"/>
    </row>
    <row r="85" spans="1:14">
      <c r="B85" s="89" t="s">
        <v>973</v>
      </c>
      <c r="C85" s="90"/>
      <c r="D85" s="90"/>
      <c r="E85" s="90"/>
      <c r="F85" s="90"/>
      <c r="G85" s="90"/>
      <c r="H85" s="90"/>
      <c r="I85" s="87"/>
      <c r="J85" s="88"/>
      <c r="K85" s="304">
        <v>0.05</v>
      </c>
      <c r="L85" s="862">
        <f>N79*K85</f>
        <v>1117.2330407098732</v>
      </c>
      <c r="M85" s="863"/>
      <c r="N85" s="51"/>
    </row>
    <row r="86" spans="1:14" ht="15.75" thickBot="1">
      <c r="B86" s="91" t="s">
        <v>974</v>
      </c>
      <c r="C86" s="92"/>
      <c r="D86" s="92"/>
      <c r="E86" s="92"/>
      <c r="F86" s="92"/>
      <c r="G86" s="92"/>
      <c r="H86" s="92"/>
      <c r="I86" s="93"/>
      <c r="J86" s="94"/>
      <c r="K86" s="305">
        <v>0.05</v>
      </c>
      <c r="L86" s="864">
        <f>N79*K86</f>
        <v>1117.2330407098732</v>
      </c>
      <c r="M86" s="865"/>
      <c r="N86" s="51"/>
    </row>
    <row r="87" spans="1:14" ht="15.75" thickBot="1">
      <c r="B87" s="828" t="s">
        <v>953</v>
      </c>
      <c r="C87" s="829"/>
      <c r="D87" s="829"/>
      <c r="E87" s="829"/>
      <c r="F87" s="829"/>
      <c r="G87" s="829"/>
      <c r="H87" s="829"/>
      <c r="I87" s="829"/>
      <c r="J87" s="829"/>
      <c r="K87" s="829"/>
      <c r="L87" s="829"/>
      <c r="M87" s="830"/>
      <c r="N87" s="52">
        <f>L84+L85+L86</f>
        <v>6703.3982442592396</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29048.059058456703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1707</v>
      </c>
      <c r="C31" s="81" t="s">
        <v>2161</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152</v>
      </c>
      <c r="B36" s="841" t="str">
        <f>VLOOKUP(A36,EQUIPOS!A6:D154,3,FALSE)</f>
        <v xml:space="preserve">Carrotanque de agua(1000 Galones) </v>
      </c>
      <c r="C36" s="842"/>
      <c r="D36" s="842"/>
      <c r="E36" s="842"/>
      <c r="F36" s="842"/>
      <c r="G36" s="842"/>
      <c r="H36" s="843"/>
      <c r="I36" s="267"/>
      <c r="J36" s="268"/>
      <c r="K36" s="269">
        <f>VLOOKUP(A36,EQUIPOS!A6:D163,4,FALSE)</f>
        <v>74320.25776989889</v>
      </c>
      <c r="L36" s="270"/>
      <c r="M36" s="336">
        <v>15</v>
      </c>
      <c r="N36" s="272">
        <f>K36/M36</f>
        <v>4954.683851326593</v>
      </c>
    </row>
    <row r="37" spans="1:14">
      <c r="A37" s="113" t="s">
        <v>174</v>
      </c>
      <c r="B37" s="841" t="str">
        <f>VLOOKUP(A37,EQUIPOS!A7:D154,3,FALSE)</f>
        <v>Compactador vibratorio tipo DD-20</v>
      </c>
      <c r="C37" s="842"/>
      <c r="D37" s="842"/>
      <c r="E37" s="842"/>
      <c r="F37" s="842"/>
      <c r="G37" s="842"/>
      <c r="H37" s="843"/>
      <c r="I37" s="421"/>
      <c r="J37" s="422"/>
      <c r="K37" s="269">
        <f>VLOOKUP(A37,EQUIPOS!A7:D164,4,FALSE)</f>
        <v>68160.866550858176</v>
      </c>
      <c r="L37" s="335"/>
      <c r="M37" s="336">
        <v>15</v>
      </c>
      <c r="N37" s="272">
        <f>K37/M37</f>
        <v>4544.0577700572121</v>
      </c>
    </row>
    <row r="38" spans="1:14">
      <c r="A38" s="113" t="s">
        <v>269</v>
      </c>
      <c r="B38" s="841" t="str">
        <f>VLOOKUP(A38,EQUIPOS!A8:D154,3,FALSE)</f>
        <v>Motoniveladora  potencia 215 HP, ancho de cuchilla 4,27 m, peso 18 ton.</v>
      </c>
      <c r="C38" s="842"/>
      <c r="D38" s="842"/>
      <c r="E38" s="842"/>
      <c r="F38" s="842"/>
      <c r="G38" s="842"/>
      <c r="H38" s="843"/>
      <c r="I38" s="328"/>
      <c r="J38" s="330"/>
      <c r="K38" s="269">
        <f>VLOOKUP(A38,EQUIPOS!A8:D165,4,FALSE)</f>
        <v>204215.24230065945</v>
      </c>
      <c r="L38" s="423"/>
      <c r="M38" s="424">
        <v>15</v>
      </c>
      <c r="N38" s="272">
        <f>K38/M38</f>
        <v>13614.349486710629</v>
      </c>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0.02</v>
      </c>
      <c r="N41" s="344">
        <f>N75*M41</f>
        <v>44.846540602401326</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SUM(N36:N41)</f>
        <v>23157.937648696836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6" t="s">
        <v>550</v>
      </c>
      <c r="B48" s="43" t="str">
        <f>VLOOKUP(A48,MATERIALES!A5:D373,3,FALSE)</f>
        <v>Material seleccionado para Relleno</v>
      </c>
      <c r="C48" s="281"/>
      <c r="D48" s="281"/>
      <c r="E48" s="281"/>
      <c r="F48" s="281"/>
      <c r="G48" s="281"/>
      <c r="H48" s="281"/>
      <c r="I48" s="268"/>
      <c r="J48" s="224" t="str">
        <f>VLOOKUP(A48,MATERIALES!A4:D640,2,FALSE)</f>
        <v>m3</v>
      </c>
      <c r="K48" s="282">
        <v>1.3</v>
      </c>
      <c r="L48" s="267"/>
      <c r="M48" s="402">
        <f>VLOOKUP(A48,MATERIALES!A5:D396,4,FALSE)</f>
        <v>22526.82663972348</v>
      </c>
      <c r="N48" s="272">
        <f>K48*M48</f>
        <v>29284.874631640527</v>
      </c>
    </row>
    <row r="49" spans="1:14">
      <c r="A49" s="166" t="s">
        <v>774</v>
      </c>
      <c r="B49" s="43" t="str">
        <f>VLOOKUP(A49,MATERIALES!A6:D373,3,FALSE)</f>
        <v>Agua</v>
      </c>
      <c r="C49" s="425"/>
      <c r="D49" s="425"/>
      <c r="E49" s="425"/>
      <c r="F49" s="425"/>
      <c r="G49" s="425"/>
      <c r="H49" s="425"/>
      <c r="I49" s="425"/>
      <c r="J49" s="311" t="s">
        <v>422</v>
      </c>
      <c r="K49" s="397">
        <v>30</v>
      </c>
      <c r="L49" s="421"/>
      <c r="M49" s="402">
        <f>VLOOKUP(A49,MATERIALES!A6:D397,4,FALSE)</f>
        <v>53.625797798776269</v>
      </c>
      <c r="N49" s="272">
        <f>K49*M49</f>
        <v>1608.7739339632881</v>
      </c>
    </row>
    <row r="50" spans="1:14">
      <c r="B50" s="320"/>
      <c r="C50" s="47"/>
      <c r="D50" s="47"/>
      <c r="E50" s="47"/>
      <c r="F50" s="47"/>
      <c r="G50" s="47"/>
      <c r="H50" s="47"/>
      <c r="I50" s="47"/>
      <c r="J50" s="288"/>
      <c r="K50" s="169"/>
      <c r="L50" s="318"/>
      <c r="M50" s="426"/>
      <c r="N50" s="273"/>
    </row>
    <row r="51" spans="1:14">
      <c r="B51" s="168"/>
      <c r="C51" s="317"/>
      <c r="D51" s="317"/>
      <c r="E51" s="317"/>
      <c r="F51" s="317"/>
      <c r="G51" s="317"/>
      <c r="H51" s="317"/>
      <c r="I51" s="317"/>
      <c r="J51" s="311"/>
      <c r="K51" s="44"/>
      <c r="L51" s="318"/>
      <c r="M51" s="426"/>
      <c r="N51" s="273"/>
    </row>
    <row r="52" spans="1:14" ht="15.75" thickBot="1">
      <c r="B52" s="450"/>
      <c r="C52" s="448"/>
      <c r="D52" s="448"/>
      <c r="E52" s="448"/>
      <c r="F52" s="448"/>
      <c r="G52" s="448"/>
      <c r="H52" s="448"/>
      <c r="I52" s="448"/>
      <c r="J52" s="449"/>
      <c r="K52" s="126"/>
      <c r="L52" s="446"/>
      <c r="M52" s="481"/>
      <c r="N52" s="482"/>
    </row>
    <row r="53" spans="1:14" ht="15.75" thickBot="1">
      <c r="B53" s="834" t="s">
        <v>953</v>
      </c>
      <c r="C53" s="835"/>
      <c r="D53" s="835"/>
      <c r="E53" s="835"/>
      <c r="F53" s="835"/>
      <c r="G53" s="835"/>
      <c r="H53" s="835"/>
      <c r="I53" s="835"/>
      <c r="J53" s="835"/>
      <c r="K53" s="835"/>
      <c r="L53" s="835"/>
      <c r="M53" s="836"/>
      <c r="N53" s="104">
        <f>SUM(N48:N52)</f>
        <v>30893.648565603813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1" t="s">
        <v>961</v>
      </c>
      <c r="M57" s="804"/>
      <c r="N57" s="76" t="s">
        <v>951</v>
      </c>
    </row>
    <row r="58" spans="1:14">
      <c r="A58" t="s">
        <v>1291</v>
      </c>
      <c r="B58" s="46" t="str">
        <f>VLOOKUP(A58,TRANSPORTE!A1:D117,3,FALSE)</f>
        <v>Transporte de material seleccionado para relleno</v>
      </c>
      <c r="C58" s="317"/>
      <c r="D58" s="317"/>
      <c r="E58" s="317"/>
      <c r="F58" s="317"/>
      <c r="G58" s="317"/>
      <c r="H58" s="311" t="s">
        <v>1999</v>
      </c>
      <c r="I58" s="279">
        <v>1.3</v>
      </c>
      <c r="J58" s="286">
        <v>1</v>
      </c>
      <c r="K58" s="279">
        <f>I58*J58</f>
        <v>1.3</v>
      </c>
      <c r="L58" s="832">
        <f>VLOOKUP(A58,TRANSPORTE!A1:D117,4,FALSE)</f>
        <v>1232.9363069637777</v>
      </c>
      <c r="M58" s="833"/>
      <c r="N58" s="287">
        <f>K58*L58</f>
        <v>1602.8171990529111</v>
      </c>
    </row>
    <row r="59" spans="1:14">
      <c r="B59" s="46"/>
      <c r="C59" s="47"/>
      <c r="D59" s="47"/>
      <c r="E59" s="47"/>
      <c r="F59" s="47"/>
      <c r="G59" s="47"/>
      <c r="H59" s="311"/>
      <c r="I59" s="279"/>
      <c r="J59" s="286"/>
      <c r="K59" s="279"/>
      <c r="L59" s="832"/>
      <c r="M59" s="833"/>
      <c r="N59" s="287"/>
    </row>
    <row r="60" spans="1:14">
      <c r="B60" s="46"/>
      <c r="C60" s="47"/>
      <c r="D60" s="47"/>
      <c r="E60" s="47"/>
      <c r="F60" s="47"/>
      <c r="G60" s="4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7"/>
      <c r="M63" s="818"/>
      <c r="N63" s="127"/>
    </row>
    <row r="64" spans="1:14" ht="15.75" thickBot="1">
      <c r="B64" s="834" t="s">
        <v>953</v>
      </c>
      <c r="C64" s="835"/>
      <c r="D64" s="835"/>
      <c r="E64" s="835"/>
      <c r="F64" s="835"/>
      <c r="G64" s="835"/>
      <c r="H64" s="835"/>
      <c r="I64" s="835"/>
      <c r="J64" s="835"/>
      <c r="K64" s="835"/>
      <c r="L64" s="835"/>
      <c r="M64" s="836"/>
      <c r="N64" s="104">
        <f>N58+N59+N60+N61+N62</f>
        <v>1602.8171990529111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4" t="s">
        <v>963</v>
      </c>
      <c r="C68" s="855"/>
      <c r="D68" s="855"/>
      <c r="E68" s="855"/>
      <c r="F68" s="855"/>
      <c r="G68" s="855"/>
      <c r="H68" s="855"/>
      <c r="I68" s="73" t="s">
        <v>964</v>
      </c>
      <c r="J68" s="75" t="s">
        <v>1410</v>
      </c>
      <c r="K68" s="74" t="s">
        <v>966</v>
      </c>
      <c r="L68" s="856" t="s">
        <v>950</v>
      </c>
      <c r="M68" s="980"/>
      <c r="N68" s="98" t="s">
        <v>951</v>
      </c>
    </row>
    <row r="69" spans="1:15">
      <c r="A69" s="167" t="s">
        <v>9</v>
      </c>
      <c r="B69" s="49" t="str">
        <f>VLOOKUP(A69,'MANO DE OBRA'!A8:D68,3,FALSE)</f>
        <v>Obrero (3)</v>
      </c>
      <c r="C69" s="47"/>
      <c r="D69" s="47"/>
      <c r="E69" s="47"/>
      <c r="F69" s="47"/>
      <c r="G69" s="47"/>
      <c r="H69" s="47"/>
      <c r="I69" s="292">
        <f>K69/J69*100</f>
        <v>87780</v>
      </c>
      <c r="J69" s="293">
        <v>185</v>
      </c>
      <c r="K69" s="294">
        <f>VLOOKUP(A69,'MANO DE OBRA'!A8:D99,4,FALSE)</f>
        <v>162393</v>
      </c>
      <c r="L69" s="50"/>
      <c r="M69" s="434">
        <v>120</v>
      </c>
      <c r="N69" s="395">
        <f>K69/M69</f>
        <v>1353.2750000000001</v>
      </c>
      <c r="O69" s="106"/>
    </row>
    <row r="70" spans="1:15">
      <c r="A70" s="167"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120</v>
      </c>
      <c r="N70" s="395">
        <f>K70/M70</f>
        <v>889.05203012006655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5"/>
      <c r="C74" s="816"/>
      <c r="D74" s="816"/>
      <c r="E74" s="816"/>
      <c r="F74" s="816"/>
      <c r="G74" s="816"/>
      <c r="H74" s="816"/>
      <c r="I74" s="126"/>
      <c r="J74" s="126"/>
      <c r="K74" s="126"/>
      <c r="L74" s="916"/>
      <c r="M74" s="916"/>
      <c r="N74" s="45"/>
    </row>
    <row r="75" spans="1:15" ht="15.75" thickBot="1">
      <c r="B75" s="834" t="s">
        <v>953</v>
      </c>
      <c r="C75" s="835"/>
      <c r="D75" s="835"/>
      <c r="E75" s="835"/>
      <c r="F75" s="835"/>
      <c r="G75" s="835"/>
      <c r="H75" s="835"/>
      <c r="I75" s="835"/>
      <c r="J75" s="835"/>
      <c r="K75" s="835"/>
      <c r="L75" s="835"/>
      <c r="M75" s="836"/>
      <c r="N75" s="301">
        <f>SUM(N69:N74)</f>
        <v>2242.3270301200664</v>
      </c>
    </row>
    <row r="76" spans="1:15" ht="15.75" thickBot="1">
      <c r="B76" s="33"/>
      <c r="C76" s="34"/>
      <c r="D76" s="34"/>
      <c r="E76" s="34"/>
      <c r="F76" s="34"/>
      <c r="G76" s="34"/>
      <c r="H76" s="34"/>
      <c r="I76" s="34"/>
      <c r="J76" s="34"/>
      <c r="K76" s="34"/>
      <c r="L76" s="34"/>
      <c r="M76" s="34"/>
      <c r="N76" s="35"/>
    </row>
    <row r="77" spans="1:15" ht="15.75" thickBot="1">
      <c r="B77" s="828" t="s">
        <v>967</v>
      </c>
      <c r="C77" s="829"/>
      <c r="D77" s="829"/>
      <c r="E77" s="829"/>
      <c r="F77" s="829"/>
      <c r="G77" s="829"/>
      <c r="H77" s="829"/>
      <c r="I77" s="829"/>
      <c r="J77" s="829"/>
      <c r="K77" s="829"/>
      <c r="L77" s="829"/>
      <c r="M77" s="830"/>
      <c r="N77" s="99">
        <f>N43+N53+N64+N75</f>
        <v>57896.730443473629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9" t="s">
        <v>969</v>
      </c>
      <c r="C81" s="820"/>
      <c r="D81" s="820"/>
      <c r="E81" s="820"/>
      <c r="F81" s="820"/>
      <c r="G81" s="820"/>
      <c r="H81" s="820"/>
      <c r="I81" s="314"/>
      <c r="J81" s="334"/>
      <c r="K81" s="302" t="s">
        <v>970</v>
      </c>
      <c r="L81" s="858" t="s">
        <v>971</v>
      </c>
      <c r="M81" s="859"/>
      <c r="N81" s="303"/>
    </row>
    <row r="82" spans="1:14">
      <c r="B82" s="860" t="s">
        <v>972</v>
      </c>
      <c r="C82" s="861"/>
      <c r="D82" s="861"/>
      <c r="E82" s="861"/>
      <c r="F82" s="861"/>
      <c r="G82" s="861"/>
      <c r="H82" s="861"/>
      <c r="I82" s="87"/>
      <c r="J82" s="88"/>
      <c r="K82" s="304">
        <v>0.2</v>
      </c>
      <c r="L82" s="862">
        <f>N77*K82</f>
        <v>11579.346088694727</v>
      </c>
      <c r="M82" s="863"/>
      <c r="N82" s="51"/>
    </row>
    <row r="83" spans="1:14">
      <c r="B83" s="89" t="s">
        <v>973</v>
      </c>
      <c r="C83" s="90"/>
      <c r="D83" s="90"/>
      <c r="E83" s="90"/>
      <c r="F83" s="90"/>
      <c r="G83" s="90"/>
      <c r="H83" s="90"/>
      <c r="I83" s="87"/>
      <c r="J83" s="88"/>
      <c r="K83" s="304">
        <v>0.05</v>
      </c>
      <c r="L83" s="862">
        <f>N77*K83</f>
        <v>2894.8365221736817</v>
      </c>
      <c r="M83" s="863"/>
      <c r="N83" s="51"/>
    </row>
    <row r="84" spans="1:14" ht="15.75" thickBot="1">
      <c r="B84" s="91" t="s">
        <v>974</v>
      </c>
      <c r="C84" s="92"/>
      <c r="D84" s="92"/>
      <c r="E84" s="92"/>
      <c r="F84" s="92"/>
      <c r="G84" s="92"/>
      <c r="H84" s="92"/>
      <c r="I84" s="93"/>
      <c r="J84" s="94"/>
      <c r="K84" s="305">
        <v>0.05</v>
      </c>
      <c r="L84" s="864">
        <f>N77*K84</f>
        <v>2894.8365221736817</v>
      </c>
      <c r="M84" s="865"/>
      <c r="N84" s="51"/>
    </row>
    <row r="85" spans="1:14" ht="15.75" thickBot="1">
      <c r="B85" s="828" t="s">
        <v>953</v>
      </c>
      <c r="C85" s="829"/>
      <c r="D85" s="829"/>
      <c r="E85" s="829"/>
      <c r="F85" s="829"/>
      <c r="G85" s="829"/>
      <c r="H85" s="829"/>
      <c r="I85" s="829"/>
      <c r="J85" s="829"/>
      <c r="K85" s="829"/>
      <c r="L85" s="829"/>
      <c r="M85" s="830"/>
      <c r="N85" s="52">
        <f>L82+L83+L84</f>
        <v>17369.019133042089</v>
      </c>
    </row>
    <row r="86" spans="1:14" ht="15.75" thickBot="1">
      <c r="B86" s="33"/>
      <c r="C86" s="34"/>
      <c r="D86" s="34"/>
      <c r="E86" s="34"/>
      <c r="F86" s="34"/>
      <c r="G86" s="34"/>
      <c r="H86" s="34"/>
      <c r="I86" s="34"/>
      <c r="J86" s="34"/>
      <c r="K86" s="34"/>
      <c r="L86" s="34"/>
      <c r="M86" s="34"/>
      <c r="N86" s="35"/>
    </row>
    <row r="87" spans="1:14" ht="15.75" thickBot="1">
      <c r="A87" t="s">
        <v>2016</v>
      </c>
      <c r="B87" s="828" t="s">
        <v>975</v>
      </c>
      <c r="C87" s="829"/>
      <c r="D87" s="829"/>
      <c r="E87" s="829"/>
      <c r="F87" s="829"/>
      <c r="G87" s="829"/>
      <c r="H87" s="829"/>
      <c r="I87" s="829"/>
      <c r="J87" s="829"/>
      <c r="K87" s="829"/>
      <c r="L87" s="829"/>
      <c r="M87" s="830"/>
      <c r="N87" s="188">
        <f>N77+N85</f>
        <v>75265.749576515722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6"/>
      <c r="K117" s="976"/>
      <c r="L117" s="976"/>
      <c r="M117" s="976"/>
      <c r="N117" s="977"/>
    </row>
    <row r="118" spans="2:14" ht="15.75" thickBot="1">
      <c r="B118" s="419" t="s">
        <v>2221</v>
      </c>
      <c r="C118" s="420"/>
      <c r="D118" s="420"/>
      <c r="E118" s="259"/>
      <c r="F118" s="259"/>
      <c r="G118" s="259"/>
      <c r="H118" s="259"/>
      <c r="I118" s="259"/>
      <c r="J118" s="978"/>
      <c r="K118" s="978"/>
      <c r="L118" s="978"/>
      <c r="M118" s="978"/>
      <c r="N118" s="97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60:M60"/>
    <mergeCell ref="L61:M61"/>
    <mergeCell ref="L63:M63"/>
    <mergeCell ref="B64:M64"/>
    <mergeCell ref="B68:H68"/>
    <mergeCell ref="L68:M68"/>
    <mergeCell ref="J117:N118"/>
    <mergeCell ref="B82:H82"/>
    <mergeCell ref="L82:M82"/>
    <mergeCell ref="L83:M83"/>
    <mergeCell ref="L84:M84"/>
    <mergeCell ref="B85:M85"/>
    <mergeCell ref="B87:M87"/>
    <mergeCell ref="B104:N105"/>
    <mergeCell ref="B106:N107"/>
    <mergeCell ref="B74:H74"/>
    <mergeCell ref="L74:M74"/>
    <mergeCell ref="B75:M75"/>
    <mergeCell ref="B77:M77"/>
    <mergeCell ref="B81:H81"/>
    <mergeCell ref="L81:M8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5.5703125" customWidth="1"/>
    <col min="9" max="9" width="13.140625" bestFit="1" customWidth="1"/>
    <col min="10" max="10" width="15.5703125" customWidth="1"/>
    <col min="11" max="11" width="17.570312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2047</v>
      </c>
      <c r="C31" s="81" t="s">
        <v>1454</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336"/>
      <c r="N36" s="272"/>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0.05</v>
      </c>
      <c r="N41" s="344">
        <f>N77*M41</f>
        <v>106.68624361440799</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106.68624361440799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7" t="s">
        <v>1709</v>
      </c>
      <c r="B48" s="43" t="str">
        <f>VLOOKUP(A48,MATERIALES!A5:D373,3,FALSE)</f>
        <v>Impermeabilizante para concreto</v>
      </c>
      <c r="C48" s="281"/>
      <c r="D48" s="281"/>
      <c r="E48" s="281"/>
      <c r="F48" s="281"/>
      <c r="G48" s="281"/>
      <c r="H48" s="281"/>
      <c r="I48" s="268"/>
      <c r="J48" s="311" t="str">
        <f>VLOOKUP(A48,MATERIALES!A4:D640,2,FALSE)</f>
        <v>kg</v>
      </c>
      <c r="K48" s="442">
        <v>0.7</v>
      </c>
      <c r="L48" s="267"/>
      <c r="M48" s="402">
        <f>VLOOKUP(A48,MATERIALES!A5:D396,4,FALSE)</f>
        <v>11912.476374125246</v>
      </c>
      <c r="N48" s="272">
        <f>K48*M48</f>
        <v>8338.7334618876721</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1"/>
      <c r="N54" s="482"/>
    </row>
    <row r="55" spans="1:14" ht="15.75" thickBot="1">
      <c r="B55" s="834" t="s">
        <v>953</v>
      </c>
      <c r="C55" s="835"/>
      <c r="D55" s="835"/>
      <c r="E55" s="835"/>
      <c r="F55" s="835"/>
      <c r="G55" s="835"/>
      <c r="H55" s="835"/>
      <c r="I55" s="835"/>
      <c r="J55" s="835"/>
      <c r="K55" s="835"/>
      <c r="L55" s="835"/>
      <c r="M55" s="836"/>
      <c r="N55" s="104">
        <f>SUM(N48:N54)</f>
        <v>8338.7334618876721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B60" s="46"/>
      <c r="C60" s="317"/>
      <c r="D60" s="317"/>
      <c r="E60" s="317"/>
      <c r="F60" s="317"/>
      <c r="G60" s="31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7"/>
      <c r="M65" s="818"/>
      <c r="N65" s="127"/>
    </row>
    <row r="66" spans="1:15" ht="15.75" thickBot="1">
      <c r="B66" s="834" t="s">
        <v>953</v>
      </c>
      <c r="C66" s="835"/>
      <c r="D66" s="835"/>
      <c r="E66" s="835"/>
      <c r="F66" s="835"/>
      <c r="G66" s="835"/>
      <c r="H66" s="835"/>
      <c r="I66" s="835"/>
      <c r="J66" s="835"/>
      <c r="K66" s="835"/>
      <c r="L66" s="835"/>
      <c r="M66" s="83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980"/>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50</v>
      </c>
      <c r="N71" s="395">
        <f>K71/M71</f>
        <v>2133.7248722881595</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5"/>
      <c r="C76" s="816"/>
      <c r="D76" s="816"/>
      <c r="E76" s="816"/>
      <c r="F76" s="816"/>
      <c r="G76" s="816"/>
      <c r="H76" s="816"/>
      <c r="I76" s="126"/>
      <c r="J76" s="126"/>
      <c r="K76" s="126"/>
      <c r="L76" s="916"/>
      <c r="M76" s="916"/>
      <c r="N76" s="45"/>
    </row>
    <row r="77" spans="1:15" ht="15.75" thickBot="1">
      <c r="B77" s="834" t="s">
        <v>953</v>
      </c>
      <c r="C77" s="835"/>
      <c r="D77" s="835"/>
      <c r="E77" s="835"/>
      <c r="F77" s="835"/>
      <c r="G77" s="835"/>
      <c r="H77" s="835"/>
      <c r="I77" s="835"/>
      <c r="J77" s="835"/>
      <c r="K77" s="835"/>
      <c r="L77" s="835"/>
      <c r="M77" s="836"/>
      <c r="N77" s="301">
        <f>SUM(N71:N76)</f>
        <v>2133.7248722881595</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10579.144577790239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2115.8289155580478</v>
      </c>
      <c r="M84" s="863"/>
      <c r="N84" s="51"/>
    </row>
    <row r="85" spans="1:14">
      <c r="B85" s="89" t="s">
        <v>973</v>
      </c>
      <c r="C85" s="90"/>
      <c r="D85" s="90"/>
      <c r="E85" s="90"/>
      <c r="F85" s="90"/>
      <c r="G85" s="90"/>
      <c r="H85" s="90"/>
      <c r="I85" s="87"/>
      <c r="J85" s="88"/>
      <c r="K85" s="304">
        <v>0.05</v>
      </c>
      <c r="L85" s="862">
        <f>N79*K85</f>
        <v>528.95722888951195</v>
      </c>
      <c r="M85" s="863"/>
      <c r="N85" s="51"/>
    </row>
    <row r="86" spans="1:14" ht="15.75" thickBot="1">
      <c r="B86" s="91" t="s">
        <v>974</v>
      </c>
      <c r="C86" s="92"/>
      <c r="D86" s="92"/>
      <c r="E86" s="92"/>
      <c r="F86" s="92"/>
      <c r="G86" s="92"/>
      <c r="H86" s="92"/>
      <c r="I86" s="93"/>
      <c r="J86" s="94"/>
      <c r="K86" s="305">
        <v>0.05</v>
      </c>
      <c r="L86" s="864">
        <f>N79*K86</f>
        <v>528.95722888951195</v>
      </c>
      <c r="M86" s="865"/>
      <c r="N86" s="51"/>
    </row>
    <row r="87" spans="1:14" ht="15.75" thickBot="1">
      <c r="B87" s="828" t="s">
        <v>953</v>
      </c>
      <c r="C87" s="829"/>
      <c r="D87" s="829"/>
      <c r="E87" s="829"/>
      <c r="F87" s="829"/>
      <c r="G87" s="829"/>
      <c r="H87" s="829"/>
      <c r="I87" s="829"/>
      <c r="J87" s="829"/>
      <c r="K87" s="829"/>
      <c r="L87" s="829"/>
      <c r="M87" s="830"/>
      <c r="N87" s="52">
        <f>L84+L85+L86</f>
        <v>3173.7433733370717</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52">
        <f>N79+N87</f>
        <v>13752.887951127312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9" max="9" width="12.855468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75"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thickBot="1">
      <c r="A31" t="s">
        <v>1845</v>
      </c>
      <c r="B31" s="80" t="s">
        <v>1710</v>
      </c>
      <c r="C31" s="81" t="s">
        <v>2162</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336"/>
      <c r="N36" s="272"/>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0.05</v>
      </c>
      <c r="N41" s="344">
        <f>N77*M41</f>
        <v>537.37060903602003</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537.37060903602003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7" t="s">
        <v>479</v>
      </c>
      <c r="B48" s="43" t="str">
        <f>VLOOKUP(A48,MATERIALES!A5:D373,3,FALSE)</f>
        <v>Imprimante y puente de adherencia</v>
      </c>
      <c r="C48" s="281"/>
      <c r="D48" s="281"/>
      <c r="E48" s="281"/>
      <c r="F48" s="281"/>
      <c r="G48" s="281"/>
      <c r="H48" s="281"/>
      <c r="I48" s="281"/>
      <c r="J48" s="311" t="str">
        <f>VLOOKUP(A48,MATERIALES!A4:D640,2,FALSE)</f>
        <v>kg</v>
      </c>
      <c r="K48" s="443">
        <v>0.2</v>
      </c>
      <c r="L48" s="267"/>
      <c r="M48" s="402">
        <f>VLOOKUP(A48,MATERIALES!A5:D396,4,FALSE)</f>
        <v>59193.335724933357</v>
      </c>
      <c r="N48" s="272">
        <f>K48*M48</f>
        <v>11838.667144986672</v>
      </c>
    </row>
    <row r="49" spans="1:14">
      <c r="A49" s="166" t="s">
        <v>481</v>
      </c>
      <c r="B49" s="43" t="str">
        <f>VLOOKUP(A49,MATERIALES!A6:D373,3,FALSE)</f>
        <v>Láminas impermeabilizantes</v>
      </c>
      <c r="C49" s="425"/>
      <c r="D49" s="425"/>
      <c r="E49" s="425"/>
      <c r="F49" s="425"/>
      <c r="G49" s="425"/>
      <c r="H49" s="425"/>
      <c r="I49" s="425"/>
      <c r="J49" s="50" t="str">
        <f>VLOOKUP(A49,MATERIALES!A5:D641,2,FALSE)</f>
        <v>m2</v>
      </c>
      <c r="K49" s="397">
        <v>1.05</v>
      </c>
      <c r="L49" s="421"/>
      <c r="M49" s="402">
        <f>VLOOKUP(A49,MATERIALES!A6:D397,4,FALSE)</f>
        <v>2841.8201907927555</v>
      </c>
      <c r="N49" s="272">
        <f>K49*M49</f>
        <v>2983.9112003323935</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1"/>
      <c r="N54" s="482"/>
    </row>
    <row r="55" spans="1:14" ht="15.75" thickBot="1">
      <c r="B55" s="834" t="s">
        <v>953</v>
      </c>
      <c r="C55" s="835"/>
      <c r="D55" s="835"/>
      <c r="E55" s="835"/>
      <c r="F55" s="835"/>
      <c r="G55" s="835"/>
      <c r="H55" s="835"/>
      <c r="I55" s="835"/>
      <c r="J55" s="835"/>
      <c r="K55" s="835"/>
      <c r="L55" s="835"/>
      <c r="M55" s="836"/>
      <c r="N55" s="104">
        <f>SUM(N48:N54)</f>
        <v>14822.578345319065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B60" s="46"/>
      <c r="C60" s="317"/>
      <c r="D60" s="317"/>
      <c r="E60" s="317"/>
      <c r="F60" s="317"/>
      <c r="G60" s="31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7"/>
      <c r="M65" s="818"/>
      <c r="N65" s="127"/>
    </row>
    <row r="66" spans="1:15" ht="15.75" thickBot="1">
      <c r="B66" s="834" t="s">
        <v>953</v>
      </c>
      <c r="C66" s="835"/>
      <c r="D66" s="835"/>
      <c r="E66" s="835"/>
      <c r="F66" s="835"/>
      <c r="G66" s="835"/>
      <c r="H66" s="835"/>
      <c r="I66" s="835"/>
      <c r="J66" s="835"/>
      <c r="K66" s="835"/>
      <c r="L66" s="835"/>
      <c r="M66" s="83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980"/>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20</v>
      </c>
      <c r="N71" s="395">
        <f>K71/M71</f>
        <v>5334.3121807203988</v>
      </c>
      <c r="O71" s="106"/>
    </row>
    <row r="72" spans="1:15">
      <c r="A72" s="167"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4">
        <v>20</v>
      </c>
      <c r="N72" s="395">
        <f>K72/M72</f>
        <v>5413.1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5"/>
      <c r="C76" s="816"/>
      <c r="D76" s="816"/>
      <c r="E76" s="816"/>
      <c r="F76" s="816"/>
      <c r="G76" s="816"/>
      <c r="H76" s="816"/>
      <c r="I76" s="126"/>
      <c r="J76" s="126"/>
      <c r="K76" s="126"/>
      <c r="L76" s="916"/>
      <c r="M76" s="916"/>
      <c r="N76" s="127"/>
    </row>
    <row r="77" spans="1:15" ht="15.75" thickBot="1">
      <c r="B77" s="834" t="s">
        <v>953</v>
      </c>
      <c r="C77" s="835"/>
      <c r="D77" s="835"/>
      <c r="E77" s="835"/>
      <c r="F77" s="835"/>
      <c r="G77" s="835"/>
      <c r="H77" s="835"/>
      <c r="I77" s="835"/>
      <c r="J77" s="835"/>
      <c r="K77" s="835"/>
      <c r="L77" s="835"/>
      <c r="M77" s="836"/>
      <c r="N77" s="460">
        <f>SUM(N71:N76)</f>
        <v>10747.412180720399</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26107.361135075484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5221.4722270150969</v>
      </c>
      <c r="M84" s="863"/>
      <c r="N84" s="51"/>
    </row>
    <row r="85" spans="1:14">
      <c r="B85" s="89" t="s">
        <v>973</v>
      </c>
      <c r="C85" s="90"/>
      <c r="D85" s="90"/>
      <c r="E85" s="90"/>
      <c r="F85" s="90"/>
      <c r="G85" s="90"/>
      <c r="H85" s="90"/>
      <c r="I85" s="87"/>
      <c r="J85" s="88"/>
      <c r="K85" s="304">
        <v>0.05</v>
      </c>
      <c r="L85" s="862">
        <f>N79*K85</f>
        <v>1305.3680567537742</v>
      </c>
      <c r="M85" s="863"/>
      <c r="N85" s="51"/>
    </row>
    <row r="86" spans="1:14" ht="15.75" thickBot="1">
      <c r="B86" s="91" t="s">
        <v>974</v>
      </c>
      <c r="C86" s="92"/>
      <c r="D86" s="92"/>
      <c r="E86" s="92"/>
      <c r="F86" s="92"/>
      <c r="G86" s="92"/>
      <c r="H86" s="92"/>
      <c r="I86" s="93"/>
      <c r="J86" s="94"/>
      <c r="K86" s="305">
        <v>0.05</v>
      </c>
      <c r="L86" s="864">
        <f>N79*K86</f>
        <v>1305.3680567537742</v>
      </c>
      <c r="M86" s="865"/>
      <c r="N86" s="51"/>
    </row>
    <row r="87" spans="1:14" ht="15.75" thickBot="1">
      <c r="B87" s="828" t="s">
        <v>953</v>
      </c>
      <c r="C87" s="829"/>
      <c r="D87" s="829"/>
      <c r="E87" s="829"/>
      <c r="F87" s="829"/>
      <c r="G87" s="829"/>
      <c r="H87" s="829"/>
      <c r="I87" s="829"/>
      <c r="J87" s="829"/>
      <c r="K87" s="829"/>
      <c r="L87" s="829"/>
      <c r="M87" s="830"/>
      <c r="N87" s="52">
        <f>L84+L85+L86</f>
        <v>7832.2083405226449</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33939.569475598131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8.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thickBot="1">
      <c r="A31" t="s">
        <v>1845</v>
      </c>
      <c r="B31" s="80" t="s">
        <v>1146</v>
      </c>
      <c r="C31" s="81" t="s">
        <v>2163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138</v>
      </c>
      <c r="B36" s="841" t="str">
        <f>VLOOKUP(A36,EQUIPOS!A6:D154,3,FALSE)</f>
        <v>Camioneta D-300</v>
      </c>
      <c r="C36" s="842"/>
      <c r="D36" s="842"/>
      <c r="E36" s="842"/>
      <c r="F36" s="842"/>
      <c r="G36" s="842"/>
      <c r="H36" s="843"/>
      <c r="I36" s="267"/>
      <c r="J36" s="268"/>
      <c r="K36" s="269">
        <f>VLOOKUP(A36,EQUIPOS!A6:D163,4,FALSE)</f>
        <v>50994.557947077148</v>
      </c>
      <c r="L36" s="270"/>
      <c r="M36" s="336">
        <v>1500</v>
      </c>
      <c r="N36" s="272">
        <f>K36/M36</f>
        <v>33.996371964718101</v>
      </c>
    </row>
    <row r="37" spans="1:14">
      <c r="A37" s="113" t="s">
        <v>361</v>
      </c>
      <c r="B37" s="841" t="str">
        <f>VLOOKUP(A37,EQUIPOS!A7:D154,3,FALSE)</f>
        <v>Vehículo delineador</v>
      </c>
      <c r="C37" s="842"/>
      <c r="D37" s="842"/>
      <c r="E37" s="842"/>
      <c r="F37" s="842"/>
      <c r="G37" s="842"/>
      <c r="H37" s="843"/>
      <c r="I37" s="421"/>
      <c r="J37" s="422"/>
      <c r="K37" s="269">
        <f>VLOOKUP(A37,EQUIPOS!A7:D164,4,FALSE)</f>
        <v>122851.80518519263</v>
      </c>
      <c r="L37" s="335"/>
      <c r="M37" s="336">
        <v>1500</v>
      </c>
      <c r="N37" s="272">
        <f>K37/M37</f>
        <v>81.901203456795088</v>
      </c>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0.01</v>
      </c>
      <c r="N41" s="344">
        <f>N77*M41</f>
        <v>0.22423270301200668</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116.12180812452519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4.5999999999999999E-2</v>
      </c>
      <c r="L48" s="267"/>
      <c r="M48" s="402">
        <f>VLOOKUP(A48,MATERIALES!A5:D396,4,FALSE)</f>
        <v>5385.1407951327756</v>
      </c>
      <c r="N48" s="272">
        <f>K48*M48</f>
        <v>247.71647657610768</v>
      </c>
    </row>
    <row r="49" spans="1:14">
      <c r="A49" s="166" t="s">
        <v>605</v>
      </c>
      <c r="B49" s="43" t="str">
        <f>VLOOKUP(A49,MATERIALES!A6:D373,3,FALSE)</f>
        <v>Pintura acrílica pura para tráfico</v>
      </c>
      <c r="C49" s="425"/>
      <c r="D49" s="425"/>
      <c r="E49" s="425"/>
      <c r="F49" s="425"/>
      <c r="G49" s="425"/>
      <c r="H49" s="425"/>
      <c r="I49" s="425"/>
      <c r="J49" s="312" t="str">
        <f>VLOOKUP(A49,MATERIALES!A5:D641,2,FALSE)</f>
        <v>gal</v>
      </c>
      <c r="K49" s="397">
        <v>1.4E-2</v>
      </c>
      <c r="L49" s="421"/>
      <c r="M49" s="402">
        <f>VLOOKUP(A49,MATERIALES!A6:D397,4,FALSE)</f>
        <v>79944.089825263072</v>
      </c>
      <c r="N49" s="272">
        <f>K49*M49</f>
        <v>1119.2172575536831</v>
      </c>
    </row>
    <row r="50" spans="1:14">
      <c r="A50" s="166" t="s">
        <v>841</v>
      </c>
      <c r="B50" s="43" t="str">
        <f>VLOOKUP(A50,MATERIALES!A6:D373,3,FALSE)</f>
        <v>Disolvente para pintura Trafico (acrílico)</v>
      </c>
      <c r="C50" s="425"/>
      <c r="D50" s="425"/>
      <c r="E50" s="425"/>
      <c r="F50" s="425"/>
      <c r="G50" s="425"/>
      <c r="H50" s="425"/>
      <c r="I50" s="425"/>
      <c r="J50" s="312" t="str">
        <f>VLOOKUP(A50,MATERIALES!A6:D642,2,FALSE)</f>
        <v>gal</v>
      </c>
      <c r="K50" s="444">
        <v>4.2999999999999999E-4</v>
      </c>
      <c r="L50" s="421"/>
      <c r="M50" s="402">
        <f>VLOOKUP(A50,MATERIALES!A6:D398,4,FALSE)</f>
        <v>30029.058397145163</v>
      </c>
      <c r="N50" s="272">
        <f>K50*M50</f>
        <v>12.91249511077242</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7"/>
      <c r="C54" s="47"/>
      <c r="D54" s="47"/>
      <c r="E54" s="47"/>
      <c r="F54" s="47"/>
      <c r="G54" s="47"/>
      <c r="H54" s="47"/>
      <c r="I54" s="47"/>
      <c r="J54" s="288"/>
      <c r="K54" s="169"/>
      <c r="L54" s="478"/>
      <c r="M54" s="479"/>
      <c r="N54" s="480"/>
    </row>
    <row r="55" spans="1:14" ht="15.75" thickBot="1">
      <c r="B55" s="828" t="s">
        <v>953</v>
      </c>
      <c r="C55" s="829"/>
      <c r="D55" s="829"/>
      <c r="E55" s="829"/>
      <c r="F55" s="829"/>
      <c r="G55" s="829"/>
      <c r="H55" s="829"/>
      <c r="I55" s="829"/>
      <c r="J55" s="829"/>
      <c r="K55" s="829"/>
      <c r="L55" s="829"/>
      <c r="M55" s="830"/>
      <c r="N55" s="394">
        <f>SUM(N48:N54)</f>
        <v>1379.8462292405632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B60" s="46"/>
      <c r="C60" s="317"/>
      <c r="D60" s="317"/>
      <c r="E60" s="317"/>
      <c r="F60" s="317"/>
      <c r="G60" s="31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3"/>
      <c r="I65" s="169"/>
      <c r="J65" s="169"/>
      <c r="K65" s="169"/>
      <c r="L65" s="1002"/>
      <c r="M65" s="1003"/>
      <c r="N65" s="484"/>
    </row>
    <row r="66" spans="1:15" ht="15.75" thickBot="1">
      <c r="B66" s="828" t="s">
        <v>953</v>
      </c>
      <c r="C66" s="829"/>
      <c r="D66" s="829"/>
      <c r="E66" s="829"/>
      <c r="F66" s="829"/>
      <c r="G66" s="829"/>
      <c r="H66" s="829"/>
      <c r="I66" s="829"/>
      <c r="J66" s="829"/>
      <c r="K66" s="829"/>
      <c r="L66" s="829"/>
      <c r="M66" s="830"/>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980"/>
      <c r="N70" s="98" t="s">
        <v>951</v>
      </c>
    </row>
    <row r="71" spans="1:15">
      <c r="A71" s="167" t="s">
        <v>9</v>
      </c>
      <c r="B71" s="49" t="str">
        <f>VLOOKUP(A71,'MANO DE OBRA'!A8:D68,3,FALSE)</f>
        <v>Obrero (3)</v>
      </c>
      <c r="C71" s="47"/>
      <c r="D71" s="47"/>
      <c r="E71" s="47"/>
      <c r="F71" s="47"/>
      <c r="G71" s="47"/>
      <c r="H71" s="47"/>
      <c r="I71" s="292">
        <f>K71/J71*100</f>
        <v>87780</v>
      </c>
      <c r="J71" s="293">
        <v>185</v>
      </c>
      <c r="K71" s="294">
        <f>VLOOKUP(A71,'MANO DE OBRA'!A8:D99,4,FALSE)</f>
        <v>162393</v>
      </c>
      <c r="L71" s="50"/>
      <c r="M71" s="434">
        <v>12000</v>
      </c>
      <c r="N71" s="395">
        <f>K71/M71</f>
        <v>13.53275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12000</v>
      </c>
      <c r="N72" s="395">
        <f>K72/M72</f>
        <v>8.8905203012006648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8"/>
      <c r="C76" s="999"/>
      <c r="D76" s="999"/>
      <c r="E76" s="999"/>
      <c r="F76" s="999"/>
      <c r="G76" s="999"/>
      <c r="H76" s="999"/>
      <c r="I76" s="169"/>
      <c r="J76" s="169"/>
      <c r="K76" s="169"/>
      <c r="L76" s="1000"/>
      <c r="M76" s="1001"/>
      <c r="N76" s="484"/>
    </row>
    <row r="77" spans="1:15" ht="15.75" thickBot="1">
      <c r="B77" s="828" t="s">
        <v>953</v>
      </c>
      <c r="C77" s="829"/>
      <c r="D77" s="829"/>
      <c r="E77" s="829"/>
      <c r="F77" s="829"/>
      <c r="G77" s="829"/>
      <c r="H77" s="829"/>
      <c r="I77" s="829"/>
      <c r="J77" s="829"/>
      <c r="K77" s="829"/>
      <c r="L77" s="829"/>
      <c r="M77" s="830"/>
      <c r="N77" s="301">
        <f>SUM(N71:N76)</f>
        <v>22.423270301200667</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1518.3913076662891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303.67826153325785</v>
      </c>
      <c r="M84" s="863"/>
      <c r="N84" s="51"/>
    </row>
    <row r="85" spans="1:14">
      <c r="B85" s="89" t="s">
        <v>973</v>
      </c>
      <c r="C85" s="90"/>
      <c r="D85" s="90"/>
      <c r="E85" s="90"/>
      <c r="F85" s="90"/>
      <c r="G85" s="90"/>
      <c r="H85" s="90"/>
      <c r="I85" s="87"/>
      <c r="J85" s="88"/>
      <c r="K85" s="304">
        <v>0.05</v>
      </c>
      <c r="L85" s="862">
        <f>N79*K85</f>
        <v>75.919565383314463</v>
      </c>
      <c r="M85" s="863"/>
      <c r="N85" s="51"/>
    </row>
    <row r="86" spans="1:14" ht="15.75" thickBot="1">
      <c r="B86" s="91" t="s">
        <v>974</v>
      </c>
      <c r="C86" s="92"/>
      <c r="D86" s="92"/>
      <c r="E86" s="92"/>
      <c r="F86" s="92"/>
      <c r="G86" s="92"/>
      <c r="H86" s="92"/>
      <c r="I86" s="93"/>
      <c r="J86" s="94"/>
      <c r="K86" s="305">
        <v>0.05</v>
      </c>
      <c r="L86" s="864">
        <f>N79*K86</f>
        <v>75.919565383314463</v>
      </c>
      <c r="M86" s="865"/>
      <c r="N86" s="51"/>
    </row>
    <row r="87" spans="1:14" ht="15.75" thickBot="1">
      <c r="B87" s="828" t="s">
        <v>953</v>
      </c>
      <c r="C87" s="829"/>
      <c r="D87" s="829"/>
      <c r="E87" s="829"/>
      <c r="F87" s="829"/>
      <c r="G87" s="829"/>
      <c r="H87" s="829"/>
      <c r="I87" s="829"/>
      <c r="J87" s="829"/>
      <c r="K87" s="829"/>
      <c r="L87" s="829"/>
      <c r="M87" s="830"/>
      <c r="N87" s="52">
        <f>L84+L85+L86</f>
        <v>455.51739229988681</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1973.9086999661758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8554687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1147</v>
      </c>
      <c r="C31" s="81" t="s">
        <v>2164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138</v>
      </c>
      <c r="B36" s="841" t="str">
        <f>VLOOKUP(A36,EQUIPOS!A6:D154,3,FALSE)</f>
        <v>Camioneta D-300</v>
      </c>
      <c r="C36" s="842"/>
      <c r="D36" s="842"/>
      <c r="E36" s="842"/>
      <c r="F36" s="842"/>
      <c r="G36" s="842"/>
      <c r="H36" s="843"/>
      <c r="I36" s="267"/>
      <c r="J36" s="268"/>
      <c r="K36" s="269">
        <f>VLOOKUP(A36,EQUIPOS!A6:D163,4,FALSE)</f>
        <v>50994.557947077148</v>
      </c>
      <c r="L36" s="270"/>
      <c r="M36" s="336">
        <v>1200</v>
      </c>
      <c r="N36" s="272">
        <f>K36/M36</f>
        <v>42.495464955897624</v>
      </c>
    </row>
    <row r="37" spans="1:14">
      <c r="A37" s="113" t="s">
        <v>201</v>
      </c>
      <c r="B37" s="841" t="str">
        <f>VLOOKUP(A37,EQUIPOS!A7:D154,3,FALSE)</f>
        <v>Equipo autopropulsado para pintura termoplástica</v>
      </c>
      <c r="C37" s="842"/>
      <c r="D37" s="842"/>
      <c r="E37" s="842"/>
      <c r="F37" s="842"/>
      <c r="G37" s="842"/>
      <c r="H37" s="843"/>
      <c r="I37" s="421"/>
      <c r="J37" s="422"/>
      <c r="K37" s="269">
        <f>VLOOKUP(A37,EQUIPOS!A7:D164,4,FALSE)</f>
        <v>107316.76635955175</v>
      </c>
      <c r="L37" s="335"/>
      <c r="M37" s="336">
        <v>1200</v>
      </c>
      <c r="N37" s="272">
        <f>K37/M37</f>
        <v>89.430638632959798</v>
      </c>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0.01</v>
      </c>
      <c r="N41" s="344">
        <f>N77*M41</f>
        <v>0.39306379543167497</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132.3191673842891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0.108</v>
      </c>
      <c r="L48" s="267"/>
      <c r="M48" s="402">
        <f>VLOOKUP(A48,MATERIALES!A5:D396,4,FALSE)</f>
        <v>5385.1407951327756</v>
      </c>
      <c r="N48" s="272">
        <f>K48*M48</f>
        <v>581.59520587433974</v>
      </c>
    </row>
    <row r="49" spans="1:14">
      <c r="A49" s="166" t="s">
        <v>626</v>
      </c>
      <c r="B49" s="43" t="str">
        <f>VLOOKUP(A49,MATERIALES!A6:D373,3,FALSE)</f>
        <v xml:space="preserve">Resina termoplástica </v>
      </c>
      <c r="C49" s="425"/>
      <c r="D49" s="425"/>
      <c r="E49" s="425"/>
      <c r="F49" s="425"/>
      <c r="G49" s="425"/>
      <c r="H49" s="425"/>
      <c r="I49" s="425"/>
      <c r="J49" s="312" t="str">
        <f>VLOOKUP(A49,MATERIALES!A5:D641,2,FALSE)</f>
        <v>kg</v>
      </c>
      <c r="K49" s="397">
        <v>7.8E-2</v>
      </c>
      <c r="L49" s="421"/>
      <c r="M49" s="402">
        <f>VLOOKUP(A49,MATERIALES!A6:D397,4,FALSE)</f>
        <v>9101.2871001981348</v>
      </c>
      <c r="N49" s="272">
        <f>K49*M49</f>
        <v>709.90039381545455</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7"/>
      <c r="C54" s="47"/>
      <c r="D54" s="47"/>
      <c r="E54" s="47"/>
      <c r="F54" s="47"/>
      <c r="G54" s="47"/>
      <c r="H54" s="47"/>
      <c r="I54" s="47"/>
      <c r="J54" s="288"/>
      <c r="K54" s="169"/>
      <c r="L54" s="478"/>
      <c r="M54" s="479"/>
      <c r="N54" s="480"/>
    </row>
    <row r="55" spans="1:14" ht="15.75" thickBot="1">
      <c r="B55" s="828" t="s">
        <v>953</v>
      </c>
      <c r="C55" s="829"/>
      <c r="D55" s="829"/>
      <c r="E55" s="829"/>
      <c r="F55" s="829"/>
      <c r="G55" s="829"/>
      <c r="H55" s="829"/>
      <c r="I55" s="829"/>
      <c r="J55" s="829"/>
      <c r="K55" s="829"/>
      <c r="L55" s="829"/>
      <c r="M55" s="830"/>
      <c r="N55" s="394">
        <f>SUM(N48:N54)</f>
        <v>1291.4955996897943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B60" s="46"/>
      <c r="C60" s="317"/>
      <c r="D60" s="317"/>
      <c r="E60" s="317"/>
      <c r="F60" s="317"/>
      <c r="G60" s="31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3"/>
      <c r="I65" s="169"/>
      <c r="J65" s="169"/>
      <c r="K65" s="169"/>
      <c r="L65" s="1002"/>
      <c r="M65" s="1003"/>
      <c r="N65" s="484"/>
    </row>
    <row r="66" spans="1:15" ht="15.75" thickBot="1">
      <c r="B66" s="828" t="s">
        <v>953</v>
      </c>
      <c r="C66" s="829"/>
      <c r="D66" s="829"/>
      <c r="E66" s="829"/>
      <c r="F66" s="829"/>
      <c r="G66" s="829"/>
      <c r="H66" s="829"/>
      <c r="I66" s="829"/>
      <c r="J66" s="829"/>
      <c r="K66" s="829"/>
      <c r="L66" s="829"/>
      <c r="M66" s="830"/>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980"/>
      <c r="N70" s="98" t="s">
        <v>951</v>
      </c>
    </row>
    <row r="71" spans="1:15">
      <c r="A71" s="167"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9600</v>
      </c>
      <c r="N71" s="395">
        <f>K71/M71</f>
        <v>28.193229166666665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9600</v>
      </c>
      <c r="N72" s="395">
        <f>K72/M72</f>
        <v>11.113150376500831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8"/>
      <c r="C76" s="999"/>
      <c r="D76" s="999"/>
      <c r="E76" s="999"/>
      <c r="F76" s="999"/>
      <c r="G76" s="999"/>
      <c r="H76" s="999"/>
      <c r="I76" s="169"/>
      <c r="J76" s="169"/>
      <c r="K76" s="169"/>
      <c r="L76" s="1000"/>
      <c r="M76" s="1001"/>
      <c r="N76" s="484"/>
    </row>
    <row r="77" spans="1:15" ht="15.75" thickBot="1">
      <c r="B77" s="828" t="s">
        <v>953</v>
      </c>
      <c r="C77" s="829"/>
      <c r="D77" s="829"/>
      <c r="E77" s="829"/>
      <c r="F77" s="829"/>
      <c r="G77" s="829"/>
      <c r="H77" s="829"/>
      <c r="I77" s="829"/>
      <c r="J77" s="829"/>
      <c r="K77" s="829"/>
      <c r="L77" s="829"/>
      <c r="M77" s="830"/>
      <c r="N77" s="301">
        <f>SUM(N71:N76)</f>
        <v>39.306379543167495</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1463.1211466172508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292.62422932345015</v>
      </c>
      <c r="M84" s="863"/>
      <c r="N84" s="51"/>
    </row>
    <row r="85" spans="1:14">
      <c r="B85" s="89" t="s">
        <v>973</v>
      </c>
      <c r="C85" s="90"/>
      <c r="D85" s="90"/>
      <c r="E85" s="90"/>
      <c r="F85" s="90"/>
      <c r="G85" s="90"/>
      <c r="H85" s="90"/>
      <c r="I85" s="87"/>
      <c r="J85" s="88"/>
      <c r="K85" s="304">
        <v>0.05</v>
      </c>
      <c r="L85" s="862">
        <f>N79*K85</f>
        <v>73.156057330862538</v>
      </c>
      <c r="M85" s="863"/>
      <c r="N85" s="51"/>
    </row>
    <row r="86" spans="1:14" ht="15.75" thickBot="1">
      <c r="B86" s="91" t="s">
        <v>974</v>
      </c>
      <c r="C86" s="92"/>
      <c r="D86" s="92"/>
      <c r="E86" s="92"/>
      <c r="F86" s="92"/>
      <c r="G86" s="92"/>
      <c r="H86" s="92"/>
      <c r="I86" s="93"/>
      <c r="J86" s="94"/>
      <c r="K86" s="305">
        <v>0.05</v>
      </c>
      <c r="L86" s="864">
        <f>N79*K86</f>
        <v>73.156057330862538</v>
      </c>
      <c r="M86" s="865"/>
      <c r="N86" s="51"/>
    </row>
    <row r="87" spans="1:14" ht="15.75" thickBot="1">
      <c r="B87" s="828" t="s">
        <v>953</v>
      </c>
      <c r="C87" s="829"/>
      <c r="D87" s="829"/>
      <c r="E87" s="829"/>
      <c r="F87" s="829"/>
      <c r="G87" s="829"/>
      <c r="H87" s="829"/>
      <c r="I87" s="829"/>
      <c r="J87" s="829"/>
      <c r="K87" s="829"/>
      <c r="L87" s="829"/>
      <c r="M87" s="830"/>
      <c r="N87" s="52">
        <f>L84+L85+L86</f>
        <v>438.93634398517526</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1902.057490602426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6.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9.25"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thickBot="1">
      <c r="A31" t="s">
        <v>1845</v>
      </c>
      <c r="B31" s="80" t="s">
        <v>1148</v>
      </c>
      <c r="C31" s="81" t="s">
        <v>2165</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199</v>
      </c>
      <c r="B36" s="841" t="str">
        <f>VLOOKUP(A36,EQUIPOS!A6:D154,3,FALSE)</f>
        <v xml:space="preserve">Equipo de pintura (Compresor), Presión máxima de trabajo 3300 psi.
</v>
      </c>
      <c r="C36" s="842"/>
      <c r="D36" s="842"/>
      <c r="E36" s="842"/>
      <c r="F36" s="842"/>
      <c r="G36" s="842"/>
      <c r="H36" s="843"/>
      <c r="I36" s="267"/>
      <c r="J36" s="268"/>
      <c r="K36" s="269">
        <f>VLOOKUP(A36,EQUIPOS!A6:D163,4,FALSE)</f>
        <v>24062.076904650039</v>
      </c>
      <c r="L36" s="270"/>
      <c r="M36" s="336">
        <v>6.1</v>
      </c>
      <c r="N36" s="272">
        <f>K36/M36</f>
        <v>3944.6027712541049</v>
      </c>
    </row>
    <row r="37" spans="1:14">
      <c r="A37" s="113" t="s">
        <v>138</v>
      </c>
      <c r="B37" s="841" t="str">
        <f>VLOOKUP(A37,EQUIPOS!A7:D154,3,FALSE)</f>
        <v>Camioneta D-300</v>
      </c>
      <c r="C37" s="842"/>
      <c r="D37" s="842"/>
      <c r="E37" s="842"/>
      <c r="F37" s="842"/>
      <c r="G37" s="842"/>
      <c r="H37" s="843"/>
      <c r="I37" s="421"/>
      <c r="J37" s="422"/>
      <c r="K37" s="269">
        <f>VLOOKUP(A37,EQUIPOS!A7:D164,4,FALSE)</f>
        <v>50994.557947077148</v>
      </c>
      <c r="L37" s="335"/>
      <c r="M37" s="336">
        <v>6.1</v>
      </c>
      <c r="N37" s="272">
        <f>K37/M37</f>
        <v>8359.7635978814997</v>
      </c>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0.01</v>
      </c>
      <c r="N41" s="344">
        <f>N77*M41</f>
        <v>77.324025330821314</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12381.690394466426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0.38200000000000001</v>
      </c>
      <c r="L48" s="267"/>
      <c r="M48" s="402">
        <f>VLOOKUP(A48,MATERIALES!A5:D396,4,FALSE)</f>
        <v>5385.1407951327756</v>
      </c>
      <c r="N48" s="272">
        <f>K48*M48</f>
        <v>2057.1237837407202</v>
      </c>
    </row>
    <row r="49" spans="1:14">
      <c r="A49" s="166" t="s">
        <v>841</v>
      </c>
      <c r="B49" s="43" t="str">
        <f>VLOOKUP(A49,MATERIALES!A6:D373,3,FALSE)</f>
        <v>Disolvente para pintura Trafico (acrílico)</v>
      </c>
      <c r="C49" s="425"/>
      <c r="D49" s="425"/>
      <c r="E49" s="425"/>
      <c r="F49" s="425"/>
      <c r="G49" s="425"/>
      <c r="H49" s="425"/>
      <c r="I49" s="425"/>
      <c r="J49" s="312" t="str">
        <f>VLOOKUP(A49,MATERIALES!A5:D641,2,FALSE)</f>
        <v>gal</v>
      </c>
      <c r="K49" s="397">
        <v>0.05</v>
      </c>
      <c r="L49" s="421"/>
      <c r="M49" s="402">
        <f>VLOOKUP(A49,MATERIALES!A6:D397,4,FALSE)</f>
        <v>30029.058397145163</v>
      </c>
      <c r="N49" s="272">
        <f>K49*M49</f>
        <v>1501.4529198572582</v>
      </c>
    </row>
    <row r="50" spans="1:14">
      <c r="A50" s="166" t="s">
        <v>605</v>
      </c>
      <c r="B50" s="43" t="str">
        <f>VLOOKUP(A50,MATERIALES!A6:D373,3,FALSE)</f>
        <v>Pintura acrílica pura para tráfico</v>
      </c>
      <c r="C50" s="425"/>
      <c r="D50" s="425"/>
      <c r="E50" s="425"/>
      <c r="F50" s="425"/>
      <c r="G50" s="425"/>
      <c r="H50" s="425"/>
      <c r="I50" s="425"/>
      <c r="J50" s="312" t="str">
        <f>VLOOKUP(A50,MATERIALES!A6:D642,2,FALSE)</f>
        <v>gal</v>
      </c>
      <c r="K50" s="397">
        <v>0.12</v>
      </c>
      <c r="L50" s="421"/>
      <c r="M50" s="402">
        <f>VLOOKUP(A50,MATERIALES!A6:D398,4,FALSE)</f>
        <v>79944.089825263072</v>
      </c>
      <c r="N50" s="272">
        <f>K50*M50</f>
        <v>9593.2907790315676</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7"/>
      <c r="C54" s="47"/>
      <c r="D54" s="47"/>
      <c r="E54" s="47"/>
      <c r="F54" s="47"/>
      <c r="G54" s="47"/>
      <c r="H54" s="47"/>
      <c r="I54" s="47"/>
      <c r="J54" s="288"/>
      <c r="K54" s="169"/>
      <c r="L54" s="478"/>
      <c r="M54" s="479"/>
      <c r="N54" s="480"/>
    </row>
    <row r="55" spans="1:14" ht="15.75" thickBot="1">
      <c r="B55" s="828" t="s">
        <v>953</v>
      </c>
      <c r="C55" s="829"/>
      <c r="D55" s="829"/>
      <c r="E55" s="829"/>
      <c r="F55" s="829"/>
      <c r="G55" s="829"/>
      <c r="H55" s="829"/>
      <c r="I55" s="829"/>
      <c r="J55" s="829"/>
      <c r="K55" s="829"/>
      <c r="L55" s="829"/>
      <c r="M55" s="830"/>
      <c r="N55" s="394">
        <f>SUM(N48:N54)</f>
        <v>13151.867482629546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B60" s="46"/>
      <c r="C60" s="317"/>
      <c r="D60" s="317"/>
      <c r="E60" s="317"/>
      <c r="F60" s="317"/>
      <c r="G60" s="31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3"/>
      <c r="I65" s="169"/>
      <c r="J65" s="169"/>
      <c r="K65" s="169"/>
      <c r="L65" s="1002"/>
      <c r="M65" s="1003"/>
      <c r="N65" s="484"/>
    </row>
    <row r="66" spans="1:15" ht="15.75" thickBot="1">
      <c r="B66" s="828" t="s">
        <v>953</v>
      </c>
      <c r="C66" s="829"/>
      <c r="D66" s="829"/>
      <c r="E66" s="829"/>
      <c r="F66" s="829"/>
      <c r="G66" s="829"/>
      <c r="H66" s="829"/>
      <c r="I66" s="829"/>
      <c r="J66" s="829"/>
      <c r="K66" s="829"/>
      <c r="L66" s="829"/>
      <c r="M66" s="830"/>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857"/>
      <c r="N70" s="98" t="s">
        <v>951</v>
      </c>
    </row>
    <row r="71" spans="1:15">
      <c r="A71" s="167"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48.8</v>
      </c>
      <c r="N71" s="395">
        <f>K71/M71</f>
        <v>5546.2090163934427</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48.8</v>
      </c>
      <c r="N72" s="395">
        <f>K72/M72</f>
        <v>2186.1935166886883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8"/>
      <c r="C76" s="999"/>
      <c r="D76" s="999"/>
      <c r="E76" s="999"/>
      <c r="F76" s="999"/>
      <c r="G76" s="999"/>
      <c r="H76" s="999"/>
      <c r="I76" s="169"/>
      <c r="J76" s="169"/>
      <c r="K76" s="169"/>
      <c r="L76" s="1000"/>
      <c r="M76" s="1001"/>
      <c r="N76" s="484"/>
    </row>
    <row r="77" spans="1:15" ht="15.75" thickBot="1">
      <c r="B77" s="828" t="s">
        <v>953</v>
      </c>
      <c r="C77" s="829"/>
      <c r="D77" s="829"/>
      <c r="E77" s="829"/>
      <c r="F77" s="829"/>
      <c r="G77" s="829"/>
      <c r="H77" s="829"/>
      <c r="I77" s="829"/>
      <c r="J77" s="829"/>
      <c r="K77" s="829"/>
      <c r="L77" s="829"/>
      <c r="M77" s="830"/>
      <c r="N77" s="301">
        <f>SUM(N71:N76)</f>
        <v>7732.4025330821314</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33265.960410178101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6653.1920820356208</v>
      </c>
      <c r="M84" s="863"/>
      <c r="N84" s="51"/>
    </row>
    <row r="85" spans="1:14">
      <c r="B85" s="89" t="s">
        <v>973</v>
      </c>
      <c r="C85" s="90"/>
      <c r="D85" s="90"/>
      <c r="E85" s="90"/>
      <c r="F85" s="90"/>
      <c r="G85" s="90"/>
      <c r="H85" s="90"/>
      <c r="I85" s="87"/>
      <c r="J85" s="88"/>
      <c r="K85" s="304">
        <v>0.05</v>
      </c>
      <c r="L85" s="862">
        <f>N79*K85</f>
        <v>1663.2980205089052</v>
      </c>
      <c r="M85" s="863"/>
      <c r="N85" s="51"/>
    </row>
    <row r="86" spans="1:14" ht="15.75" thickBot="1">
      <c r="B86" s="91" t="s">
        <v>974</v>
      </c>
      <c r="C86" s="92"/>
      <c r="D86" s="92"/>
      <c r="E86" s="92"/>
      <c r="F86" s="92"/>
      <c r="G86" s="92"/>
      <c r="H86" s="92"/>
      <c r="I86" s="93"/>
      <c r="J86" s="94"/>
      <c r="K86" s="305">
        <v>0.05</v>
      </c>
      <c r="L86" s="864">
        <f>N79*K86</f>
        <v>1663.2980205089052</v>
      </c>
      <c r="M86" s="865"/>
      <c r="N86" s="51"/>
    </row>
    <row r="87" spans="1:14" ht="15.75" thickBot="1">
      <c r="B87" s="828" t="s">
        <v>953</v>
      </c>
      <c r="C87" s="829"/>
      <c r="D87" s="829"/>
      <c r="E87" s="829"/>
      <c r="F87" s="829"/>
      <c r="G87" s="829"/>
      <c r="H87" s="829"/>
      <c r="I87" s="829"/>
      <c r="J87" s="829"/>
      <c r="K87" s="829"/>
      <c r="L87" s="829"/>
      <c r="M87" s="830"/>
      <c r="N87" s="52">
        <f>L84+L85+L86</f>
        <v>9979.7881230534294</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43245.748533231526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5"/>
  <cols>
    <col min="1" max="1" width="10.140625" bestFit="1" customWidth="1"/>
    <col min="2" max="2" width="17" customWidth="1"/>
    <col min="6" max="6" width="15.42578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thickBot="1">
      <c r="A31" t="s">
        <v>1845</v>
      </c>
      <c r="B31" s="80" t="s">
        <v>1149</v>
      </c>
      <c r="C31" s="81" t="s">
        <v>2166</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138</v>
      </c>
      <c r="B36" s="841" t="str">
        <f>VLOOKUP(A36,EQUIPOS!A6:D154,3,FALSE)</f>
        <v>Camioneta D-300</v>
      </c>
      <c r="C36" s="842"/>
      <c r="D36" s="842"/>
      <c r="E36" s="842"/>
      <c r="F36" s="842"/>
      <c r="G36" s="842"/>
      <c r="H36" s="843"/>
      <c r="I36" s="267"/>
      <c r="J36" s="268"/>
      <c r="K36" s="269">
        <f>VLOOKUP(A36,EQUIPOS!A6:D163,4,FALSE)</f>
        <v>50994.557947077148</v>
      </c>
      <c r="L36" s="270"/>
      <c r="M36" s="336">
        <v>6</v>
      </c>
      <c r="N36" s="272">
        <f>K36/M36</f>
        <v>8499.0929911795247</v>
      </c>
    </row>
    <row r="37" spans="1:14">
      <c r="A37" s="113" t="s">
        <v>1711</v>
      </c>
      <c r="B37" s="841" t="str">
        <f>VLOOKUP(A37,EQUIPOS!A7:D154,3,FALSE)</f>
        <v>Caldera para pintura termoplástica</v>
      </c>
      <c r="C37" s="842"/>
      <c r="D37" s="842"/>
      <c r="E37" s="842"/>
      <c r="F37" s="842"/>
      <c r="G37" s="842"/>
      <c r="H37" s="843"/>
      <c r="I37" s="421"/>
      <c r="J37" s="422"/>
      <c r="K37" s="269">
        <f>VLOOKUP(A37,EQUIPOS!A7:D164,4,FALSE)</f>
        <v>51519.693899871701</v>
      </c>
      <c r="L37" s="335"/>
      <c r="M37" s="336">
        <v>6</v>
      </c>
      <c r="N37" s="272">
        <f>K37/M37</f>
        <v>8586.6156499786175</v>
      </c>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0.01</v>
      </c>
      <c r="N41" s="344">
        <f>N77*M41</f>
        <v>89.890050753001674</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17175.598691911142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6" t="s">
        <v>447</v>
      </c>
      <c r="B48" s="43" t="str">
        <f>VLOOKUP(A48,MATERIALES!A5:D373,3,FALSE)</f>
        <v>Esferas reflectivas</v>
      </c>
      <c r="C48" s="281"/>
      <c r="D48" s="281"/>
      <c r="E48" s="281"/>
      <c r="F48" s="281"/>
      <c r="G48" s="281"/>
      <c r="H48" s="281"/>
      <c r="I48" s="268"/>
      <c r="J48" s="224" t="str">
        <f>VLOOKUP(A48,MATERIALES!A4:D640,2,FALSE)</f>
        <v>kg</v>
      </c>
      <c r="K48" s="282">
        <v>0.9</v>
      </c>
      <c r="L48" s="267"/>
      <c r="M48" s="402">
        <f>VLOOKUP(A48,MATERIALES!A5:D396,4,FALSE)</f>
        <v>5385.1407951327756</v>
      </c>
      <c r="N48" s="272">
        <f>K48*M48</f>
        <v>4846.6267156194981</v>
      </c>
    </row>
    <row r="49" spans="1:14">
      <c r="A49" s="166" t="s">
        <v>626</v>
      </c>
      <c r="B49" s="43" t="str">
        <f>VLOOKUP(A49,MATERIALES!A6:D373,3,FALSE)</f>
        <v xml:space="preserve">Resina termoplástica </v>
      </c>
      <c r="C49" s="425"/>
      <c r="D49" s="425"/>
      <c r="E49" s="425"/>
      <c r="F49" s="425"/>
      <c r="G49" s="425"/>
      <c r="H49" s="425"/>
      <c r="I49" s="425"/>
      <c r="J49" s="311" t="str">
        <f>VLOOKUP(A49,MATERIALES!A5:D641,2,FALSE)</f>
        <v>kg</v>
      </c>
      <c r="K49" s="397">
        <v>0.65</v>
      </c>
      <c r="L49" s="421"/>
      <c r="M49" s="402">
        <f>VLOOKUP(A49,MATERIALES!A6:D397,4,FALSE)</f>
        <v>9101.2871001981348</v>
      </c>
      <c r="N49" s="272">
        <f>K49*M49</f>
        <v>5915.8366151287883</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7"/>
      <c r="C54" s="47"/>
      <c r="D54" s="47"/>
      <c r="E54" s="47"/>
      <c r="F54" s="47"/>
      <c r="G54" s="47"/>
      <c r="H54" s="47"/>
      <c r="I54" s="47"/>
      <c r="J54" s="288"/>
      <c r="K54" s="169"/>
      <c r="L54" s="478"/>
      <c r="M54" s="479"/>
      <c r="N54" s="480"/>
    </row>
    <row r="55" spans="1:14" ht="15.75" thickBot="1">
      <c r="B55" s="828" t="s">
        <v>953</v>
      </c>
      <c r="C55" s="829"/>
      <c r="D55" s="829"/>
      <c r="E55" s="829"/>
      <c r="F55" s="829"/>
      <c r="G55" s="829"/>
      <c r="H55" s="829"/>
      <c r="I55" s="829"/>
      <c r="J55" s="829"/>
      <c r="K55" s="829"/>
      <c r="L55" s="829"/>
      <c r="M55" s="830"/>
      <c r="N55" s="394">
        <f>SUM(N48:N54)</f>
        <v>10762.463330748287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B60" s="46"/>
      <c r="C60" s="317"/>
      <c r="D60" s="317"/>
      <c r="E60" s="317"/>
      <c r="F60" s="317"/>
      <c r="G60" s="31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3"/>
      <c r="I65" s="169"/>
      <c r="J65" s="169"/>
      <c r="K65" s="169"/>
      <c r="L65" s="1002"/>
      <c r="M65" s="1003"/>
      <c r="N65" s="484"/>
    </row>
    <row r="66" spans="1:15" ht="15.75" thickBot="1">
      <c r="B66" s="828" t="s">
        <v>953</v>
      </c>
      <c r="C66" s="829"/>
      <c r="D66" s="829"/>
      <c r="E66" s="829"/>
      <c r="F66" s="829"/>
      <c r="G66" s="829"/>
      <c r="H66" s="829"/>
      <c r="I66" s="829"/>
      <c r="J66" s="829"/>
      <c r="K66" s="829"/>
      <c r="L66" s="829"/>
      <c r="M66" s="830"/>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980"/>
      <c r="N70" s="98" t="s">
        <v>951</v>
      </c>
    </row>
    <row r="71" spans="1:15">
      <c r="A71" s="167"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48</v>
      </c>
      <c r="N71" s="395">
        <f>K71/M71</f>
        <v>6766.375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48</v>
      </c>
      <c r="N72" s="395">
        <f>K72/M72</f>
        <v>2222.6300753001665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8"/>
      <c r="C76" s="999"/>
      <c r="D76" s="999"/>
      <c r="E76" s="999"/>
      <c r="F76" s="999"/>
      <c r="G76" s="999"/>
      <c r="H76" s="999"/>
      <c r="I76" s="169"/>
      <c r="J76" s="169"/>
      <c r="K76" s="169"/>
      <c r="L76" s="1000"/>
      <c r="M76" s="1001"/>
      <c r="N76" s="484"/>
    </row>
    <row r="77" spans="1:15" ht="15.75" thickBot="1">
      <c r="B77" s="828" t="s">
        <v>953</v>
      </c>
      <c r="C77" s="829"/>
      <c r="D77" s="829"/>
      <c r="E77" s="829"/>
      <c r="F77" s="829"/>
      <c r="G77" s="829"/>
      <c r="H77" s="829"/>
      <c r="I77" s="829"/>
      <c r="J77" s="829"/>
      <c r="K77" s="829"/>
      <c r="L77" s="829"/>
      <c r="M77" s="830"/>
      <c r="N77" s="301">
        <f>SUM(N71:N76)</f>
        <v>8989.0050753001669</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36927.067097959596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7385.4134195919196</v>
      </c>
      <c r="M84" s="863"/>
      <c r="N84" s="51"/>
    </row>
    <row r="85" spans="1:14">
      <c r="B85" s="89" t="s">
        <v>973</v>
      </c>
      <c r="C85" s="90"/>
      <c r="D85" s="90"/>
      <c r="E85" s="90"/>
      <c r="F85" s="90"/>
      <c r="G85" s="90"/>
      <c r="H85" s="90"/>
      <c r="I85" s="87"/>
      <c r="J85" s="88"/>
      <c r="K85" s="304">
        <v>0.05</v>
      </c>
      <c r="L85" s="862">
        <f>N79*K85</f>
        <v>1846.3533548979799</v>
      </c>
      <c r="M85" s="863"/>
      <c r="N85" s="51"/>
    </row>
    <row r="86" spans="1:14" ht="15.75" thickBot="1">
      <c r="B86" s="91" t="s">
        <v>974</v>
      </c>
      <c r="C86" s="92"/>
      <c r="D86" s="92"/>
      <c r="E86" s="92"/>
      <c r="F86" s="92"/>
      <c r="G86" s="92"/>
      <c r="H86" s="92"/>
      <c r="I86" s="93"/>
      <c r="J86" s="94"/>
      <c r="K86" s="305">
        <v>0.05</v>
      </c>
      <c r="L86" s="864">
        <f>N79*K86</f>
        <v>1846.3533548979799</v>
      </c>
      <c r="M86" s="865"/>
      <c r="N86" s="51"/>
    </row>
    <row r="87" spans="1:14" ht="15.75" thickBot="1">
      <c r="B87" s="828" t="s">
        <v>953</v>
      </c>
      <c r="C87" s="829"/>
      <c r="D87" s="829"/>
      <c r="E87" s="829"/>
      <c r="F87" s="829"/>
      <c r="G87" s="829"/>
      <c r="H87" s="829"/>
      <c r="I87" s="829"/>
      <c r="J87" s="829"/>
      <c r="K87" s="829"/>
      <c r="L87" s="829"/>
      <c r="M87" s="830"/>
      <c r="N87" s="52">
        <f>L84+L85+L86</f>
        <v>11078.120129387878</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48005.187227347473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1150</v>
      </c>
      <c r="C31" s="81" t="s">
        <v>2167</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138</v>
      </c>
      <c r="B36" s="841" t="str">
        <f>VLOOKUP(A36,EQUIPOS!A6:D154,3,FALSE)</f>
        <v>Camioneta D-300</v>
      </c>
      <c r="C36" s="842"/>
      <c r="D36" s="842"/>
      <c r="E36" s="842"/>
      <c r="F36" s="842"/>
      <c r="G36" s="842"/>
      <c r="H36" s="843"/>
      <c r="I36" s="267"/>
      <c r="J36" s="268"/>
      <c r="K36" s="269">
        <f>VLOOKUP(A36,EQUIPOS!A6:D163,4,FALSE)</f>
        <v>50994.557947077148</v>
      </c>
      <c r="L36" s="270"/>
      <c r="M36" s="336">
        <v>250</v>
      </c>
      <c r="N36" s="272">
        <f>K36/M36</f>
        <v>203.97823178830859</v>
      </c>
    </row>
    <row r="37" spans="1:14">
      <c r="A37" s="113" t="s">
        <v>251</v>
      </c>
      <c r="B37" s="841" t="str">
        <f>VLOOKUP(A37,EQUIPOS!A7:D154,3,FALSE)</f>
        <v>Maquina térmica pegatachas</v>
      </c>
      <c r="C37" s="842"/>
      <c r="D37" s="842"/>
      <c r="E37" s="842"/>
      <c r="F37" s="842"/>
      <c r="G37" s="842"/>
      <c r="H37" s="843"/>
      <c r="I37" s="421"/>
      <c r="J37" s="422"/>
      <c r="K37" s="269">
        <f>VLOOKUP(A37,EQUIPOS!A7:D164,4,FALSE)</f>
        <v>25549.156811005927</v>
      </c>
      <c r="L37" s="335"/>
      <c r="M37" s="336">
        <v>250</v>
      </c>
      <c r="N37" s="272">
        <f>K37/M37</f>
        <v>102.1966272440237</v>
      </c>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0.01</v>
      </c>
      <c r="N41" s="344">
        <f>N77*M41</f>
        <v>1.0747412180720399</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307.24960025040434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6" t="s">
        <v>626</v>
      </c>
      <c r="B48" s="43" t="str">
        <f>VLOOKUP(A48,MATERIALES!A5:D373,3,FALSE)</f>
        <v xml:space="preserve">Resina termoplástica </v>
      </c>
      <c r="C48" s="281"/>
      <c r="D48" s="281"/>
      <c r="E48" s="281"/>
      <c r="F48" s="281"/>
      <c r="G48" s="281"/>
      <c r="H48" s="281"/>
      <c r="I48" s="268"/>
      <c r="J48" s="224" t="str">
        <f>VLOOKUP(A48,MATERIALES!A4:D640,2,FALSE)</f>
        <v>kg</v>
      </c>
      <c r="K48" s="282">
        <v>0.08</v>
      </c>
      <c r="L48" s="267"/>
      <c r="M48" s="402">
        <f>VLOOKUP(A48,MATERIALES!A5:D396,4,FALSE)</f>
        <v>9101.2871001981348</v>
      </c>
      <c r="N48" s="272">
        <f>K48*M48</f>
        <v>728.10296801585082</v>
      </c>
    </row>
    <row r="49" spans="1:14">
      <c r="A49" s="166" t="s">
        <v>681</v>
      </c>
      <c r="B49" s="43" t="str">
        <f>VLOOKUP(A49,MATERIALES!A6:D373,3,FALSE)</f>
        <v>Tacha reflectiva</v>
      </c>
      <c r="C49" s="425"/>
      <c r="D49" s="425"/>
      <c r="E49" s="425"/>
      <c r="F49" s="425"/>
      <c r="G49" s="425"/>
      <c r="H49" s="425"/>
      <c r="I49" s="422"/>
      <c r="J49" s="224" t="str">
        <f>VLOOKUP(A49,MATERIALES!A5:D641,2,FALSE)</f>
        <v>u</v>
      </c>
      <c r="K49" s="397">
        <v>1</v>
      </c>
      <c r="L49" s="421"/>
      <c r="M49" s="402">
        <f>VLOOKUP(A49,MATERIALES!A6:D397,4,FALSE)</f>
        <v>6613.7616220468108</v>
      </c>
      <c r="N49" s="272">
        <f>K49*M49</f>
        <v>6613.7616220468108</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7"/>
      <c r="C54" s="47"/>
      <c r="D54" s="47"/>
      <c r="E54" s="47"/>
      <c r="F54" s="47"/>
      <c r="G54" s="47"/>
      <c r="H54" s="47"/>
      <c r="I54" s="47"/>
      <c r="J54" s="288"/>
      <c r="K54" s="169"/>
      <c r="L54" s="478"/>
      <c r="M54" s="479"/>
      <c r="N54" s="480"/>
    </row>
    <row r="55" spans="1:14" ht="15.75" thickBot="1">
      <c r="B55" s="828" t="s">
        <v>953</v>
      </c>
      <c r="C55" s="829"/>
      <c r="D55" s="829"/>
      <c r="E55" s="829"/>
      <c r="F55" s="829"/>
      <c r="G55" s="829"/>
      <c r="H55" s="829"/>
      <c r="I55" s="829"/>
      <c r="J55" s="829"/>
      <c r="K55" s="829"/>
      <c r="L55" s="829"/>
      <c r="M55" s="830"/>
      <c r="N55" s="394">
        <f>SUM(N48:N54)</f>
        <v>7341.8645900626616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B60" s="46"/>
      <c r="C60" s="317"/>
      <c r="D60" s="317"/>
      <c r="E60" s="317"/>
      <c r="F60" s="317"/>
      <c r="G60" s="31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3"/>
      <c r="I65" s="169"/>
      <c r="J65" s="169"/>
      <c r="K65" s="169"/>
      <c r="L65" s="1002"/>
      <c r="M65" s="1003"/>
      <c r="N65" s="484"/>
    </row>
    <row r="66" spans="1:15" ht="15.75" thickBot="1">
      <c r="B66" s="828" t="s">
        <v>953</v>
      </c>
      <c r="C66" s="829"/>
      <c r="D66" s="829"/>
      <c r="E66" s="829"/>
      <c r="F66" s="829"/>
      <c r="G66" s="829"/>
      <c r="H66" s="829"/>
      <c r="I66" s="829"/>
      <c r="J66" s="829"/>
      <c r="K66" s="829"/>
      <c r="L66" s="829"/>
      <c r="M66" s="830"/>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980"/>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2000</v>
      </c>
      <c r="N71" s="395">
        <f>K71/M71</f>
        <v>54.131</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2000</v>
      </c>
      <c r="N72" s="395">
        <f>K72/M72</f>
        <v>53.343121807203993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8"/>
      <c r="C76" s="999"/>
      <c r="D76" s="999"/>
      <c r="E76" s="999"/>
      <c r="F76" s="999"/>
      <c r="G76" s="999"/>
      <c r="H76" s="999"/>
      <c r="I76" s="169"/>
      <c r="J76" s="169"/>
      <c r="K76" s="169"/>
      <c r="L76" s="1000"/>
      <c r="M76" s="1001"/>
      <c r="N76" s="484"/>
    </row>
    <row r="77" spans="1:15" ht="15.75" thickBot="1">
      <c r="B77" s="828" t="s">
        <v>953</v>
      </c>
      <c r="C77" s="829"/>
      <c r="D77" s="829"/>
      <c r="E77" s="829"/>
      <c r="F77" s="829"/>
      <c r="G77" s="829"/>
      <c r="H77" s="829"/>
      <c r="I77" s="829"/>
      <c r="J77" s="829"/>
      <c r="K77" s="829"/>
      <c r="L77" s="829"/>
      <c r="M77" s="830"/>
      <c r="N77" s="301">
        <f>SUM(N71:N76)</f>
        <v>107.474121807204</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7756.5883121202696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1551.3176624240541</v>
      </c>
      <c r="M84" s="863"/>
      <c r="N84" s="51"/>
    </row>
    <row r="85" spans="1:14">
      <c r="B85" s="89" t="s">
        <v>973</v>
      </c>
      <c r="C85" s="90"/>
      <c r="D85" s="90"/>
      <c r="E85" s="90"/>
      <c r="F85" s="90"/>
      <c r="G85" s="90"/>
      <c r="H85" s="90"/>
      <c r="I85" s="87"/>
      <c r="J85" s="88"/>
      <c r="K85" s="304">
        <v>0.05</v>
      </c>
      <c r="L85" s="862">
        <f>N79*K85</f>
        <v>387.82941560601353</v>
      </c>
      <c r="M85" s="863"/>
      <c r="N85" s="51"/>
    </row>
    <row r="86" spans="1:14" ht="15.75" thickBot="1">
      <c r="B86" s="91" t="s">
        <v>974</v>
      </c>
      <c r="C86" s="92"/>
      <c r="D86" s="92"/>
      <c r="E86" s="92"/>
      <c r="F86" s="92"/>
      <c r="G86" s="92"/>
      <c r="H86" s="92"/>
      <c r="I86" s="93"/>
      <c r="J86" s="94"/>
      <c r="K86" s="305">
        <v>0.05</v>
      </c>
      <c r="L86" s="864">
        <f>N79*K86</f>
        <v>387.82941560601353</v>
      </c>
      <c r="M86" s="865"/>
      <c r="N86" s="51"/>
    </row>
    <row r="87" spans="1:14" ht="15.75" thickBot="1">
      <c r="B87" s="828" t="s">
        <v>953</v>
      </c>
      <c r="C87" s="829"/>
      <c r="D87" s="829"/>
      <c r="E87" s="829"/>
      <c r="F87" s="829"/>
      <c r="G87" s="829"/>
      <c r="H87" s="829"/>
      <c r="I87" s="829"/>
      <c r="J87" s="829"/>
      <c r="K87" s="829"/>
      <c r="L87" s="829"/>
      <c r="M87" s="830"/>
      <c r="N87" s="52">
        <f>L84+L85+L86</f>
        <v>2326.9764936360812</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10083.56480575635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3.7109375" customWidth="1"/>
    <col min="9" max="9" width="12.85546875" bestFit="1" customWidth="1"/>
    <col min="10" max="10" width="15.5703125" customWidth="1"/>
    <col min="11" max="11" width="18.85546875" customWidth="1"/>
    <col min="13" max="13" width="14"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9.25"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1713</v>
      </c>
      <c r="C31" s="81" t="s">
        <v>2168</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138</v>
      </c>
      <c r="B36" s="841" t="str">
        <f>VLOOKUP(A36,EQUIPOS!A6:D154,3,FALSE)</f>
        <v>Camioneta D-300</v>
      </c>
      <c r="C36" s="842"/>
      <c r="D36" s="842"/>
      <c r="E36" s="842"/>
      <c r="F36" s="842"/>
      <c r="G36" s="842"/>
      <c r="H36" s="843"/>
      <c r="I36" s="267"/>
      <c r="J36" s="268"/>
      <c r="K36" s="269">
        <f>VLOOKUP(A36,EQUIPOS!A6:D163,4,FALSE)</f>
        <v>50994.557947077148</v>
      </c>
      <c r="L36" s="270"/>
      <c r="M36" s="336">
        <v>3.75</v>
      </c>
      <c r="N36" s="272">
        <f>K36/M36</f>
        <v>13598.54878588724</v>
      </c>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0.01</v>
      </c>
      <c r="N41" s="344">
        <f>N77*M41</f>
        <v>89.693081204802652</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13688.241867092043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6" t="s">
        <v>615</v>
      </c>
      <c r="B48" s="43" t="str">
        <f>VLOOKUP(A48,MATERIALES!A5:D373,3,FALSE)</f>
        <v>Poste en angulo de 2*2*1/4 de 3,5m para señal</v>
      </c>
      <c r="C48" s="281"/>
      <c r="D48" s="281"/>
      <c r="E48" s="281"/>
      <c r="F48" s="281"/>
      <c r="G48" s="281"/>
      <c r="H48" s="281"/>
      <c r="I48" s="281"/>
      <c r="J48" s="311" t="str">
        <f>VLOOKUP(A48,MATERIALES!A4:D640,2,FALSE)</f>
        <v>u</v>
      </c>
      <c r="K48" s="282">
        <v>1</v>
      </c>
      <c r="L48" s="267"/>
      <c r="M48" s="402">
        <f>VLOOKUP(A48,MATERIALES!A5:D396,4,FALSE)</f>
        <v>100168.47808506305</v>
      </c>
      <c r="N48" s="272">
        <f>K48*M48</f>
        <v>100168.47808506305</v>
      </c>
    </row>
    <row r="49" spans="1:14">
      <c r="A49" s="166" t="s">
        <v>653</v>
      </c>
      <c r="B49" s="43" t="str">
        <f>VLOOKUP(A49,MATERIALES!A6:D373,3,FALSE)</f>
        <v>Señal (grupo 1). Tablero en lámina galvanizada de 75cm*75cm, calibre 16, reflectivo tipo 1/ incluye poste )</v>
      </c>
      <c r="C49" s="425"/>
      <c r="D49" s="425"/>
      <c r="E49" s="425"/>
      <c r="F49" s="425"/>
      <c r="G49" s="425"/>
      <c r="H49" s="425"/>
      <c r="I49" s="425"/>
      <c r="J49" s="312" t="str">
        <f>VLOOKUP(A49,MATERIALES!A5:D641,2,FALSE)</f>
        <v>u</v>
      </c>
      <c r="K49" s="397">
        <v>1</v>
      </c>
      <c r="L49" s="421"/>
      <c r="M49" s="402">
        <f>VLOOKUP(A49,MATERIALES!A6:D397,4,FALSE)</f>
        <v>267361.04674385034</v>
      </c>
      <c r="N49" s="272">
        <f>K49*M49</f>
        <v>267361.04674385034</v>
      </c>
    </row>
    <row r="50" spans="1:14">
      <c r="A50" s="166" t="s">
        <v>833</v>
      </c>
      <c r="B50" s="43" t="str">
        <f>VLOOKUP(A50,MATERIALES!A6:D373,3,FALSE)</f>
        <v>Concreto Resistencia  14 (Mpa)</v>
      </c>
      <c r="C50" s="425"/>
      <c r="D50" s="425"/>
      <c r="E50" s="425"/>
      <c r="F50" s="425"/>
      <c r="G50" s="425"/>
      <c r="H50" s="425"/>
      <c r="I50" s="425"/>
      <c r="J50" s="312" t="str">
        <f>VLOOKUP(A50,MATERIALES!A6:D642,2,FALSE)</f>
        <v>m3</v>
      </c>
      <c r="K50" s="397">
        <v>0.03</v>
      </c>
      <c r="L50" s="421"/>
      <c r="M50" s="402">
        <f>VLOOKUP(A50,MATERIALES!A6:D398,4,FALSE)</f>
        <v>415527.91123797081</v>
      </c>
      <c r="N50" s="272">
        <f>K50*M50</f>
        <v>12465.837337139124</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7"/>
      <c r="C54" s="47"/>
      <c r="D54" s="47"/>
      <c r="E54" s="47"/>
      <c r="F54" s="47"/>
      <c r="G54" s="47"/>
      <c r="H54" s="47"/>
      <c r="I54" s="47"/>
      <c r="J54" s="288"/>
      <c r="K54" s="169"/>
      <c r="L54" s="478"/>
      <c r="M54" s="479"/>
      <c r="N54" s="480"/>
    </row>
    <row r="55" spans="1:14" ht="15.75" thickBot="1">
      <c r="B55" s="828" t="s">
        <v>953</v>
      </c>
      <c r="C55" s="829"/>
      <c r="D55" s="829"/>
      <c r="E55" s="829"/>
      <c r="F55" s="829"/>
      <c r="G55" s="829"/>
      <c r="H55" s="829"/>
      <c r="I55" s="829"/>
      <c r="J55" s="829"/>
      <c r="K55" s="829"/>
      <c r="L55" s="829"/>
      <c r="M55" s="830"/>
      <c r="N55" s="394">
        <f>SUM(N48:N54)</f>
        <v>379995.36216605251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B60" s="46"/>
      <c r="C60" s="317"/>
      <c r="D60" s="317"/>
      <c r="E60" s="317"/>
      <c r="F60" s="317"/>
      <c r="G60" s="31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3"/>
      <c r="I65" s="169"/>
      <c r="J65" s="169"/>
      <c r="K65" s="169"/>
      <c r="L65" s="1002"/>
      <c r="M65" s="1003"/>
      <c r="N65" s="484"/>
    </row>
    <row r="66" spans="1:15" ht="15.75" thickBot="1">
      <c r="B66" s="828" t="s">
        <v>953</v>
      </c>
      <c r="C66" s="829"/>
      <c r="D66" s="829"/>
      <c r="E66" s="829"/>
      <c r="F66" s="829"/>
      <c r="G66" s="829"/>
      <c r="H66" s="829"/>
      <c r="I66" s="829"/>
      <c r="J66" s="829"/>
      <c r="K66" s="829"/>
      <c r="L66" s="829"/>
      <c r="M66" s="830"/>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980"/>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30</v>
      </c>
      <c r="N71" s="395">
        <f>K71/M71</f>
        <v>3556.2081204802662</v>
      </c>
      <c r="O71" s="106"/>
    </row>
    <row r="72" spans="1:15">
      <c r="A72" s="167"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30</v>
      </c>
      <c r="N72" s="395">
        <f>K72/M72</f>
        <v>5413.1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8"/>
      <c r="C76" s="999"/>
      <c r="D76" s="999"/>
      <c r="E76" s="999"/>
      <c r="F76" s="999"/>
      <c r="G76" s="999"/>
      <c r="H76" s="999"/>
      <c r="I76" s="169"/>
      <c r="J76" s="169"/>
      <c r="K76" s="169"/>
      <c r="L76" s="1000"/>
      <c r="M76" s="1001"/>
      <c r="N76" s="484"/>
    </row>
    <row r="77" spans="1:15" ht="15.75" thickBot="1">
      <c r="B77" s="828" t="s">
        <v>953</v>
      </c>
      <c r="C77" s="829"/>
      <c r="D77" s="829"/>
      <c r="E77" s="829"/>
      <c r="F77" s="829"/>
      <c r="G77" s="829"/>
      <c r="H77" s="829"/>
      <c r="I77" s="829"/>
      <c r="J77" s="829"/>
      <c r="K77" s="829"/>
      <c r="L77" s="829"/>
      <c r="M77" s="830"/>
      <c r="N77" s="301">
        <f>SUM(N71:N76)</f>
        <v>8969.3081204802656</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402652.91215362481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80530.582430724971</v>
      </c>
      <c r="M84" s="863"/>
      <c r="N84" s="51"/>
    </row>
    <row r="85" spans="1:14">
      <c r="B85" s="89" t="s">
        <v>973</v>
      </c>
      <c r="C85" s="90"/>
      <c r="D85" s="90"/>
      <c r="E85" s="90"/>
      <c r="F85" s="90"/>
      <c r="G85" s="90"/>
      <c r="H85" s="90"/>
      <c r="I85" s="87"/>
      <c r="J85" s="88"/>
      <c r="K85" s="304">
        <v>0.05</v>
      </c>
      <c r="L85" s="862">
        <f>N79*K85</f>
        <v>20132.645607681243</v>
      </c>
      <c r="M85" s="863"/>
      <c r="N85" s="51"/>
    </row>
    <row r="86" spans="1:14" ht="15.75" thickBot="1">
      <c r="B86" s="91" t="s">
        <v>974</v>
      </c>
      <c r="C86" s="92"/>
      <c r="D86" s="92"/>
      <c r="E86" s="92"/>
      <c r="F86" s="92"/>
      <c r="G86" s="92"/>
      <c r="H86" s="92"/>
      <c r="I86" s="93"/>
      <c r="J86" s="94"/>
      <c r="K86" s="305">
        <v>0.05</v>
      </c>
      <c r="L86" s="864">
        <f>N79*K86</f>
        <v>20132.645607681243</v>
      </c>
      <c r="M86" s="865"/>
      <c r="N86" s="51"/>
    </row>
    <row r="87" spans="1:14" ht="15.75" thickBot="1">
      <c r="B87" s="828" t="s">
        <v>953</v>
      </c>
      <c r="C87" s="829"/>
      <c r="D87" s="829"/>
      <c r="E87" s="829"/>
      <c r="F87" s="829"/>
      <c r="G87" s="829"/>
      <c r="H87" s="829"/>
      <c r="I87" s="829"/>
      <c r="J87" s="829"/>
      <c r="K87" s="829"/>
      <c r="L87" s="829"/>
      <c r="M87" s="830"/>
      <c r="N87" s="52">
        <f>L84+L85+L86</f>
        <v>120795.87364608746</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523448.78579971229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4.7109375" customWidth="1"/>
    <col min="7" max="7" width="11.5703125" customWidth="1"/>
    <col min="9" max="9" width="12.85546875"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8.5"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thickBot="1">
      <c r="A31" t="s">
        <v>1845</v>
      </c>
      <c r="B31" s="80" t="s">
        <v>1151</v>
      </c>
      <c r="C31" s="81" t="s">
        <v>2169</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138</v>
      </c>
      <c r="B36" s="841" t="str">
        <f>VLOOKUP(A36,EQUIPOS!A6:D154,3,FALSE)</f>
        <v>Camioneta D-300</v>
      </c>
      <c r="C36" s="842"/>
      <c r="D36" s="842"/>
      <c r="E36" s="842"/>
      <c r="F36" s="842"/>
      <c r="G36" s="842"/>
      <c r="H36" s="843"/>
      <c r="I36" s="267"/>
      <c r="J36" s="268"/>
      <c r="K36" s="269">
        <f>VLOOKUP(A36,EQUIPOS!A6:D163,4,FALSE)</f>
        <v>50994.557947077148</v>
      </c>
      <c r="L36" s="270"/>
      <c r="M36" s="336">
        <v>3.75</v>
      </c>
      <c r="N36" s="272">
        <f>K36/M36</f>
        <v>13598.54878588724</v>
      </c>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0.01</v>
      </c>
      <c r="N41" s="344">
        <f>N77*M41</f>
        <v>89.693081204802652</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13688.241867092043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6" t="s">
        <v>615</v>
      </c>
      <c r="B48" s="43" t="str">
        <f>VLOOKUP(A48,MATERIALES!A5:D373,3,FALSE)</f>
        <v>Poste en angulo de 2*2*1/4 de 3,5m para señal</v>
      </c>
      <c r="C48" s="281"/>
      <c r="D48" s="281"/>
      <c r="E48" s="281"/>
      <c r="F48" s="281"/>
      <c r="G48" s="281"/>
      <c r="H48" s="281"/>
      <c r="I48" s="281"/>
      <c r="J48" s="311" t="str">
        <f>VLOOKUP(A48,MATERIALES!A4:D640,2,FALSE)</f>
        <v>u</v>
      </c>
      <c r="K48" s="282">
        <v>1</v>
      </c>
      <c r="L48" s="267"/>
      <c r="M48" s="402">
        <f>VLOOKUP(A48,MATERIALES!A5:D396,4,FALSE)</f>
        <v>100168.47808506305</v>
      </c>
      <c r="N48" s="272">
        <f>K48*M48</f>
        <v>100168.47808506305</v>
      </c>
    </row>
    <row r="49" spans="1:14">
      <c r="A49" s="166" t="s">
        <v>654</v>
      </c>
      <c r="B49" s="43" t="str">
        <f>VLOOKUP(A49,MATERIALES!A6:D373,3,FALSE)</f>
        <v xml:space="preserve">Señal (grupo 2). Tablero en lámina galvanizado de 1,2m*0,4m, calibre 16, reflectivo tipo 1. </v>
      </c>
      <c r="C49" s="425"/>
      <c r="D49" s="425"/>
      <c r="E49" s="425"/>
      <c r="F49" s="425"/>
      <c r="G49" s="425"/>
      <c r="H49" s="425"/>
      <c r="I49" s="425"/>
      <c r="J49" s="312" t="str">
        <f>VLOOKUP(A49,MATERIALES!A5:D641,2,FALSE)</f>
        <v>u</v>
      </c>
      <c r="K49" s="397">
        <v>1</v>
      </c>
      <c r="L49" s="421"/>
      <c r="M49" s="402">
        <f>VLOOKUP(A49,MATERIALES!A6:D397,4,FALSE)</f>
        <v>239710.78708595378</v>
      </c>
      <c r="N49" s="272">
        <f>K49*M49</f>
        <v>239710.78708595378</v>
      </c>
    </row>
    <row r="50" spans="1:14">
      <c r="A50" s="166" t="s">
        <v>833</v>
      </c>
      <c r="B50" s="43" t="str">
        <f>VLOOKUP(A50,MATERIALES!A6:D373,3,FALSE)</f>
        <v>Concreto Resistencia  14 (Mpa)</v>
      </c>
      <c r="C50" s="425"/>
      <c r="D50" s="425"/>
      <c r="E50" s="425"/>
      <c r="F50" s="425"/>
      <c r="G50" s="425"/>
      <c r="H50" s="425"/>
      <c r="I50" s="425"/>
      <c r="J50" s="312" t="str">
        <f>VLOOKUP(A50,MATERIALES!A6:D642,2,FALSE)</f>
        <v>m3</v>
      </c>
      <c r="K50" s="397">
        <v>0.03</v>
      </c>
      <c r="L50" s="421"/>
      <c r="M50" s="402">
        <f>VLOOKUP(A50,MATERIALES!A6:D398,4,FALSE)</f>
        <v>415527.91123797081</v>
      </c>
      <c r="N50" s="272">
        <f>K50*M50</f>
        <v>12465.837337139124</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7"/>
      <c r="C54" s="47"/>
      <c r="D54" s="47"/>
      <c r="E54" s="47"/>
      <c r="F54" s="47"/>
      <c r="G54" s="47"/>
      <c r="H54" s="47"/>
      <c r="I54" s="47"/>
      <c r="J54" s="288"/>
      <c r="K54" s="169"/>
      <c r="L54" s="478"/>
      <c r="M54" s="479"/>
      <c r="N54" s="480"/>
    </row>
    <row r="55" spans="1:14" ht="15.75" thickBot="1">
      <c r="B55" s="828" t="s">
        <v>953</v>
      </c>
      <c r="C55" s="829"/>
      <c r="D55" s="829"/>
      <c r="E55" s="829"/>
      <c r="F55" s="829"/>
      <c r="G55" s="829"/>
      <c r="H55" s="829"/>
      <c r="I55" s="829"/>
      <c r="J55" s="829"/>
      <c r="K55" s="829"/>
      <c r="L55" s="829"/>
      <c r="M55" s="830"/>
      <c r="N55" s="394">
        <f>SUM(N48:N54)</f>
        <v>352345.10250815592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B60" s="46"/>
      <c r="C60" s="317"/>
      <c r="D60" s="317"/>
      <c r="E60" s="317"/>
      <c r="F60" s="317"/>
      <c r="G60" s="31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3"/>
      <c r="I65" s="169"/>
      <c r="J65" s="169"/>
      <c r="K65" s="169"/>
      <c r="L65" s="1002"/>
      <c r="M65" s="1003"/>
      <c r="N65" s="484"/>
    </row>
    <row r="66" spans="1:15" ht="15.75" thickBot="1">
      <c r="B66" s="828" t="s">
        <v>953</v>
      </c>
      <c r="C66" s="829"/>
      <c r="D66" s="829"/>
      <c r="E66" s="829"/>
      <c r="F66" s="829"/>
      <c r="G66" s="829"/>
      <c r="H66" s="829"/>
      <c r="I66" s="829"/>
      <c r="J66" s="829"/>
      <c r="K66" s="829"/>
      <c r="L66" s="829"/>
      <c r="M66" s="830"/>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980"/>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30</v>
      </c>
      <c r="N71" s="395">
        <f>K71/M71</f>
        <v>3556.2081204802662</v>
      </c>
      <c r="O71" s="106"/>
    </row>
    <row r="72" spans="1:15">
      <c r="A72" s="167"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30</v>
      </c>
      <c r="N72" s="395">
        <f>K72/M72</f>
        <v>5413.1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8"/>
      <c r="C76" s="999"/>
      <c r="D76" s="999"/>
      <c r="E76" s="999"/>
      <c r="F76" s="999"/>
      <c r="G76" s="999"/>
      <c r="H76" s="999"/>
      <c r="I76" s="169"/>
      <c r="J76" s="169"/>
      <c r="K76" s="169"/>
      <c r="L76" s="1000"/>
      <c r="M76" s="1001"/>
      <c r="N76" s="484"/>
    </row>
    <row r="77" spans="1:15" ht="15.75" thickBot="1">
      <c r="B77" s="828" t="s">
        <v>953</v>
      </c>
      <c r="C77" s="829"/>
      <c r="D77" s="829"/>
      <c r="E77" s="829"/>
      <c r="F77" s="829"/>
      <c r="G77" s="829"/>
      <c r="H77" s="829"/>
      <c r="I77" s="829"/>
      <c r="J77" s="829"/>
      <c r="K77" s="829"/>
      <c r="L77" s="829"/>
      <c r="M77" s="830"/>
      <c r="N77" s="301">
        <f>SUM(N71:N76)</f>
        <v>8969.3081204802656</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375002.65249572822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75000.530499145651</v>
      </c>
      <c r="M84" s="863"/>
      <c r="N84" s="51"/>
    </row>
    <row r="85" spans="1:14">
      <c r="B85" s="89" t="s">
        <v>973</v>
      </c>
      <c r="C85" s="90"/>
      <c r="D85" s="90"/>
      <c r="E85" s="90"/>
      <c r="F85" s="90"/>
      <c r="G85" s="90"/>
      <c r="H85" s="90"/>
      <c r="I85" s="87"/>
      <c r="J85" s="88"/>
      <c r="K85" s="304">
        <v>0.05</v>
      </c>
      <c r="L85" s="862">
        <f>N79*K85</f>
        <v>18750.132624786413</v>
      </c>
      <c r="M85" s="863"/>
      <c r="N85" s="51"/>
    </row>
    <row r="86" spans="1:14" ht="15.75" thickBot="1">
      <c r="B86" s="91" t="s">
        <v>974</v>
      </c>
      <c r="C86" s="92"/>
      <c r="D86" s="92"/>
      <c r="E86" s="92"/>
      <c r="F86" s="92"/>
      <c r="G86" s="92"/>
      <c r="H86" s="92"/>
      <c r="I86" s="93"/>
      <c r="J86" s="94"/>
      <c r="K86" s="305">
        <v>0.05</v>
      </c>
      <c r="L86" s="864">
        <f>N79*K86</f>
        <v>18750.132624786413</v>
      </c>
      <c r="M86" s="865"/>
      <c r="N86" s="51"/>
    </row>
    <row r="87" spans="1:14" ht="15.75" thickBot="1">
      <c r="B87" s="828" t="s">
        <v>953</v>
      </c>
      <c r="C87" s="829"/>
      <c r="D87" s="829"/>
      <c r="E87" s="829"/>
      <c r="F87" s="829"/>
      <c r="G87" s="829"/>
      <c r="H87" s="829"/>
      <c r="I87" s="829"/>
      <c r="J87" s="829"/>
      <c r="K87" s="829"/>
      <c r="L87" s="829"/>
      <c r="M87" s="830"/>
      <c r="N87" s="52">
        <f>L84+L85+L86</f>
        <v>112500.79574871846</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487503.44824444666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5"/>
  <cols>
    <col min="1" max="1" width="10.140625" bestFit="1" customWidth="1"/>
    <col min="2" max="2" width="16.28515625" customWidth="1"/>
    <col min="6" max="6" width="14.28515625" customWidth="1"/>
    <col min="9" max="9" width="13" customWidth="1"/>
    <col min="10" max="10" width="15.5703125" customWidth="1"/>
    <col min="11" max="11" width="18.7109375" customWidth="1"/>
    <col min="13" max="13" width="14" bestFit="1" customWidth="1"/>
    <col min="14" max="14" width="17.42578125" customWidth="1"/>
    <col min="15" max="15" width="12" bestFit="1" customWidth="1"/>
  </cols>
  <sheetData>
    <row r="1" spans="2:14" ht="26.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75"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1152</v>
      </c>
      <c r="C31" s="81" t="s">
        <v>2170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138</v>
      </c>
      <c r="B36" s="841" t="str">
        <f>VLOOKUP(A36,EQUIPOS!A6:D154,3,FALSE)</f>
        <v>Camioneta D-300</v>
      </c>
      <c r="C36" s="842"/>
      <c r="D36" s="842"/>
      <c r="E36" s="842"/>
      <c r="F36" s="842"/>
      <c r="G36" s="842"/>
      <c r="H36" s="843"/>
      <c r="I36" s="267"/>
      <c r="J36" s="268"/>
      <c r="K36" s="269">
        <f>VLOOKUP(A36,EQUIPOS!A6:D163,4,FALSE)</f>
        <v>50994.557947077148</v>
      </c>
      <c r="L36" s="270"/>
      <c r="M36" s="336">
        <v>3</v>
      </c>
      <c r="N36" s="272">
        <f>K36/M36</f>
        <v>16998.185982359049</v>
      </c>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0.01</v>
      </c>
      <c r="N41" s="344">
        <f>N77*M41</f>
        <v>45.109166666666674</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17043.295149025715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6" t="s">
        <v>616</v>
      </c>
      <c r="B48" s="43" t="str">
        <f>VLOOKUP(A48,MATERIALES!A5:D373,3,FALSE)</f>
        <v>Poste kilometraje</v>
      </c>
      <c r="C48" s="281"/>
      <c r="D48" s="281"/>
      <c r="E48" s="281"/>
      <c r="F48" s="281"/>
      <c r="G48" s="281"/>
      <c r="H48" s="281"/>
      <c r="I48" s="281"/>
      <c r="J48" s="311" t="str">
        <f>VLOOKUP(A48,MATERIALES!A4:D640,2,FALSE)</f>
        <v>u</v>
      </c>
      <c r="K48" s="282">
        <v>1</v>
      </c>
      <c r="L48" s="267"/>
      <c r="M48" s="402">
        <f>VLOOKUP(A48,MATERIALES!A5:D396,4,FALSE)</f>
        <v>91531.774352849781</v>
      </c>
      <c r="N48" s="272">
        <f>K48*M48</f>
        <v>91531.774352849781</v>
      </c>
    </row>
    <row r="49" spans="1:14">
      <c r="A49" s="166" t="s">
        <v>833</v>
      </c>
      <c r="B49" s="43" t="str">
        <f>VLOOKUP(A49,MATERIALES!A6:D373,3,FALSE)</f>
        <v>Concreto Resistencia  14 (Mpa)</v>
      </c>
      <c r="C49" s="425"/>
      <c r="D49" s="425"/>
      <c r="E49" s="425"/>
      <c r="F49" s="425"/>
      <c r="G49" s="425"/>
      <c r="H49" s="425"/>
      <c r="I49" s="425"/>
      <c r="J49" s="312" t="str">
        <f>VLOOKUP(A49,MATERIALES!A5:D641,2,FALSE)</f>
        <v>m3</v>
      </c>
      <c r="K49" s="397">
        <v>0.06</v>
      </c>
      <c r="L49" s="421"/>
      <c r="M49" s="402">
        <f>VLOOKUP(A49,MATERIALES!A6:D397,4,FALSE)</f>
        <v>415527.91123797081</v>
      </c>
      <c r="N49" s="272">
        <f>K49*M49</f>
        <v>24931.674674278249</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7"/>
      <c r="C54" s="47"/>
      <c r="D54" s="47"/>
      <c r="E54" s="47"/>
      <c r="F54" s="47"/>
      <c r="G54" s="47"/>
      <c r="H54" s="47"/>
      <c r="I54" s="47"/>
      <c r="J54" s="288"/>
      <c r="K54" s="169"/>
      <c r="L54" s="478"/>
      <c r="M54" s="479"/>
      <c r="N54" s="480"/>
    </row>
    <row r="55" spans="1:14" ht="15.75" thickBot="1">
      <c r="B55" s="828" t="s">
        <v>953</v>
      </c>
      <c r="C55" s="829"/>
      <c r="D55" s="829"/>
      <c r="E55" s="829"/>
      <c r="F55" s="829"/>
      <c r="G55" s="829"/>
      <c r="H55" s="829"/>
      <c r="I55" s="829"/>
      <c r="J55" s="829"/>
      <c r="K55" s="829"/>
      <c r="L55" s="829"/>
      <c r="M55" s="830"/>
      <c r="N55" s="394">
        <f>SUM(N48:N54)</f>
        <v>116463.44902712802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B60" s="46"/>
      <c r="C60" s="317"/>
      <c r="D60" s="317"/>
      <c r="E60" s="317"/>
      <c r="F60" s="317"/>
      <c r="G60" s="31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3"/>
      <c r="I65" s="169"/>
      <c r="J65" s="169"/>
      <c r="K65" s="169"/>
      <c r="L65" s="1002"/>
      <c r="M65" s="1003"/>
      <c r="N65" s="484"/>
    </row>
    <row r="66" spans="1:15" ht="15.75" thickBot="1">
      <c r="B66" s="828" t="s">
        <v>953</v>
      </c>
      <c r="C66" s="829"/>
      <c r="D66" s="829"/>
      <c r="E66" s="829"/>
      <c r="F66" s="829"/>
      <c r="G66" s="829"/>
      <c r="H66" s="829"/>
      <c r="I66" s="829"/>
      <c r="J66" s="829"/>
      <c r="K66" s="829"/>
      <c r="L66" s="829"/>
      <c r="M66" s="830"/>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980"/>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24</v>
      </c>
      <c r="N71" s="395">
        <f>K71/M71</f>
        <v>4510.916666666667</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8"/>
      <c r="C76" s="999"/>
      <c r="D76" s="999"/>
      <c r="E76" s="999"/>
      <c r="F76" s="999"/>
      <c r="G76" s="999"/>
      <c r="H76" s="999"/>
      <c r="I76" s="169"/>
      <c r="J76" s="169"/>
      <c r="K76" s="169"/>
      <c r="L76" s="1000"/>
      <c r="M76" s="1001"/>
      <c r="N76" s="484"/>
    </row>
    <row r="77" spans="1:15" ht="15.75" thickBot="1">
      <c r="B77" s="828" t="s">
        <v>953</v>
      </c>
      <c r="C77" s="829"/>
      <c r="D77" s="829"/>
      <c r="E77" s="829"/>
      <c r="F77" s="829"/>
      <c r="G77" s="829"/>
      <c r="H77" s="829"/>
      <c r="I77" s="829"/>
      <c r="J77" s="829"/>
      <c r="K77" s="829"/>
      <c r="L77" s="829"/>
      <c r="M77" s="830"/>
      <c r="N77" s="301">
        <f>SUM(N71:N76)</f>
        <v>4510.916666666667</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138017.66084282039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27603.532168564081</v>
      </c>
      <c r="M84" s="863"/>
      <c r="N84" s="51"/>
    </row>
    <row r="85" spans="1:14">
      <c r="B85" s="89" t="s">
        <v>973</v>
      </c>
      <c r="C85" s="90"/>
      <c r="D85" s="90"/>
      <c r="E85" s="90"/>
      <c r="F85" s="90"/>
      <c r="G85" s="90"/>
      <c r="H85" s="90"/>
      <c r="I85" s="87"/>
      <c r="J85" s="88"/>
      <c r="K85" s="304">
        <v>0.05</v>
      </c>
      <c r="L85" s="862">
        <f>N79*K85</f>
        <v>6900.8830421410203</v>
      </c>
      <c r="M85" s="863"/>
      <c r="N85" s="51"/>
    </row>
    <row r="86" spans="1:14" ht="15.75" thickBot="1">
      <c r="B86" s="91" t="s">
        <v>974</v>
      </c>
      <c r="C86" s="92"/>
      <c r="D86" s="92"/>
      <c r="E86" s="92"/>
      <c r="F86" s="92"/>
      <c r="G86" s="92"/>
      <c r="H86" s="92"/>
      <c r="I86" s="93"/>
      <c r="J86" s="94"/>
      <c r="K86" s="305">
        <v>0.05</v>
      </c>
      <c r="L86" s="864">
        <f>N79*K86</f>
        <v>6900.8830421410203</v>
      </c>
      <c r="M86" s="865"/>
      <c r="N86" s="51"/>
    </row>
    <row r="87" spans="1:14" ht="15.75" thickBot="1">
      <c r="B87" s="828" t="s">
        <v>953</v>
      </c>
      <c r="C87" s="829"/>
      <c r="D87" s="829"/>
      <c r="E87" s="829"/>
      <c r="F87" s="829"/>
      <c r="G87" s="829"/>
      <c r="H87" s="829"/>
      <c r="I87" s="829"/>
      <c r="J87" s="829"/>
      <c r="K87" s="829"/>
      <c r="L87" s="829"/>
      <c r="M87" s="830"/>
      <c r="N87" s="52">
        <f>L84+L85+L86</f>
        <v>41405.298252846129</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179422.95909566653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1153</v>
      </c>
      <c r="C31" s="81" t="s">
        <v>2171</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135</v>
      </c>
      <c r="B36" s="841" t="str">
        <f>VLOOKUP(A36,EQUIPOS!A6:D154,3,FALSE)</f>
        <v>Camión 350</v>
      </c>
      <c r="C36" s="842"/>
      <c r="D36" s="842"/>
      <c r="E36" s="842"/>
      <c r="F36" s="842"/>
      <c r="G36" s="842"/>
      <c r="H36" s="843"/>
      <c r="I36" s="267"/>
      <c r="J36" s="268"/>
      <c r="K36" s="269">
        <f>VLOOKUP(A36,EQUIPOS!A6:D163,4,FALSE)</f>
        <v>71035.848144882373</v>
      </c>
      <c r="L36" s="270"/>
      <c r="M36" s="336">
        <v>6.25</v>
      </c>
      <c r="N36" s="272">
        <f>K36/M36</f>
        <v>11365.735703181179</v>
      </c>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0.05</v>
      </c>
      <c r="N41" s="344">
        <f>N77*M41</f>
        <v>323.210243614408</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11688.945946795588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205" t="s">
        <v>619</v>
      </c>
      <c r="B48" s="43" t="str">
        <f>VLOOKUP(A48,MATERIALES!A5:D373,3,FALSE)</f>
        <v>Postes para defensa metálica (1,80m)</v>
      </c>
      <c r="C48" s="281"/>
      <c r="D48" s="281"/>
      <c r="E48" s="281"/>
      <c r="F48" s="281"/>
      <c r="G48" s="281"/>
      <c r="H48" s="281"/>
      <c r="I48" s="281"/>
      <c r="J48" s="311" t="str">
        <f>VLOOKUP(A48,MATERIALES!A4:D640,2,FALSE)</f>
        <v>u</v>
      </c>
      <c r="K48" s="282">
        <v>0.25</v>
      </c>
      <c r="L48" s="267"/>
      <c r="M48" s="402">
        <f>VLOOKUP(A48,MATERIALES!A5:D396,4,FALSE)</f>
        <v>164785.48187733412</v>
      </c>
      <c r="N48" s="272">
        <f>K48*M48</f>
        <v>41196.370469333531</v>
      </c>
    </row>
    <row r="49" spans="1:14">
      <c r="A49" s="166" t="s">
        <v>438</v>
      </c>
      <c r="B49" s="43" t="str">
        <f>VLOOKUP(A49,MATERIALES!A6:D373,3,FALSE)</f>
        <v>Defensa Metálica De 4,13 M Galvanizada</v>
      </c>
      <c r="C49" s="425"/>
      <c r="D49" s="425"/>
      <c r="E49" s="425"/>
      <c r="F49" s="425"/>
      <c r="G49" s="425"/>
      <c r="H49" s="425"/>
      <c r="I49" s="425"/>
      <c r="J49" s="312" t="str">
        <f>VLOOKUP(A49,MATERIALES!A5:D641,2,FALSE)</f>
        <v>u</v>
      </c>
      <c r="K49" s="397">
        <v>0.24213075060532688</v>
      </c>
      <c r="L49" s="421"/>
      <c r="M49" s="402">
        <f>VLOOKUP(A49,MATERIALES!A6:D397,4,FALSE)</f>
        <v>336859.90714479313</v>
      </c>
      <c r="N49" s="272">
        <f>K49*M49</f>
        <v>81564.142165809477</v>
      </c>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7"/>
      <c r="C54" s="47"/>
      <c r="D54" s="47"/>
      <c r="E54" s="47"/>
      <c r="F54" s="47"/>
      <c r="G54" s="47"/>
      <c r="H54" s="47"/>
      <c r="I54" s="47"/>
      <c r="J54" s="288"/>
      <c r="K54" s="169"/>
      <c r="L54" s="478"/>
      <c r="M54" s="479"/>
      <c r="N54" s="480"/>
    </row>
    <row r="55" spans="1:14" ht="15.75" thickBot="1">
      <c r="B55" s="828" t="s">
        <v>953</v>
      </c>
      <c r="C55" s="829"/>
      <c r="D55" s="829"/>
      <c r="E55" s="829"/>
      <c r="F55" s="829"/>
      <c r="G55" s="829"/>
      <c r="H55" s="829"/>
      <c r="I55" s="829"/>
      <c r="J55" s="829"/>
      <c r="K55" s="829"/>
      <c r="L55" s="829"/>
      <c r="M55" s="830"/>
      <c r="N55" s="394">
        <f>SUM(N48:N54)</f>
        <v>122760.51263514301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B60" s="46"/>
      <c r="C60" s="317"/>
      <c r="D60" s="317"/>
      <c r="E60" s="317"/>
      <c r="F60" s="317"/>
      <c r="G60" s="31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3"/>
      <c r="I65" s="169"/>
      <c r="J65" s="169"/>
      <c r="K65" s="169"/>
      <c r="L65" s="1002"/>
      <c r="M65" s="1003"/>
      <c r="N65" s="484"/>
    </row>
    <row r="66" spans="1:15" ht="15.75" thickBot="1">
      <c r="B66" s="828" t="s">
        <v>953</v>
      </c>
      <c r="C66" s="829"/>
      <c r="D66" s="829"/>
      <c r="E66" s="829"/>
      <c r="F66" s="829"/>
      <c r="G66" s="829"/>
      <c r="H66" s="829"/>
      <c r="I66" s="829"/>
      <c r="J66" s="829"/>
      <c r="K66" s="829"/>
      <c r="L66" s="829"/>
      <c r="M66" s="830"/>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980"/>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50</v>
      </c>
      <c r="N71" s="395">
        <f>K71/M71</f>
        <v>4330.4799999999996</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50</v>
      </c>
      <c r="N72" s="395">
        <f>K72/M72</f>
        <v>2133.7248722881595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8"/>
      <c r="C76" s="999"/>
      <c r="D76" s="999"/>
      <c r="E76" s="999"/>
      <c r="F76" s="999"/>
      <c r="G76" s="999"/>
      <c r="H76" s="999"/>
      <c r="I76" s="169"/>
      <c r="J76" s="169"/>
      <c r="K76" s="169"/>
      <c r="L76" s="1000"/>
      <c r="M76" s="1001"/>
      <c r="N76" s="484"/>
    </row>
    <row r="77" spans="1:15" ht="15.75" thickBot="1">
      <c r="B77" s="828" t="s">
        <v>953</v>
      </c>
      <c r="C77" s="829"/>
      <c r="D77" s="829"/>
      <c r="E77" s="829"/>
      <c r="F77" s="829"/>
      <c r="G77" s="829"/>
      <c r="H77" s="829"/>
      <c r="I77" s="829"/>
      <c r="J77" s="829"/>
      <c r="K77" s="829"/>
      <c r="L77" s="829"/>
      <c r="M77" s="830"/>
      <c r="N77" s="301">
        <f>SUM(N71:N76)</f>
        <v>6464.2048722881591</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140913.66345422674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28182.732690845351</v>
      </c>
      <c r="M84" s="863"/>
      <c r="N84" s="51"/>
    </row>
    <row r="85" spans="1:14">
      <c r="B85" s="89" t="s">
        <v>973</v>
      </c>
      <c r="C85" s="90"/>
      <c r="D85" s="90"/>
      <c r="E85" s="90"/>
      <c r="F85" s="90"/>
      <c r="G85" s="90"/>
      <c r="H85" s="90"/>
      <c r="I85" s="87"/>
      <c r="J85" s="88"/>
      <c r="K85" s="304">
        <v>0.05</v>
      </c>
      <c r="L85" s="862">
        <f>N79*K85</f>
        <v>7045.6831727113376</v>
      </c>
      <c r="M85" s="863"/>
      <c r="N85" s="51"/>
    </row>
    <row r="86" spans="1:14" ht="15.75" thickBot="1">
      <c r="B86" s="91" t="s">
        <v>974</v>
      </c>
      <c r="C86" s="92"/>
      <c r="D86" s="92"/>
      <c r="E86" s="92"/>
      <c r="F86" s="92"/>
      <c r="G86" s="92"/>
      <c r="H86" s="92"/>
      <c r="I86" s="93"/>
      <c r="J86" s="94"/>
      <c r="K86" s="305">
        <v>0.05</v>
      </c>
      <c r="L86" s="864">
        <f>N79*K86</f>
        <v>7045.6831727113376</v>
      </c>
      <c r="M86" s="865"/>
      <c r="N86" s="51"/>
    </row>
    <row r="87" spans="1:14" ht="15.75" thickBot="1">
      <c r="B87" s="828" t="s">
        <v>953</v>
      </c>
      <c r="C87" s="829"/>
      <c r="D87" s="829"/>
      <c r="E87" s="829"/>
      <c r="F87" s="829"/>
      <c r="G87" s="829"/>
      <c r="H87" s="829"/>
      <c r="I87" s="829"/>
      <c r="J87" s="829"/>
      <c r="K87" s="829"/>
      <c r="L87" s="829"/>
      <c r="M87" s="830"/>
      <c r="N87" s="52">
        <f>L84+L85+L86</f>
        <v>42274.099036268024</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183187.76249049476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5"/>
  <cols>
    <col min="1" max="1" width="9" bestFit="1" customWidth="1"/>
    <col min="2" max="2" width="16" customWidth="1"/>
    <col min="6" max="6" width="13.710937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1154</v>
      </c>
      <c r="C31" s="81" t="s">
        <v>2172</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336"/>
      <c r="N36" s="272"/>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0.01</v>
      </c>
      <c r="N41" s="344">
        <f>N77*M41</f>
        <v>36.087333333333333</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36.087333333333333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6" t="s">
        <v>629</v>
      </c>
      <c r="B48" s="43" t="str">
        <f>VLOOKUP(A48,MATERIALES!A5:D373,3,FALSE)</f>
        <v>Sección final de defensa metálica</v>
      </c>
      <c r="C48" s="281"/>
      <c r="D48" s="281"/>
      <c r="E48" s="281"/>
      <c r="F48" s="281"/>
      <c r="G48" s="281"/>
      <c r="H48" s="281"/>
      <c r="I48" s="268"/>
      <c r="J48" s="224" t="str">
        <f>VLOOKUP(A48,MATERIALES!A4:D640,2,FALSE)</f>
        <v>u</v>
      </c>
      <c r="K48" s="282">
        <v>1</v>
      </c>
      <c r="L48" s="267"/>
      <c r="M48" s="402">
        <f>VLOOKUP(A48,MATERIALES!A5:D396,4,FALSE)</f>
        <v>63044.501028987223</v>
      </c>
      <c r="N48" s="272">
        <f>K48*M48</f>
        <v>63044.501028987223</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7"/>
      <c r="C54" s="47"/>
      <c r="D54" s="47"/>
      <c r="E54" s="47"/>
      <c r="F54" s="47"/>
      <c r="G54" s="47"/>
      <c r="H54" s="47"/>
      <c r="I54" s="47"/>
      <c r="J54" s="288"/>
      <c r="K54" s="169"/>
      <c r="L54" s="478"/>
      <c r="M54" s="479"/>
      <c r="N54" s="480"/>
    </row>
    <row r="55" spans="1:14" ht="15.75" thickBot="1">
      <c r="B55" s="828" t="s">
        <v>953</v>
      </c>
      <c r="C55" s="829"/>
      <c r="D55" s="829"/>
      <c r="E55" s="829"/>
      <c r="F55" s="829"/>
      <c r="G55" s="829"/>
      <c r="H55" s="829"/>
      <c r="I55" s="829"/>
      <c r="J55" s="829"/>
      <c r="K55" s="829"/>
      <c r="L55" s="829"/>
      <c r="M55" s="830"/>
      <c r="N55" s="394">
        <f>SUM(N48:N54)</f>
        <v>63044.501028987223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B60" s="46"/>
      <c r="C60" s="317"/>
      <c r="D60" s="317"/>
      <c r="E60" s="317"/>
      <c r="F60" s="317"/>
      <c r="G60" s="31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3"/>
      <c r="I65" s="169"/>
      <c r="J65" s="169"/>
      <c r="K65" s="169"/>
      <c r="L65" s="1002"/>
      <c r="M65" s="1003"/>
      <c r="N65" s="484"/>
    </row>
    <row r="66" spans="1:15" ht="15.75" thickBot="1">
      <c r="B66" s="828" t="s">
        <v>953</v>
      </c>
      <c r="C66" s="829"/>
      <c r="D66" s="829"/>
      <c r="E66" s="829"/>
      <c r="F66" s="829"/>
      <c r="G66" s="829"/>
      <c r="H66" s="829"/>
      <c r="I66" s="829"/>
      <c r="J66" s="829"/>
      <c r="K66" s="829"/>
      <c r="L66" s="829"/>
      <c r="M66" s="830"/>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980"/>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30</v>
      </c>
      <c r="N71" s="395">
        <f>K71/M71</f>
        <v>3608.7333333333331</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8"/>
      <c r="C76" s="999"/>
      <c r="D76" s="999"/>
      <c r="E76" s="999"/>
      <c r="F76" s="999"/>
      <c r="G76" s="999"/>
      <c r="H76" s="999"/>
      <c r="I76" s="169"/>
      <c r="J76" s="169"/>
      <c r="K76" s="169"/>
      <c r="L76" s="1000"/>
      <c r="M76" s="1001"/>
      <c r="N76" s="484"/>
    </row>
    <row r="77" spans="1:15" ht="15.75" thickBot="1">
      <c r="B77" s="828" t="s">
        <v>953</v>
      </c>
      <c r="C77" s="829"/>
      <c r="D77" s="829"/>
      <c r="E77" s="829"/>
      <c r="F77" s="829"/>
      <c r="G77" s="829"/>
      <c r="H77" s="829"/>
      <c r="I77" s="829"/>
      <c r="J77" s="829"/>
      <c r="K77" s="829"/>
      <c r="L77" s="829"/>
      <c r="M77" s="830"/>
      <c r="N77" s="301">
        <f>SUM(N71:N76)</f>
        <v>3608.7333333333331</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66689.321695653896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13337.86433913078</v>
      </c>
      <c r="M84" s="863"/>
      <c r="N84" s="51"/>
    </row>
    <row r="85" spans="1:14">
      <c r="B85" s="89" t="s">
        <v>973</v>
      </c>
      <c r="C85" s="90"/>
      <c r="D85" s="90"/>
      <c r="E85" s="90"/>
      <c r="F85" s="90"/>
      <c r="G85" s="90"/>
      <c r="H85" s="90"/>
      <c r="I85" s="87"/>
      <c r="J85" s="88"/>
      <c r="K85" s="304">
        <v>0.05</v>
      </c>
      <c r="L85" s="862">
        <f>N79*K85</f>
        <v>3334.4660847826949</v>
      </c>
      <c r="M85" s="863"/>
      <c r="N85" s="51"/>
    </row>
    <row r="86" spans="1:14" ht="15.75" thickBot="1">
      <c r="B86" s="91" t="s">
        <v>974</v>
      </c>
      <c r="C86" s="92"/>
      <c r="D86" s="92"/>
      <c r="E86" s="92"/>
      <c r="F86" s="92"/>
      <c r="G86" s="92"/>
      <c r="H86" s="92"/>
      <c r="I86" s="93"/>
      <c r="J86" s="94"/>
      <c r="K86" s="305">
        <v>0.05</v>
      </c>
      <c r="L86" s="864">
        <f>N79*K86</f>
        <v>3334.4660847826949</v>
      </c>
      <c r="M86" s="865"/>
      <c r="N86" s="51"/>
    </row>
    <row r="87" spans="1:14" ht="15.75" thickBot="1">
      <c r="B87" s="828" t="s">
        <v>953</v>
      </c>
      <c r="C87" s="829"/>
      <c r="D87" s="829"/>
      <c r="E87" s="829"/>
      <c r="F87" s="829"/>
      <c r="G87" s="829"/>
      <c r="H87" s="829"/>
      <c r="I87" s="829"/>
      <c r="J87" s="829"/>
      <c r="K87" s="829"/>
      <c r="L87" s="829"/>
      <c r="M87" s="830"/>
      <c r="N87" s="52">
        <f>L84+L85+L86</f>
        <v>20006.79650869617</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86696.118204350059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5"/>
  <cols>
    <col min="1" max="1" width="9" bestFit="1" customWidth="1"/>
    <col min="2" max="2" width="16.285156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1155</v>
      </c>
      <c r="C31" s="81" t="s">
        <v>2048</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336"/>
      <c r="N36" s="272"/>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0.01</v>
      </c>
      <c r="N41" s="344">
        <f>N77*M41</f>
        <v>37.331724137931033</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37.331724137931033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72" t="s">
        <v>631</v>
      </c>
      <c r="B48" s="43" t="str">
        <f>VLOOKUP(A48,MATERIALES!A5:D373,3,FALSE)</f>
        <v>Sección tope</v>
      </c>
      <c r="C48" s="281"/>
      <c r="D48" s="281"/>
      <c r="E48" s="281"/>
      <c r="F48" s="281"/>
      <c r="G48" s="281"/>
      <c r="H48" s="281"/>
      <c r="I48" s="268"/>
      <c r="J48" s="224" t="str">
        <f>VLOOKUP(A48,MATERIALES!A4:D640,2,FALSE)</f>
        <v>u</v>
      </c>
      <c r="K48" s="282">
        <v>1</v>
      </c>
      <c r="L48" s="267"/>
      <c r="M48" s="402">
        <f>VLOOKUP(A48,MATERIALES!A5:D396,4,FALSE)</f>
        <v>60023.060447509255</v>
      </c>
      <c r="N48" s="272">
        <f>K48*M48</f>
        <v>60023.060447509255</v>
      </c>
    </row>
    <row r="49" spans="1:14">
      <c r="A49" s="172"/>
      <c r="B49" s="43"/>
      <c r="C49" s="425"/>
      <c r="D49" s="425"/>
      <c r="E49" s="425"/>
      <c r="F49" s="425"/>
      <c r="G49" s="425"/>
      <c r="H49" s="425"/>
      <c r="I49" s="425"/>
      <c r="J49" s="311"/>
      <c r="K49" s="397"/>
      <c r="L49" s="421"/>
      <c r="M49" s="402"/>
      <c r="N49" s="272"/>
    </row>
    <row r="50" spans="1:14">
      <c r="A50" s="172"/>
      <c r="B50" s="43"/>
      <c r="C50" s="425"/>
      <c r="D50" s="425"/>
      <c r="E50" s="425"/>
      <c r="F50" s="425"/>
      <c r="G50" s="425"/>
      <c r="H50" s="425"/>
      <c r="I50" s="425"/>
      <c r="J50" s="312"/>
      <c r="K50" s="397"/>
      <c r="L50" s="421"/>
      <c r="M50" s="402"/>
      <c r="N50" s="272"/>
    </row>
    <row r="51" spans="1:14">
      <c r="A51" s="172"/>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7"/>
      <c r="C54" s="47"/>
      <c r="D54" s="47"/>
      <c r="E54" s="47"/>
      <c r="F54" s="47"/>
      <c r="G54" s="47"/>
      <c r="H54" s="47"/>
      <c r="I54" s="47"/>
      <c r="J54" s="288"/>
      <c r="K54" s="169"/>
      <c r="L54" s="478"/>
      <c r="M54" s="479"/>
      <c r="N54" s="480"/>
    </row>
    <row r="55" spans="1:14" ht="15.75" thickBot="1">
      <c r="B55" s="828" t="s">
        <v>953</v>
      </c>
      <c r="C55" s="829"/>
      <c r="D55" s="829"/>
      <c r="E55" s="829"/>
      <c r="F55" s="829"/>
      <c r="G55" s="829"/>
      <c r="H55" s="829"/>
      <c r="I55" s="829"/>
      <c r="J55" s="829"/>
      <c r="K55" s="829"/>
      <c r="L55" s="829"/>
      <c r="M55" s="830"/>
      <c r="N55" s="394">
        <f>SUM(N48:N54)</f>
        <v>60023.060447509255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B60" s="46"/>
      <c r="C60" s="317"/>
      <c r="D60" s="317"/>
      <c r="E60" s="317"/>
      <c r="F60" s="317"/>
      <c r="G60" s="31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3"/>
      <c r="I65" s="169"/>
      <c r="J65" s="169"/>
      <c r="K65" s="169"/>
      <c r="L65" s="1002"/>
      <c r="M65" s="1003"/>
      <c r="N65" s="484"/>
    </row>
    <row r="66" spans="1:15" ht="15.75" thickBot="1">
      <c r="B66" s="828" t="s">
        <v>953</v>
      </c>
      <c r="C66" s="829"/>
      <c r="D66" s="829"/>
      <c r="E66" s="829"/>
      <c r="F66" s="829"/>
      <c r="G66" s="829"/>
      <c r="H66" s="829"/>
      <c r="I66" s="829"/>
      <c r="J66" s="829"/>
      <c r="K66" s="829"/>
      <c r="L66" s="829"/>
      <c r="M66" s="830"/>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980"/>
      <c r="N70" s="98" t="s">
        <v>951</v>
      </c>
    </row>
    <row r="71" spans="1:15">
      <c r="A71" s="173"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29</v>
      </c>
      <c r="N71" s="395">
        <f>K71/M71</f>
        <v>3733.1724137931033</v>
      </c>
      <c r="O71" s="106"/>
    </row>
    <row r="72" spans="1:15">
      <c r="A72" s="173"/>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8"/>
      <c r="C76" s="999"/>
      <c r="D76" s="999"/>
      <c r="E76" s="999"/>
      <c r="F76" s="999"/>
      <c r="G76" s="999"/>
      <c r="H76" s="999"/>
      <c r="I76" s="169"/>
      <c r="J76" s="169"/>
      <c r="K76" s="169"/>
      <c r="L76" s="1000"/>
      <c r="M76" s="1001"/>
      <c r="N76" s="484"/>
    </row>
    <row r="77" spans="1:15" ht="15.75" thickBot="1">
      <c r="B77" s="828" t="s">
        <v>953</v>
      </c>
      <c r="C77" s="829"/>
      <c r="D77" s="829"/>
      <c r="E77" s="829"/>
      <c r="F77" s="829"/>
      <c r="G77" s="829"/>
      <c r="H77" s="829"/>
      <c r="I77" s="829"/>
      <c r="J77" s="829"/>
      <c r="K77" s="829"/>
      <c r="L77" s="829"/>
      <c r="M77" s="830"/>
      <c r="N77" s="301">
        <f>SUM(N71:N76)</f>
        <v>3733.1724137931033</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63793.56458544029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12758.712917088058</v>
      </c>
      <c r="M84" s="863"/>
      <c r="N84" s="51"/>
    </row>
    <row r="85" spans="1:14">
      <c r="B85" s="89" t="s">
        <v>973</v>
      </c>
      <c r="C85" s="90"/>
      <c r="D85" s="90"/>
      <c r="E85" s="90"/>
      <c r="F85" s="90"/>
      <c r="G85" s="90"/>
      <c r="H85" s="90"/>
      <c r="I85" s="87"/>
      <c r="J85" s="88"/>
      <c r="K85" s="304">
        <v>0.05</v>
      </c>
      <c r="L85" s="862">
        <f>N79*K85</f>
        <v>3189.6782292720145</v>
      </c>
      <c r="M85" s="863"/>
      <c r="N85" s="51"/>
    </row>
    <row r="86" spans="1:14" ht="15.75" thickBot="1">
      <c r="B86" s="91" t="s">
        <v>974</v>
      </c>
      <c r="C86" s="92"/>
      <c r="D86" s="92"/>
      <c r="E86" s="92"/>
      <c r="F86" s="92"/>
      <c r="G86" s="92"/>
      <c r="H86" s="92"/>
      <c r="I86" s="93"/>
      <c r="J86" s="94"/>
      <c r="K86" s="305">
        <v>0.05</v>
      </c>
      <c r="L86" s="864">
        <f>N79*K86</f>
        <v>3189.6782292720145</v>
      </c>
      <c r="M86" s="865"/>
      <c r="N86" s="51"/>
    </row>
    <row r="87" spans="1:14" ht="15.75" thickBot="1">
      <c r="B87" s="828" t="s">
        <v>953</v>
      </c>
      <c r="C87" s="829"/>
      <c r="D87" s="829"/>
      <c r="E87" s="829"/>
      <c r="F87" s="829"/>
      <c r="G87" s="829"/>
      <c r="H87" s="829"/>
      <c r="I87" s="829"/>
      <c r="J87" s="829"/>
      <c r="K87" s="829"/>
      <c r="L87" s="829"/>
      <c r="M87" s="830"/>
      <c r="N87" s="52">
        <f>L84+L85+L86</f>
        <v>19138.069375632087</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82931.633961072381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5"/>
  <cols>
    <col min="1" max="1" width="9" bestFit="1" customWidth="1"/>
    <col min="2" max="2" width="16.42578125" customWidth="1"/>
    <col min="6" max="6" width="1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6.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9.25"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thickBot="1">
      <c r="A31" t="s">
        <v>1845</v>
      </c>
      <c r="B31" s="80" t="s">
        <v>1714</v>
      </c>
      <c r="C31" s="81" t="s">
        <v>1715</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336"/>
      <c r="N36" s="272"/>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0.01</v>
      </c>
      <c r="N41" s="344">
        <f>N77*M41</f>
        <v>37.331724137931033</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37.331724137931033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6" t="s">
        <v>896</v>
      </c>
      <c r="B48" s="43" t="str">
        <f>VLOOKUP(A48,MATERIALES!A5:D373,3,FALSE)</f>
        <v>Amortiguadores (Para Defensas Metálicas), Incluye Tornillos</v>
      </c>
      <c r="C48" s="281"/>
      <c r="D48" s="281"/>
      <c r="E48" s="281"/>
      <c r="F48" s="281"/>
      <c r="G48" s="281"/>
      <c r="H48" s="281"/>
      <c r="I48" s="268"/>
      <c r="J48" s="224" t="str">
        <f>VLOOKUP(A48,MATERIALES!A4:D640,2,FALSE)</f>
        <v>u</v>
      </c>
      <c r="K48" s="282">
        <v>1</v>
      </c>
      <c r="L48" s="267"/>
      <c r="M48" s="402">
        <f>VLOOKUP(A48,MATERIALES!A5:D396,4,FALSE)</f>
        <v>31102.962723290235</v>
      </c>
      <c r="N48" s="272">
        <f>K48*M48</f>
        <v>31102.962723290235</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7"/>
      <c r="C54" s="47"/>
      <c r="D54" s="47"/>
      <c r="E54" s="47"/>
      <c r="F54" s="47"/>
      <c r="G54" s="47"/>
      <c r="H54" s="47"/>
      <c r="I54" s="47"/>
      <c r="J54" s="288"/>
      <c r="K54" s="169"/>
      <c r="L54" s="478"/>
      <c r="M54" s="479"/>
      <c r="N54" s="480"/>
    </row>
    <row r="55" spans="1:14" ht="15.75" thickBot="1">
      <c r="B55" s="828" t="s">
        <v>953</v>
      </c>
      <c r="C55" s="829"/>
      <c r="D55" s="829"/>
      <c r="E55" s="829"/>
      <c r="F55" s="829"/>
      <c r="G55" s="829"/>
      <c r="H55" s="829"/>
      <c r="I55" s="829"/>
      <c r="J55" s="829"/>
      <c r="K55" s="829"/>
      <c r="L55" s="829"/>
      <c r="M55" s="830"/>
      <c r="N55" s="394">
        <f>SUM(N48:N54)</f>
        <v>31102.962723290235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B60" s="46"/>
      <c r="C60" s="317"/>
      <c r="D60" s="317"/>
      <c r="E60" s="317"/>
      <c r="F60" s="317"/>
      <c r="G60" s="31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3"/>
      <c r="I65" s="169"/>
      <c r="J65" s="169"/>
      <c r="K65" s="169"/>
      <c r="L65" s="1002"/>
      <c r="M65" s="1003"/>
      <c r="N65" s="484"/>
    </row>
    <row r="66" spans="1:15" ht="15.75" thickBot="1">
      <c r="B66" s="828" t="s">
        <v>953</v>
      </c>
      <c r="C66" s="829"/>
      <c r="D66" s="829"/>
      <c r="E66" s="829"/>
      <c r="F66" s="829"/>
      <c r="G66" s="829"/>
      <c r="H66" s="829"/>
      <c r="I66" s="829"/>
      <c r="J66" s="829"/>
      <c r="K66" s="829"/>
      <c r="L66" s="829"/>
      <c r="M66" s="830"/>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980"/>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29</v>
      </c>
      <c r="N71" s="395">
        <f>K71/M71</f>
        <v>3733.1724137931033</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8"/>
      <c r="C76" s="999"/>
      <c r="D76" s="999"/>
      <c r="E76" s="999"/>
      <c r="F76" s="999"/>
      <c r="G76" s="999"/>
      <c r="H76" s="999"/>
      <c r="I76" s="169"/>
      <c r="J76" s="169"/>
      <c r="K76" s="169"/>
      <c r="L76" s="1000"/>
      <c r="M76" s="1001"/>
      <c r="N76" s="484"/>
    </row>
    <row r="77" spans="1:15" ht="15.75" thickBot="1">
      <c r="B77" s="828" t="s">
        <v>953</v>
      </c>
      <c r="C77" s="829"/>
      <c r="D77" s="829"/>
      <c r="E77" s="829"/>
      <c r="F77" s="829"/>
      <c r="G77" s="829"/>
      <c r="H77" s="829"/>
      <c r="I77" s="829"/>
      <c r="J77" s="829"/>
      <c r="K77" s="829"/>
      <c r="L77" s="829"/>
      <c r="M77" s="830"/>
      <c r="N77" s="301">
        <f>SUM(N71:N76)</f>
        <v>3733.1724137931033</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34873.46686122127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6974.6933722442545</v>
      </c>
      <c r="M84" s="863"/>
      <c r="N84" s="51"/>
    </row>
    <row r="85" spans="1:14">
      <c r="B85" s="89" t="s">
        <v>973</v>
      </c>
      <c r="C85" s="90"/>
      <c r="D85" s="90"/>
      <c r="E85" s="90"/>
      <c r="F85" s="90"/>
      <c r="G85" s="90"/>
      <c r="H85" s="90"/>
      <c r="I85" s="87"/>
      <c r="J85" s="88"/>
      <c r="K85" s="304">
        <v>0.05</v>
      </c>
      <c r="L85" s="862">
        <f>N79*K85</f>
        <v>1743.6733430610636</v>
      </c>
      <c r="M85" s="863"/>
      <c r="N85" s="51"/>
    </row>
    <row r="86" spans="1:14" ht="15.75" thickBot="1">
      <c r="B86" s="91" t="s">
        <v>974</v>
      </c>
      <c r="C86" s="92"/>
      <c r="D86" s="92"/>
      <c r="E86" s="92"/>
      <c r="F86" s="92"/>
      <c r="G86" s="92"/>
      <c r="H86" s="92"/>
      <c r="I86" s="93"/>
      <c r="J86" s="94"/>
      <c r="K86" s="305">
        <v>0.05</v>
      </c>
      <c r="L86" s="864">
        <f>N79*K86</f>
        <v>1743.6733430610636</v>
      </c>
      <c r="M86" s="865"/>
      <c r="N86" s="51"/>
    </row>
    <row r="87" spans="1:14" ht="15.75" thickBot="1">
      <c r="B87" s="828" t="s">
        <v>953</v>
      </c>
      <c r="C87" s="829"/>
      <c r="D87" s="829"/>
      <c r="E87" s="829"/>
      <c r="F87" s="829"/>
      <c r="G87" s="829"/>
      <c r="H87" s="829"/>
      <c r="I87" s="829"/>
      <c r="J87" s="829"/>
      <c r="K87" s="829"/>
      <c r="L87" s="829"/>
      <c r="M87" s="830"/>
      <c r="N87" s="52">
        <f>L84+L85+L86</f>
        <v>10462.040058366381</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45335.506919587649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5"/>
  <cols>
    <col min="1" max="1" width="10.28515625" bestFit="1" customWidth="1"/>
    <col min="2" max="2" width="16.140625" customWidth="1"/>
    <col min="6" max="6" width="16.2851562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9.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9.25"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thickBot="1">
      <c r="A31" t="s">
        <v>1845</v>
      </c>
      <c r="B31" s="80" t="s">
        <v>1156</v>
      </c>
      <c r="C31" s="81" t="s">
        <v>2173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363</v>
      </c>
      <c r="B36" s="841" t="str">
        <f>VLOOKUP(A36,EQUIPOS!A6:D154,3,FALSE)</f>
        <v>Vibrador de concreto, Motor de 3 hp a 18.000 rpm Mangueras de 4 mt</v>
      </c>
      <c r="C36" s="842"/>
      <c r="D36" s="842"/>
      <c r="E36" s="842"/>
      <c r="F36" s="842"/>
      <c r="G36" s="842"/>
      <c r="H36" s="843"/>
      <c r="I36" s="267"/>
      <c r="J36" s="268"/>
      <c r="K36" s="269">
        <f>VLOOKUP(A36,EQUIPOS!A6:D163,4,FALSE)</f>
        <v>10584.774197505951</v>
      </c>
      <c r="L36" s="270"/>
      <c r="M36" s="336">
        <v>1.25</v>
      </c>
      <c r="N36" s="272">
        <f>K36/M36</f>
        <v>8467.8193580047609</v>
      </c>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0.02</v>
      </c>
      <c r="N41" s="344">
        <f>N77*M41</f>
        <v>538.15848722881594</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9005.9778452335777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6" t="s">
        <v>745</v>
      </c>
      <c r="B48" s="43" t="str">
        <f>VLOOKUP(A48,MATERIALES!A5:D373,3,FALSE)</f>
        <v>Acero PDR-60</v>
      </c>
      <c r="C48" s="281"/>
      <c r="D48" s="281"/>
      <c r="E48" s="281"/>
      <c r="F48" s="281"/>
      <c r="G48" s="281"/>
      <c r="H48" s="281"/>
      <c r="I48" s="281"/>
      <c r="J48" s="311" t="str">
        <f>VLOOKUP(A48,MATERIALES!A4:D640,2,FALSE)</f>
        <v>kg</v>
      </c>
      <c r="K48" s="282">
        <v>9.6</v>
      </c>
      <c r="L48" s="267"/>
      <c r="M48" s="402">
        <f>VLOOKUP(A48,MATERIALES!A5:D396,4,FALSE)</f>
        <v>4029.2237782983452</v>
      </c>
      <c r="N48" s="272">
        <f>K48*M48</f>
        <v>38680.548271664113</v>
      </c>
    </row>
    <row r="49" spans="1:14">
      <c r="A49" s="166" t="s">
        <v>832</v>
      </c>
      <c r="B49" s="43" t="str">
        <f>VLOOKUP(A49,MATERIALES!A6:D373,3,FALSE)</f>
        <v>Concreto Resistencia  21 (Mpa)</v>
      </c>
      <c r="C49" s="425"/>
      <c r="D49" s="425"/>
      <c r="E49" s="425"/>
      <c r="F49" s="425"/>
      <c r="G49" s="425"/>
      <c r="H49" s="425"/>
      <c r="I49" s="425"/>
      <c r="J49" s="312" t="str">
        <f>VLOOKUP(A49,MATERIALES!A5:D641,2,FALSE)</f>
        <v>m3</v>
      </c>
      <c r="K49" s="397">
        <v>0.12</v>
      </c>
      <c r="L49" s="421"/>
      <c r="M49" s="402">
        <f>VLOOKUP(A49,MATERIALES!A6:D397,4,FALSE)</f>
        <v>461459.70864965668</v>
      </c>
      <c r="N49" s="272">
        <f>K49*M49</f>
        <v>55375.165037958803</v>
      </c>
    </row>
    <row r="50" spans="1:14">
      <c r="A50" s="166" t="s">
        <v>869</v>
      </c>
      <c r="B50" s="43" t="str">
        <f>VLOOKUP(A50,MATERIALES!A6:D373,3,FALSE)</f>
        <v>Formaleta para baranda de concreto</v>
      </c>
      <c r="C50" s="425"/>
      <c r="D50" s="425"/>
      <c r="E50" s="425"/>
      <c r="F50" s="425"/>
      <c r="G50" s="425"/>
      <c r="H50" s="425"/>
      <c r="I50" s="425"/>
      <c r="J50" s="312" t="str">
        <f>VLOOKUP(A50,MATERIALES!A6:D642,2,FALSE)</f>
        <v>m</v>
      </c>
      <c r="K50" s="397">
        <v>0.5</v>
      </c>
      <c r="L50" s="421"/>
      <c r="M50" s="402">
        <f>VLOOKUP(A50,MATERIALES!A6:D398,4,FALSE)</f>
        <v>28740.997972347373</v>
      </c>
      <c r="N50" s="272">
        <f>K50*M50</f>
        <v>14370.498986173687</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7"/>
      <c r="C54" s="47"/>
      <c r="D54" s="47"/>
      <c r="E54" s="47"/>
      <c r="F54" s="47"/>
      <c r="G54" s="47"/>
      <c r="H54" s="47"/>
      <c r="I54" s="47"/>
      <c r="J54" s="288"/>
      <c r="K54" s="169"/>
      <c r="L54" s="478"/>
      <c r="M54" s="479"/>
      <c r="N54" s="480"/>
    </row>
    <row r="55" spans="1:14" ht="15.75" thickBot="1">
      <c r="B55" s="828" t="s">
        <v>953</v>
      </c>
      <c r="C55" s="829"/>
      <c r="D55" s="829"/>
      <c r="E55" s="829"/>
      <c r="F55" s="829"/>
      <c r="G55" s="829"/>
      <c r="H55" s="829"/>
      <c r="I55" s="829"/>
      <c r="J55" s="829"/>
      <c r="K55" s="829"/>
      <c r="L55" s="829"/>
      <c r="M55" s="830"/>
      <c r="N55" s="394">
        <f>SUM(N48:N54)</f>
        <v>108426.21229579661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B60" s="46"/>
      <c r="C60" s="317"/>
      <c r="D60" s="317"/>
      <c r="E60" s="317"/>
      <c r="F60" s="317"/>
      <c r="G60" s="31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3"/>
      <c r="I65" s="169"/>
      <c r="J65" s="169"/>
      <c r="K65" s="169"/>
      <c r="L65" s="1002"/>
      <c r="M65" s="1003"/>
      <c r="N65" s="484"/>
    </row>
    <row r="66" spans="1:15" ht="15.75" thickBot="1">
      <c r="B66" s="828" t="s">
        <v>953</v>
      </c>
      <c r="C66" s="829"/>
      <c r="D66" s="829"/>
      <c r="E66" s="829"/>
      <c r="F66" s="829"/>
      <c r="G66" s="829"/>
      <c r="H66" s="829"/>
      <c r="I66" s="829"/>
      <c r="J66" s="829"/>
      <c r="K66" s="829"/>
      <c r="L66" s="829"/>
      <c r="M66" s="830"/>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980"/>
      <c r="N70" s="98" t="s">
        <v>951</v>
      </c>
    </row>
    <row r="71" spans="1:15">
      <c r="A71" s="167"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v>
      </c>
      <c r="N71" s="395">
        <f>K71/M71</f>
        <v>16239.3</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8"/>
      <c r="C76" s="999"/>
      <c r="D76" s="999"/>
      <c r="E76" s="999"/>
      <c r="F76" s="999"/>
      <c r="G76" s="999"/>
      <c r="H76" s="999"/>
      <c r="I76" s="169"/>
      <c r="J76" s="169"/>
      <c r="K76" s="169"/>
      <c r="L76" s="1000"/>
      <c r="M76" s="1001"/>
      <c r="N76" s="484"/>
    </row>
    <row r="77" spans="1:15" ht="15.75" thickBot="1">
      <c r="B77" s="828" t="s">
        <v>953</v>
      </c>
      <c r="C77" s="829"/>
      <c r="D77" s="829"/>
      <c r="E77" s="829"/>
      <c r="F77" s="829"/>
      <c r="G77" s="829"/>
      <c r="H77" s="829"/>
      <c r="I77" s="829"/>
      <c r="J77" s="829"/>
      <c r="K77" s="829"/>
      <c r="L77" s="829"/>
      <c r="M77" s="830"/>
      <c r="N77" s="301">
        <f>SUM(N71:N76)</f>
        <v>26907.924361440797</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144340.11450247097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28868.022900494194</v>
      </c>
      <c r="M84" s="863"/>
      <c r="N84" s="51"/>
    </row>
    <row r="85" spans="1:14">
      <c r="B85" s="89" t="s">
        <v>973</v>
      </c>
      <c r="C85" s="90"/>
      <c r="D85" s="90"/>
      <c r="E85" s="90"/>
      <c r="F85" s="90"/>
      <c r="G85" s="90"/>
      <c r="H85" s="90"/>
      <c r="I85" s="87"/>
      <c r="J85" s="88"/>
      <c r="K85" s="304">
        <v>0.05</v>
      </c>
      <c r="L85" s="862">
        <f>N79*K85</f>
        <v>7217.0057251235485</v>
      </c>
      <c r="M85" s="863"/>
      <c r="N85" s="51"/>
    </row>
    <row r="86" spans="1:14" ht="15.75" thickBot="1">
      <c r="B86" s="91" t="s">
        <v>974</v>
      </c>
      <c r="C86" s="92"/>
      <c r="D86" s="92"/>
      <c r="E86" s="92"/>
      <c r="F86" s="92"/>
      <c r="G86" s="92"/>
      <c r="H86" s="92"/>
      <c r="I86" s="93"/>
      <c r="J86" s="94"/>
      <c r="K86" s="305">
        <v>0.05</v>
      </c>
      <c r="L86" s="864">
        <f>N79*K86</f>
        <v>7217.0057251235485</v>
      </c>
      <c r="M86" s="865"/>
      <c r="N86" s="51"/>
    </row>
    <row r="87" spans="1:14" ht="15.75" thickBot="1">
      <c r="B87" s="828" t="s">
        <v>953</v>
      </c>
      <c r="C87" s="829"/>
      <c r="D87" s="829"/>
      <c r="E87" s="829"/>
      <c r="F87" s="829"/>
      <c r="G87" s="829"/>
      <c r="H87" s="829"/>
      <c r="I87" s="829"/>
      <c r="J87" s="829"/>
      <c r="K87" s="829"/>
      <c r="L87" s="829"/>
      <c r="M87" s="830"/>
      <c r="N87" s="52">
        <f>L84+L85+L86</f>
        <v>43302.034350741291</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187642.14885321225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5"/>
  <cols>
    <col min="1" max="1" width="9.140625" bestFit="1" customWidth="1"/>
    <col min="2" max="2" width="16.28515625" customWidth="1"/>
    <col min="6" max="6" width="15.855468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thickBot="1">
      <c r="A31" t="s">
        <v>1845</v>
      </c>
      <c r="B31" s="80" t="s">
        <v>1157</v>
      </c>
      <c r="C31" s="81" t="s">
        <v>1716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336"/>
      <c r="N36" s="272"/>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0.01</v>
      </c>
      <c r="N41" s="344">
        <f>N77*M41</f>
        <v>7.7329999999999997</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7.7329999999999997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6" t="s">
        <v>408</v>
      </c>
      <c r="B48" s="43" t="str">
        <f>VLOOKUP(A48,MATERIALES!A5:D373,3,FALSE)</f>
        <v>Captafaro, Incluye Tornillos</v>
      </c>
      <c r="C48" s="281"/>
      <c r="D48" s="281"/>
      <c r="E48" s="281"/>
      <c r="F48" s="281"/>
      <c r="G48" s="281"/>
      <c r="H48" s="281"/>
      <c r="I48" s="268"/>
      <c r="J48" s="224" t="str">
        <f>VLOOKUP(A48,MATERIALES!A4:D640,2,FALSE)</f>
        <v>u</v>
      </c>
      <c r="K48" s="282">
        <v>1</v>
      </c>
      <c r="L48" s="267"/>
      <c r="M48" s="402">
        <f>VLOOKUP(A48,MATERIALES!A5:D396,4,FALSE)</f>
        <v>14374.837642953522</v>
      </c>
      <c r="N48" s="272">
        <f>K48*M48</f>
        <v>14374.837642953522</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7"/>
      <c r="C54" s="47"/>
      <c r="D54" s="47"/>
      <c r="E54" s="47"/>
      <c r="F54" s="47"/>
      <c r="G54" s="47"/>
      <c r="H54" s="47"/>
      <c r="I54" s="47"/>
      <c r="J54" s="288"/>
      <c r="K54" s="169"/>
      <c r="L54" s="478"/>
      <c r="M54" s="479"/>
      <c r="N54" s="480"/>
    </row>
    <row r="55" spans="1:14" ht="15.75" thickBot="1">
      <c r="B55" s="828" t="s">
        <v>953</v>
      </c>
      <c r="C55" s="829"/>
      <c r="D55" s="829"/>
      <c r="E55" s="829"/>
      <c r="F55" s="829"/>
      <c r="G55" s="829"/>
      <c r="H55" s="829"/>
      <c r="I55" s="829"/>
      <c r="J55" s="829"/>
      <c r="K55" s="829"/>
      <c r="L55" s="829"/>
      <c r="M55" s="830"/>
      <c r="N55" s="394">
        <f>SUM(N48:N54)</f>
        <v>14374.837642953522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B60" s="46"/>
      <c r="C60" s="317"/>
      <c r="D60" s="317"/>
      <c r="E60" s="317"/>
      <c r="F60" s="317"/>
      <c r="G60" s="31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3"/>
      <c r="I65" s="169"/>
      <c r="J65" s="169"/>
      <c r="K65" s="169"/>
      <c r="L65" s="1002"/>
      <c r="M65" s="1003"/>
      <c r="N65" s="484"/>
    </row>
    <row r="66" spans="1:15" ht="15.75" thickBot="1">
      <c r="B66" s="828" t="s">
        <v>953</v>
      </c>
      <c r="C66" s="829"/>
      <c r="D66" s="829"/>
      <c r="E66" s="829"/>
      <c r="F66" s="829"/>
      <c r="G66" s="829"/>
      <c r="H66" s="829"/>
      <c r="I66" s="829"/>
      <c r="J66" s="829"/>
      <c r="K66" s="829"/>
      <c r="L66" s="829"/>
      <c r="M66" s="830"/>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980"/>
      <c r="N70" s="98" t="s">
        <v>951</v>
      </c>
    </row>
    <row r="71" spans="1:15">
      <c r="A71" s="167"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34">
        <v>70</v>
      </c>
      <c r="N71" s="395">
        <f>K71/M71</f>
        <v>773.3</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8"/>
      <c r="C76" s="999"/>
      <c r="D76" s="999"/>
      <c r="E76" s="999"/>
      <c r="F76" s="999"/>
      <c r="G76" s="999"/>
      <c r="H76" s="999"/>
      <c r="I76" s="169"/>
      <c r="J76" s="169"/>
      <c r="K76" s="169"/>
      <c r="L76" s="1000"/>
      <c r="M76" s="1001"/>
      <c r="N76" s="484"/>
    </row>
    <row r="77" spans="1:15" ht="15.75" thickBot="1">
      <c r="B77" s="828" t="s">
        <v>953</v>
      </c>
      <c r="C77" s="829"/>
      <c r="D77" s="829"/>
      <c r="E77" s="829"/>
      <c r="F77" s="829"/>
      <c r="G77" s="829"/>
      <c r="H77" s="829"/>
      <c r="I77" s="829"/>
      <c r="J77" s="829"/>
      <c r="K77" s="829"/>
      <c r="L77" s="829"/>
      <c r="M77" s="830"/>
      <c r="N77" s="301">
        <f>SUM(N71:N76)</f>
        <v>773.3</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15155.870642953521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3031.1741285907046</v>
      </c>
      <c r="M84" s="863"/>
      <c r="N84" s="51"/>
    </row>
    <row r="85" spans="1:14">
      <c r="B85" s="89" t="s">
        <v>973</v>
      </c>
      <c r="C85" s="90"/>
      <c r="D85" s="90"/>
      <c r="E85" s="90"/>
      <c r="F85" s="90"/>
      <c r="G85" s="90"/>
      <c r="H85" s="90"/>
      <c r="I85" s="87"/>
      <c r="J85" s="88"/>
      <c r="K85" s="304">
        <v>0.05</v>
      </c>
      <c r="L85" s="862">
        <f>N79*K85</f>
        <v>757.79353214767616</v>
      </c>
      <c r="M85" s="863"/>
      <c r="N85" s="51"/>
    </row>
    <row r="86" spans="1:14" ht="15.75" thickBot="1">
      <c r="B86" s="91" t="s">
        <v>974</v>
      </c>
      <c r="C86" s="92"/>
      <c r="D86" s="92"/>
      <c r="E86" s="92"/>
      <c r="F86" s="92"/>
      <c r="G86" s="92"/>
      <c r="H86" s="92"/>
      <c r="I86" s="93"/>
      <c r="J86" s="94"/>
      <c r="K86" s="305">
        <v>0.05</v>
      </c>
      <c r="L86" s="864">
        <f>N79*K86</f>
        <v>757.79353214767616</v>
      </c>
      <c r="M86" s="865"/>
      <c r="N86" s="51"/>
    </row>
    <row r="87" spans="1:14" ht="15.75" thickBot="1">
      <c r="B87" s="828" t="s">
        <v>953</v>
      </c>
      <c r="C87" s="829"/>
      <c r="D87" s="829"/>
      <c r="E87" s="829"/>
      <c r="F87" s="829"/>
      <c r="G87" s="829"/>
      <c r="H87" s="829"/>
      <c r="I87" s="829"/>
      <c r="J87" s="829"/>
      <c r="K87" s="829"/>
      <c r="L87" s="829"/>
      <c r="M87" s="830"/>
      <c r="N87" s="52">
        <f>L84+L85+L86</f>
        <v>4546.761192886057</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19702.63183583958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5"/>
  <cols>
    <col min="1" max="1" width="10.42578125" bestFit="1" customWidth="1"/>
    <col min="2" max="2" width="16.28515625" customWidth="1"/>
    <col min="6" max="6" width="16.42578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1" customHeight="1">
      <c r="B1" s="917"/>
      <c r="C1" s="929"/>
      <c r="D1" s="930"/>
      <c r="E1" s="930"/>
      <c r="F1" s="930"/>
      <c r="G1" s="930"/>
      <c r="H1" s="930"/>
      <c r="I1" s="930"/>
      <c r="J1" s="931"/>
      <c r="K1" s="932" t="s">
        <v>933</v>
      </c>
      <c r="L1" s="934" t="s">
        <v>2198</v>
      </c>
      <c r="M1" s="935"/>
      <c r="N1" s="936"/>
    </row>
    <row r="2" spans="2:14" ht="24.75" customHeight="1">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thickBot="1">
      <c r="A31" t="s">
        <v>1845</v>
      </c>
      <c r="B31" s="80" t="s">
        <v>1717</v>
      </c>
      <c r="C31" s="81" t="s">
        <v>2174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138</v>
      </c>
      <c r="B36" s="841" t="str">
        <f>VLOOKUP(A36,EQUIPOS!A6:D154,3,FALSE)</f>
        <v>Camioneta D-300</v>
      </c>
      <c r="C36" s="842"/>
      <c r="D36" s="842"/>
      <c r="E36" s="842"/>
      <c r="F36" s="842"/>
      <c r="G36" s="842"/>
      <c r="H36" s="843"/>
      <c r="I36" s="267"/>
      <c r="J36" s="268"/>
      <c r="K36" s="269">
        <f>VLOOKUP(A36,EQUIPOS!A6:D163,4,FALSE)</f>
        <v>50994.557947077148</v>
      </c>
      <c r="L36" s="270"/>
      <c r="M36" s="336">
        <v>160</v>
      </c>
      <c r="N36" s="272">
        <f>K36/M36</f>
        <v>318.71598716923216</v>
      </c>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0.01</v>
      </c>
      <c r="N41" s="344">
        <f>N77*M41</f>
        <v>20.102155451800996</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338.81814262103319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6" t="s">
        <v>439</v>
      </c>
      <c r="B48" s="43" t="str">
        <f>VLOOKUP(A48,MATERIALES!A5:D373,3,FALSE)</f>
        <v>Delineador de corona en forma de A de lámina galvanizada calibre 16 de (1.55*25) cm</v>
      </c>
      <c r="C48" s="281"/>
      <c r="D48" s="281"/>
      <c r="E48" s="281"/>
      <c r="F48" s="281"/>
      <c r="G48" s="281"/>
      <c r="H48" s="281"/>
      <c r="I48" s="281"/>
      <c r="J48" s="311" t="str">
        <f>VLOOKUP(A48,MATERIALES!A4:D640,2,FALSE)</f>
        <v>u</v>
      </c>
      <c r="K48" s="282">
        <v>1</v>
      </c>
      <c r="L48" s="267"/>
      <c r="M48" s="402">
        <f>VLOOKUP(A48,MATERIALES!A5:D396,4,FALSE)</f>
        <v>28151.287742832024</v>
      </c>
      <c r="N48" s="272">
        <f>K48*M48</f>
        <v>28151.287742832024</v>
      </c>
    </row>
    <row r="49" spans="1:14">
      <c r="A49" s="166" t="s">
        <v>833</v>
      </c>
      <c r="B49" s="43" t="str">
        <f>VLOOKUP(A49,MATERIALES!A6:D373,3,FALSE)</f>
        <v>Concreto Resistencia  14 (Mpa)</v>
      </c>
      <c r="C49" s="425"/>
      <c r="D49" s="425"/>
      <c r="E49" s="425"/>
      <c r="F49" s="425"/>
      <c r="G49" s="425"/>
      <c r="H49" s="425"/>
      <c r="I49" s="425"/>
      <c r="J49" s="312" t="str">
        <f>VLOOKUP(A49,MATERIALES!A5:D641,2,FALSE)</f>
        <v>m3</v>
      </c>
      <c r="K49" s="397">
        <v>0.03</v>
      </c>
      <c r="L49" s="421"/>
      <c r="M49" s="402">
        <f>VLOOKUP(A49,MATERIALES!A6:D397,4,FALSE)</f>
        <v>415527.91123797081</v>
      </c>
      <c r="N49" s="272">
        <f>K49*M49</f>
        <v>12465.837337139124</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7"/>
      <c r="C54" s="47"/>
      <c r="D54" s="47"/>
      <c r="E54" s="47"/>
      <c r="F54" s="47"/>
      <c r="G54" s="47"/>
      <c r="H54" s="47"/>
      <c r="I54" s="47"/>
      <c r="J54" s="288"/>
      <c r="K54" s="169"/>
      <c r="L54" s="478"/>
      <c r="M54" s="479"/>
      <c r="N54" s="480"/>
    </row>
    <row r="55" spans="1:14" ht="15.75" thickBot="1">
      <c r="B55" s="828" t="s">
        <v>953</v>
      </c>
      <c r="C55" s="829"/>
      <c r="D55" s="829"/>
      <c r="E55" s="829"/>
      <c r="F55" s="829"/>
      <c r="G55" s="829"/>
      <c r="H55" s="829"/>
      <c r="I55" s="829"/>
      <c r="J55" s="829"/>
      <c r="K55" s="829"/>
      <c r="L55" s="829"/>
      <c r="M55" s="830"/>
      <c r="N55" s="394">
        <f>SUM(N48:N54)</f>
        <v>40617.125079971149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B60" s="46"/>
      <c r="C60" s="317"/>
      <c r="D60" s="317"/>
      <c r="E60" s="317"/>
      <c r="F60" s="317"/>
      <c r="G60" s="31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3"/>
      <c r="I65" s="169"/>
      <c r="J65" s="169"/>
      <c r="K65" s="169"/>
      <c r="L65" s="1002"/>
      <c r="M65" s="1003"/>
      <c r="N65" s="484"/>
    </row>
    <row r="66" spans="1:15" ht="15.75" thickBot="1">
      <c r="B66" s="828" t="s">
        <v>953</v>
      </c>
      <c r="C66" s="829"/>
      <c r="D66" s="829"/>
      <c r="E66" s="829"/>
      <c r="F66" s="829"/>
      <c r="G66" s="829"/>
      <c r="H66" s="829"/>
      <c r="I66" s="829"/>
      <c r="J66" s="829"/>
      <c r="K66" s="829"/>
      <c r="L66" s="829"/>
      <c r="M66" s="830"/>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980"/>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80</v>
      </c>
      <c r="N71" s="395">
        <f>K71/M71</f>
        <v>1333.5780451800997</v>
      </c>
      <c r="O71" s="106"/>
    </row>
    <row r="72" spans="1:15">
      <c r="A72" s="167" t="s">
        <v>6</v>
      </c>
      <c r="B72" s="49" t="str">
        <f>VLOOKUP(A72,'MANO DE OBRA'!A8:D69,3,FALSE)</f>
        <v xml:space="preserve">Obrero </v>
      </c>
      <c r="C72" s="47"/>
      <c r="D72" s="47"/>
      <c r="E72" s="47"/>
      <c r="F72" s="47"/>
      <c r="G72" s="47"/>
      <c r="H72" s="47"/>
      <c r="I72" s="292">
        <f>K72/J72*100</f>
        <v>29260.000000000004</v>
      </c>
      <c r="J72" s="293">
        <v>185</v>
      </c>
      <c r="K72" s="294">
        <f>VLOOKUP(A72,'MANO DE OBRA'!A8:D100,4,FALSE)</f>
        <v>54131</v>
      </c>
      <c r="L72" s="50"/>
      <c r="M72" s="434">
        <v>80</v>
      </c>
      <c r="N72" s="395">
        <f>K72/M72</f>
        <v>676.63750000000005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8"/>
      <c r="C76" s="999"/>
      <c r="D76" s="999"/>
      <c r="E76" s="999"/>
      <c r="F76" s="999"/>
      <c r="G76" s="999"/>
      <c r="H76" s="999"/>
      <c r="I76" s="169"/>
      <c r="J76" s="169"/>
      <c r="K76" s="169"/>
      <c r="L76" s="1000"/>
      <c r="M76" s="1001"/>
      <c r="N76" s="484"/>
    </row>
    <row r="77" spans="1:15" ht="15.75" thickBot="1">
      <c r="B77" s="828" t="s">
        <v>953</v>
      </c>
      <c r="C77" s="829"/>
      <c r="D77" s="829"/>
      <c r="E77" s="829"/>
      <c r="F77" s="829"/>
      <c r="G77" s="829"/>
      <c r="H77" s="829"/>
      <c r="I77" s="829"/>
      <c r="J77" s="829"/>
      <c r="K77" s="829"/>
      <c r="L77" s="829"/>
      <c r="M77" s="830"/>
      <c r="N77" s="301">
        <f>SUM(N71:N76)</f>
        <v>2010.2155451800998</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42966.158767772286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8593.2317535544571</v>
      </c>
      <c r="M84" s="863"/>
      <c r="N84" s="51"/>
    </row>
    <row r="85" spans="1:14">
      <c r="B85" s="89" t="s">
        <v>973</v>
      </c>
      <c r="C85" s="90"/>
      <c r="D85" s="90"/>
      <c r="E85" s="90"/>
      <c r="F85" s="90"/>
      <c r="G85" s="90"/>
      <c r="H85" s="90"/>
      <c r="I85" s="87"/>
      <c r="J85" s="88"/>
      <c r="K85" s="304">
        <v>0.05</v>
      </c>
      <c r="L85" s="862">
        <f>N79*K85</f>
        <v>2148.3079383886143</v>
      </c>
      <c r="M85" s="863"/>
      <c r="N85" s="51"/>
    </row>
    <row r="86" spans="1:14" ht="15.75" thickBot="1">
      <c r="B86" s="91" t="s">
        <v>974</v>
      </c>
      <c r="C86" s="92"/>
      <c r="D86" s="92"/>
      <c r="E86" s="92"/>
      <c r="F86" s="92"/>
      <c r="G86" s="92"/>
      <c r="H86" s="92"/>
      <c r="I86" s="93"/>
      <c r="J86" s="94"/>
      <c r="K86" s="305">
        <v>0.05</v>
      </c>
      <c r="L86" s="864">
        <f>N79*K86</f>
        <v>2148.3079383886143</v>
      </c>
      <c r="M86" s="865"/>
      <c r="N86" s="51"/>
    </row>
    <row r="87" spans="1:14" ht="15.75" thickBot="1">
      <c r="B87" s="828" t="s">
        <v>953</v>
      </c>
      <c r="C87" s="829"/>
      <c r="D87" s="829"/>
      <c r="E87" s="829"/>
      <c r="F87" s="829"/>
      <c r="G87" s="829"/>
      <c r="H87" s="829"/>
      <c r="I87" s="829"/>
      <c r="J87" s="829"/>
      <c r="K87" s="829"/>
      <c r="L87" s="829"/>
      <c r="M87" s="830"/>
      <c r="N87" s="52">
        <f>L84+L85+L86</f>
        <v>12889.847630331686</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55856.006398103971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5"/>
  <cols>
    <col min="1" max="1" width="10.14062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75"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thickBot="1">
      <c r="A31" t="s">
        <v>1845</v>
      </c>
      <c r="B31" s="80" t="s">
        <v>1158</v>
      </c>
      <c r="C31" s="81" t="s">
        <v>2175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336"/>
      <c r="N36" s="272"/>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0.1</v>
      </c>
      <c r="N41" s="344">
        <f>N77*M41</f>
        <v>72.174666666666667</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72.174666666666667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6" t="s">
        <v>472</v>
      </c>
      <c r="B48" s="43" t="str">
        <f>VLOOKUP(A48,MATERIALES!A5:D373,3,FALSE)</f>
        <v>Grapas</v>
      </c>
      <c r="C48" s="281"/>
      <c r="D48" s="281"/>
      <c r="E48" s="281"/>
      <c r="F48" s="281"/>
      <c r="G48" s="281"/>
      <c r="H48" s="281"/>
      <c r="I48" s="281"/>
      <c r="J48" s="311" t="str">
        <f>VLOOKUP(A48,MATERIALES!A4:D640,2,FALSE)</f>
        <v>kg</v>
      </c>
      <c r="K48" s="282">
        <v>0.04</v>
      </c>
      <c r="L48" s="267"/>
      <c r="M48" s="402">
        <f>VLOOKUP(A48,MATERIALES!A5:D396,4,FALSE)</f>
        <v>7578.4185704756055</v>
      </c>
      <c r="N48" s="272">
        <f>K48*M48</f>
        <v>303.13674281902422</v>
      </c>
    </row>
    <row r="49" spans="1:14">
      <c r="A49" s="166" t="s">
        <v>613</v>
      </c>
      <c r="B49" s="43" t="str">
        <f>VLOOKUP(A49,MATERIALES!A6:D373,3,FALSE)</f>
        <v xml:space="preserve">Poste de madera para cercas </v>
      </c>
      <c r="C49" s="425"/>
      <c r="D49" s="425"/>
      <c r="E49" s="425"/>
      <c r="F49" s="425"/>
      <c r="G49" s="425"/>
      <c r="H49" s="425"/>
      <c r="I49" s="425"/>
      <c r="J49" s="312" t="str">
        <f>VLOOKUP(A49,MATERIALES!A5:D641,2,FALSE)</f>
        <v>u</v>
      </c>
      <c r="K49" s="397">
        <v>0.4</v>
      </c>
      <c r="L49" s="421"/>
      <c r="M49" s="402">
        <f>VLOOKUP(A49,MATERIALES!A6:D397,4,FALSE)</f>
        <v>10842.476839082026</v>
      </c>
      <c r="N49" s="272">
        <f>K49*M49</f>
        <v>4336.9907356328104</v>
      </c>
    </row>
    <row r="50" spans="1:14">
      <c r="A50" s="166" t="s">
        <v>779</v>
      </c>
      <c r="B50" s="43" t="str">
        <f>VLOOKUP(A50,MATERIALES!A6:D373,3,FALSE)</f>
        <v>Alambre de púa calibre 12 (350 m)</v>
      </c>
      <c r="C50" s="425"/>
      <c r="D50" s="425"/>
      <c r="E50" s="425"/>
      <c r="F50" s="425"/>
      <c r="G50" s="425"/>
      <c r="H50" s="425"/>
      <c r="I50" s="425"/>
      <c r="J50" s="312" t="str">
        <f>VLOOKUP(A50,MATERIALES!A6:D642,2,FALSE)</f>
        <v>m</v>
      </c>
      <c r="K50" s="397">
        <v>3</v>
      </c>
      <c r="L50" s="421"/>
      <c r="M50" s="402">
        <f>VLOOKUP(A50,MATERIALES!A6:D398,4,FALSE)</f>
        <v>505.01964917294157</v>
      </c>
      <c r="N50" s="272">
        <f>K50*M50</f>
        <v>1515.0589475188247</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7"/>
      <c r="C54" s="47"/>
      <c r="D54" s="47"/>
      <c r="E54" s="47"/>
      <c r="F54" s="47"/>
      <c r="G54" s="47"/>
      <c r="H54" s="47"/>
      <c r="I54" s="47"/>
      <c r="J54" s="288"/>
      <c r="K54" s="169"/>
      <c r="L54" s="478"/>
      <c r="M54" s="479"/>
      <c r="N54" s="480"/>
    </row>
    <row r="55" spans="1:14" ht="15.75" thickBot="1">
      <c r="B55" s="828" t="s">
        <v>953</v>
      </c>
      <c r="C55" s="829"/>
      <c r="D55" s="829"/>
      <c r="E55" s="829"/>
      <c r="F55" s="829"/>
      <c r="G55" s="829"/>
      <c r="H55" s="829"/>
      <c r="I55" s="829"/>
      <c r="J55" s="829"/>
      <c r="K55" s="829"/>
      <c r="L55" s="829"/>
      <c r="M55" s="830"/>
      <c r="N55" s="394">
        <f>SUM(N48:N54)</f>
        <v>6155.186425970659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B60" s="46"/>
      <c r="C60" s="317"/>
      <c r="D60" s="317"/>
      <c r="E60" s="317"/>
      <c r="F60" s="317"/>
      <c r="G60" s="31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3"/>
      <c r="I65" s="169"/>
      <c r="J65" s="169"/>
      <c r="K65" s="169"/>
      <c r="L65" s="1002"/>
      <c r="M65" s="1003"/>
      <c r="N65" s="484"/>
    </row>
    <row r="66" spans="1:15" ht="15.75" thickBot="1">
      <c r="B66" s="828" t="s">
        <v>953</v>
      </c>
      <c r="C66" s="829"/>
      <c r="D66" s="829"/>
      <c r="E66" s="829"/>
      <c r="F66" s="829"/>
      <c r="G66" s="829"/>
      <c r="H66" s="829"/>
      <c r="I66" s="829"/>
      <c r="J66" s="829"/>
      <c r="K66" s="829"/>
      <c r="L66" s="829"/>
      <c r="M66" s="830"/>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980"/>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150</v>
      </c>
      <c r="N71" s="395">
        <f>K71/M71</f>
        <v>721.74666666666667</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8"/>
      <c r="C76" s="999"/>
      <c r="D76" s="999"/>
      <c r="E76" s="999"/>
      <c r="F76" s="999"/>
      <c r="G76" s="999"/>
      <c r="H76" s="999"/>
      <c r="I76" s="169"/>
      <c r="J76" s="169"/>
      <c r="K76" s="169"/>
      <c r="L76" s="1000"/>
      <c r="M76" s="1001"/>
      <c r="N76" s="484"/>
    </row>
    <row r="77" spans="1:15" ht="15.75" thickBot="1">
      <c r="B77" s="828" t="s">
        <v>953</v>
      </c>
      <c r="C77" s="829"/>
      <c r="D77" s="829"/>
      <c r="E77" s="829"/>
      <c r="F77" s="829"/>
      <c r="G77" s="829"/>
      <c r="H77" s="829"/>
      <c r="I77" s="829"/>
      <c r="J77" s="829"/>
      <c r="K77" s="829"/>
      <c r="L77" s="829"/>
      <c r="M77" s="830"/>
      <c r="N77" s="301">
        <f>SUM(N71:N76)</f>
        <v>721.74666666666667</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6949.1077593039927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1389.8215518607985</v>
      </c>
      <c r="M84" s="863"/>
      <c r="N84" s="51"/>
    </row>
    <row r="85" spans="1:14">
      <c r="B85" s="89" t="s">
        <v>973</v>
      </c>
      <c r="C85" s="90"/>
      <c r="D85" s="90"/>
      <c r="E85" s="90"/>
      <c r="F85" s="90"/>
      <c r="G85" s="90"/>
      <c r="H85" s="90"/>
      <c r="I85" s="87"/>
      <c r="J85" s="88"/>
      <c r="K85" s="304">
        <v>0.05</v>
      </c>
      <c r="L85" s="862">
        <f>N79*K85</f>
        <v>347.45538796519963</v>
      </c>
      <c r="M85" s="863"/>
      <c r="N85" s="51"/>
    </row>
    <row r="86" spans="1:14" ht="15.75" thickBot="1">
      <c r="B86" s="91" t="s">
        <v>974</v>
      </c>
      <c r="C86" s="92"/>
      <c r="D86" s="92"/>
      <c r="E86" s="92"/>
      <c r="F86" s="92"/>
      <c r="G86" s="92"/>
      <c r="H86" s="92"/>
      <c r="I86" s="93"/>
      <c r="J86" s="94"/>
      <c r="K86" s="305">
        <v>0.05</v>
      </c>
      <c r="L86" s="864">
        <f>N79*K86</f>
        <v>347.45538796519963</v>
      </c>
      <c r="M86" s="865"/>
      <c r="N86" s="51"/>
    </row>
    <row r="87" spans="1:14" ht="15.75" thickBot="1">
      <c r="B87" s="828" t="s">
        <v>953</v>
      </c>
      <c r="C87" s="829"/>
      <c r="D87" s="829"/>
      <c r="E87" s="829"/>
      <c r="F87" s="829"/>
      <c r="G87" s="829"/>
      <c r="H87" s="829"/>
      <c r="I87" s="829"/>
      <c r="J87" s="829"/>
      <c r="K87" s="829"/>
      <c r="L87" s="829"/>
      <c r="M87" s="830"/>
      <c r="N87" s="52">
        <f>L84+L85+L86</f>
        <v>2084.7323277911978</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9033.84008709519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5"/>
  <cols>
    <col min="1" max="1" width="8.85546875" bestFit="1" customWidth="1"/>
    <col min="2" max="2" width="15.85546875" customWidth="1"/>
    <col min="6" max="6" width="15.7109375" customWidth="1"/>
    <col min="9" max="9" width="12.4257812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thickBot="1">
      <c r="A31" t="s">
        <v>1845</v>
      </c>
      <c r="B31" s="80" t="s">
        <v>1159</v>
      </c>
      <c r="C31" s="81" t="s">
        <v>2176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336"/>
      <c r="N36" s="272"/>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0.1</v>
      </c>
      <c r="N41" s="344">
        <f>N77*M41</f>
        <v>72.174666666666667</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72.174666666666667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6" t="s">
        <v>618</v>
      </c>
      <c r="B48" s="43" t="str">
        <f>VLOOKUP(A48,MATERIALES!A5:D373,3,FALSE)</f>
        <v>Postes de concreto para cercas</v>
      </c>
      <c r="C48" s="281"/>
      <c r="D48" s="281"/>
      <c r="E48" s="281"/>
      <c r="F48" s="281"/>
      <c r="G48" s="281"/>
      <c r="H48" s="281"/>
      <c r="I48" s="281"/>
      <c r="J48" s="311" t="str">
        <f>VLOOKUP(A48,MATERIALES!A4:D640,2,FALSE)</f>
        <v>u</v>
      </c>
      <c r="K48" s="282">
        <v>0.4</v>
      </c>
      <c r="L48" s="267"/>
      <c r="M48" s="402">
        <f>VLOOKUP(A48,MATERIALES!A5:D396,4,FALSE)</f>
        <v>34182.367759346831</v>
      </c>
      <c r="N48" s="272">
        <f>K48*M48</f>
        <v>13672.947103738734</v>
      </c>
    </row>
    <row r="49" spans="1:14">
      <c r="A49" s="166" t="s">
        <v>779</v>
      </c>
      <c r="B49" s="43" t="str">
        <f>VLOOKUP(A49,MATERIALES!A6:D373,3,FALSE)</f>
        <v>Alambre de púa calibre 12 (350 m)</v>
      </c>
      <c r="C49" s="425"/>
      <c r="D49" s="425"/>
      <c r="E49" s="425"/>
      <c r="F49" s="425"/>
      <c r="G49" s="425"/>
      <c r="H49" s="425"/>
      <c r="I49" s="425"/>
      <c r="J49" s="312" t="str">
        <f>VLOOKUP(A49,MATERIALES!A5:D641,2,FALSE)</f>
        <v>m</v>
      </c>
      <c r="K49" s="397">
        <v>3</v>
      </c>
      <c r="L49" s="421"/>
      <c r="M49" s="402">
        <f>VLOOKUP(A49,MATERIALES!A6:D397,4,FALSE)</f>
        <v>505.01964917294157</v>
      </c>
      <c r="N49" s="272">
        <f>K49*M49</f>
        <v>1515.0589475188247</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7"/>
      <c r="C54" s="47"/>
      <c r="D54" s="47"/>
      <c r="E54" s="47"/>
      <c r="F54" s="47"/>
      <c r="G54" s="47"/>
      <c r="H54" s="47"/>
      <c r="I54" s="47"/>
      <c r="J54" s="288"/>
      <c r="K54" s="169"/>
      <c r="L54" s="478"/>
      <c r="M54" s="479"/>
      <c r="N54" s="480"/>
    </row>
    <row r="55" spans="1:14" ht="15.75" thickBot="1">
      <c r="B55" s="828" t="s">
        <v>953</v>
      </c>
      <c r="C55" s="829"/>
      <c r="D55" s="829"/>
      <c r="E55" s="829"/>
      <c r="F55" s="829"/>
      <c r="G55" s="829"/>
      <c r="H55" s="829"/>
      <c r="I55" s="829"/>
      <c r="J55" s="829"/>
      <c r="K55" s="829"/>
      <c r="L55" s="829"/>
      <c r="M55" s="830"/>
      <c r="N55" s="394">
        <f>SUM(N48:N54)</f>
        <v>15188.006051257558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B60" s="46"/>
      <c r="C60" s="317"/>
      <c r="D60" s="317"/>
      <c r="E60" s="317"/>
      <c r="F60" s="317"/>
      <c r="G60" s="31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3"/>
      <c r="I65" s="169"/>
      <c r="J65" s="169"/>
      <c r="K65" s="169"/>
      <c r="L65" s="1002"/>
      <c r="M65" s="1003"/>
      <c r="N65" s="484"/>
    </row>
    <row r="66" spans="1:15" ht="15.75" thickBot="1">
      <c r="B66" s="828" t="s">
        <v>953</v>
      </c>
      <c r="C66" s="829"/>
      <c r="D66" s="829"/>
      <c r="E66" s="829"/>
      <c r="F66" s="829"/>
      <c r="G66" s="829"/>
      <c r="H66" s="829"/>
      <c r="I66" s="829"/>
      <c r="J66" s="829"/>
      <c r="K66" s="829"/>
      <c r="L66" s="829"/>
      <c r="M66" s="830"/>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980"/>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150</v>
      </c>
      <c r="N71" s="395">
        <f>K71/M71</f>
        <v>721.74666666666667</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8"/>
      <c r="C76" s="999"/>
      <c r="D76" s="999"/>
      <c r="E76" s="999"/>
      <c r="F76" s="999"/>
      <c r="G76" s="999"/>
      <c r="H76" s="999"/>
      <c r="I76" s="169"/>
      <c r="J76" s="169"/>
      <c r="K76" s="169"/>
      <c r="L76" s="1000"/>
      <c r="M76" s="1001"/>
      <c r="N76" s="484"/>
    </row>
    <row r="77" spans="1:15" ht="15.75" thickBot="1">
      <c r="B77" s="828" t="s">
        <v>953</v>
      </c>
      <c r="C77" s="829"/>
      <c r="D77" s="829"/>
      <c r="E77" s="829"/>
      <c r="F77" s="829"/>
      <c r="G77" s="829"/>
      <c r="H77" s="829"/>
      <c r="I77" s="829"/>
      <c r="J77" s="829"/>
      <c r="K77" s="829"/>
      <c r="L77" s="829"/>
      <c r="M77" s="830"/>
      <c r="N77" s="301">
        <f>SUM(N71:N76)</f>
        <v>721.74666666666667</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15981.92738459089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3196.385476918178</v>
      </c>
      <c r="M84" s="863"/>
      <c r="N84" s="51"/>
    </row>
    <row r="85" spans="1:14">
      <c r="B85" s="89" t="s">
        <v>973</v>
      </c>
      <c r="C85" s="90"/>
      <c r="D85" s="90"/>
      <c r="E85" s="90"/>
      <c r="F85" s="90"/>
      <c r="G85" s="90"/>
      <c r="H85" s="90"/>
      <c r="I85" s="87"/>
      <c r="J85" s="88"/>
      <c r="K85" s="304">
        <v>0.05</v>
      </c>
      <c r="L85" s="862">
        <f>N79*K85</f>
        <v>799.09636922954451</v>
      </c>
      <c r="M85" s="863"/>
      <c r="N85" s="51"/>
    </row>
    <row r="86" spans="1:14" ht="15.75" thickBot="1">
      <c r="B86" s="91" t="s">
        <v>974</v>
      </c>
      <c r="C86" s="92"/>
      <c r="D86" s="92"/>
      <c r="E86" s="92"/>
      <c r="F86" s="92"/>
      <c r="G86" s="92"/>
      <c r="H86" s="92"/>
      <c r="I86" s="93"/>
      <c r="J86" s="94"/>
      <c r="K86" s="305">
        <v>0.05</v>
      </c>
      <c r="L86" s="864">
        <f>N79*K86</f>
        <v>799.09636922954451</v>
      </c>
      <c r="M86" s="865"/>
      <c r="N86" s="51"/>
    </row>
    <row r="87" spans="1:14" ht="15.75" thickBot="1">
      <c r="B87" s="828" t="s">
        <v>953</v>
      </c>
      <c r="C87" s="829"/>
      <c r="D87" s="829"/>
      <c r="E87" s="829"/>
      <c r="F87" s="829"/>
      <c r="G87" s="829"/>
      <c r="H87" s="829"/>
      <c r="I87" s="829"/>
      <c r="J87" s="829"/>
      <c r="K87" s="829"/>
      <c r="L87" s="829"/>
      <c r="M87" s="830"/>
      <c r="N87" s="52">
        <f>L84+L85+L86</f>
        <v>4794.578215377267</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20776.505599968157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5"/>
  <cols>
    <col min="1" max="1" width="9.1406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8.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thickBot="1">
      <c r="A31" t="s">
        <v>1845</v>
      </c>
      <c r="B31" s="80" t="s">
        <v>1160</v>
      </c>
      <c r="C31" s="81" t="s">
        <v>2177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336"/>
      <c r="N36" s="272"/>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0.1</v>
      </c>
      <c r="N41" s="344">
        <f>N77*M41</f>
        <v>286.59765815254394</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286.59765815254394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6" t="s">
        <v>472</v>
      </c>
      <c r="B48" s="43" t="str">
        <f>VLOOKUP(A48,MATERIALES!A5:D373,3,FALSE)</f>
        <v>Grapas</v>
      </c>
      <c r="C48" s="281"/>
      <c r="D48" s="281"/>
      <c r="E48" s="281"/>
      <c r="F48" s="281"/>
      <c r="G48" s="281"/>
      <c r="H48" s="281"/>
      <c r="I48" s="281"/>
      <c r="J48" s="311" t="str">
        <f>VLOOKUP(A48,MATERIALES!A4:D640,2,FALSE)</f>
        <v>kg</v>
      </c>
      <c r="K48" s="282">
        <v>0.08</v>
      </c>
      <c r="L48" s="267"/>
      <c r="M48" s="402">
        <f>VLOOKUP(A48,MATERIALES!A5:D396,4,FALSE)</f>
        <v>7578.4185704756055</v>
      </c>
      <c r="N48" s="272">
        <f>K48*M48</f>
        <v>606.27348563804844</v>
      </c>
    </row>
    <row r="49" spans="1:14">
      <c r="A49" s="166" t="s">
        <v>613</v>
      </c>
      <c r="B49" s="43" t="str">
        <f>VLOOKUP(A49,MATERIALES!A6:D373,3,FALSE)</f>
        <v xml:space="preserve">Poste de madera para cercas </v>
      </c>
      <c r="C49" s="425"/>
      <c r="D49" s="425"/>
      <c r="E49" s="425"/>
      <c r="F49" s="425"/>
      <c r="G49" s="425"/>
      <c r="H49" s="425"/>
      <c r="I49" s="425"/>
      <c r="J49" s="312" t="str">
        <f>VLOOKUP(A49,MATERIALES!A5:D641,2,FALSE)</f>
        <v>u</v>
      </c>
      <c r="K49" s="397">
        <v>0.4</v>
      </c>
      <c r="L49" s="421"/>
      <c r="M49" s="402">
        <f>VLOOKUP(A49,MATERIALES!A6:D397,4,FALSE)</f>
        <v>10842.476839082026</v>
      </c>
      <c r="N49" s="272">
        <f>K49*M49</f>
        <v>4336.9907356328104</v>
      </c>
    </row>
    <row r="50" spans="1:14">
      <c r="A50" s="166" t="s">
        <v>779</v>
      </c>
      <c r="B50" s="43" t="str">
        <f>VLOOKUP(A50,MATERIALES!A6:D373,3,FALSE)</f>
        <v>Alambre de púa calibre 12 (350 m)</v>
      </c>
      <c r="C50" s="425"/>
      <c r="D50" s="425"/>
      <c r="E50" s="425"/>
      <c r="F50" s="425"/>
      <c r="G50" s="425"/>
      <c r="H50" s="425"/>
      <c r="I50" s="425"/>
      <c r="J50" s="312" t="str">
        <f>VLOOKUP(A50,MATERIALES!A6:D642,2,FALSE)</f>
        <v>m</v>
      </c>
      <c r="K50" s="397">
        <v>3</v>
      </c>
      <c r="L50" s="421"/>
      <c r="M50" s="402">
        <f>VLOOKUP(A50,MATERIALES!A6:D398,4,FALSE)</f>
        <v>505.01964917294157</v>
      </c>
      <c r="N50" s="272">
        <f>K50*M50</f>
        <v>1515.0589475188247</v>
      </c>
    </row>
    <row r="51" spans="1:14">
      <c r="A51" s="166" t="s">
        <v>920</v>
      </c>
      <c r="B51" s="43" t="str">
        <f>VLOOKUP(A51,MATERIALES!A6:D373,3,FALSE)</f>
        <v>Malla eslabonada, calibre 10, 6 ojos</v>
      </c>
      <c r="C51" s="425"/>
      <c r="D51" s="425"/>
      <c r="E51" s="425"/>
      <c r="F51" s="425"/>
      <c r="G51" s="425"/>
      <c r="H51" s="425"/>
      <c r="I51" s="425"/>
      <c r="J51" s="312" t="str">
        <f>VLOOKUP(A51,MATERIALES!A6:D643,2,FALSE)</f>
        <v>m2</v>
      </c>
      <c r="K51" s="397">
        <v>1.5</v>
      </c>
      <c r="L51" s="421"/>
      <c r="M51" s="402">
        <f>VLOOKUP(A51,MATERIALES!A6:D399,4,FALSE)</f>
        <v>16963.193504668245</v>
      </c>
      <c r="N51" s="272">
        <f>K51*M51</f>
        <v>25444.790257002365</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7"/>
      <c r="C54" s="47"/>
      <c r="D54" s="47"/>
      <c r="E54" s="47"/>
      <c r="F54" s="47"/>
      <c r="G54" s="47"/>
      <c r="H54" s="47"/>
      <c r="I54" s="47"/>
      <c r="J54" s="288"/>
      <c r="K54" s="169"/>
      <c r="L54" s="478"/>
      <c r="M54" s="479"/>
      <c r="N54" s="480"/>
    </row>
    <row r="55" spans="1:14" ht="15.75" thickBot="1">
      <c r="B55" s="828" t="s">
        <v>953</v>
      </c>
      <c r="C55" s="829"/>
      <c r="D55" s="829"/>
      <c r="E55" s="829"/>
      <c r="F55" s="829"/>
      <c r="G55" s="829"/>
      <c r="H55" s="829"/>
      <c r="I55" s="829"/>
      <c r="J55" s="829"/>
      <c r="K55" s="829"/>
      <c r="L55" s="829"/>
      <c r="M55" s="830"/>
      <c r="N55" s="394">
        <f>SUM(N48:N54)</f>
        <v>31903.113425792049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B60" s="46"/>
      <c r="C60" s="317"/>
      <c r="D60" s="317"/>
      <c r="E60" s="317"/>
      <c r="F60" s="317"/>
      <c r="G60" s="31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3"/>
      <c r="I65" s="169"/>
      <c r="J65" s="169"/>
      <c r="K65" s="169"/>
      <c r="L65" s="1002"/>
      <c r="M65" s="1003"/>
      <c r="N65" s="484"/>
    </row>
    <row r="66" spans="1:15" ht="15.75" thickBot="1">
      <c r="B66" s="828" t="s">
        <v>953</v>
      </c>
      <c r="C66" s="829"/>
      <c r="D66" s="829"/>
      <c r="E66" s="829"/>
      <c r="F66" s="829"/>
      <c r="G66" s="829"/>
      <c r="H66" s="829"/>
      <c r="I66" s="829"/>
      <c r="J66" s="829"/>
      <c r="K66" s="829"/>
      <c r="L66" s="829"/>
      <c r="M66" s="830"/>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980"/>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75</v>
      </c>
      <c r="N71" s="395">
        <f>K71/M71</f>
        <v>1443.4933333333333</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75</v>
      </c>
      <c r="N72" s="395">
        <f>K72/M72</f>
        <v>1422.4832481921064</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8"/>
      <c r="C76" s="999"/>
      <c r="D76" s="999"/>
      <c r="E76" s="999"/>
      <c r="F76" s="999"/>
      <c r="G76" s="999"/>
      <c r="H76" s="999"/>
      <c r="I76" s="169"/>
      <c r="J76" s="169"/>
      <c r="K76" s="169"/>
      <c r="L76" s="1000"/>
      <c r="M76" s="1001"/>
      <c r="N76" s="45"/>
    </row>
    <row r="77" spans="1:15" ht="15.75" thickBot="1">
      <c r="B77" s="828" t="s">
        <v>953</v>
      </c>
      <c r="C77" s="829"/>
      <c r="D77" s="829"/>
      <c r="E77" s="829"/>
      <c r="F77" s="829"/>
      <c r="G77" s="829"/>
      <c r="H77" s="829"/>
      <c r="I77" s="829"/>
      <c r="J77" s="829"/>
      <c r="K77" s="829"/>
      <c r="L77" s="829"/>
      <c r="M77" s="830"/>
      <c r="N77" s="301">
        <f>SUM(N71:N76)</f>
        <v>2865.9765815254395</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35055.687665470032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7011.1375330940064</v>
      </c>
      <c r="M84" s="863"/>
      <c r="N84" s="51"/>
    </row>
    <row r="85" spans="1:14">
      <c r="B85" s="89" t="s">
        <v>973</v>
      </c>
      <c r="C85" s="90"/>
      <c r="D85" s="90"/>
      <c r="E85" s="90"/>
      <c r="F85" s="90"/>
      <c r="G85" s="90"/>
      <c r="H85" s="90"/>
      <c r="I85" s="87"/>
      <c r="J85" s="88"/>
      <c r="K85" s="304">
        <v>0.05</v>
      </c>
      <c r="L85" s="862">
        <f>N79*K85</f>
        <v>1752.7843832735016</v>
      </c>
      <c r="M85" s="863"/>
      <c r="N85" s="51"/>
    </row>
    <row r="86" spans="1:14" ht="15.75" thickBot="1">
      <c r="B86" s="91" t="s">
        <v>974</v>
      </c>
      <c r="C86" s="92"/>
      <c r="D86" s="92"/>
      <c r="E86" s="92"/>
      <c r="F86" s="92"/>
      <c r="G86" s="92"/>
      <c r="H86" s="92"/>
      <c r="I86" s="93"/>
      <c r="J86" s="94"/>
      <c r="K86" s="305">
        <v>0.05</v>
      </c>
      <c r="L86" s="864">
        <f>N79*K86</f>
        <v>1752.7843832735016</v>
      </c>
      <c r="M86" s="865"/>
      <c r="N86" s="51"/>
    </row>
    <row r="87" spans="1:14" ht="15.75" thickBot="1">
      <c r="B87" s="828" t="s">
        <v>953</v>
      </c>
      <c r="C87" s="829"/>
      <c r="D87" s="829"/>
      <c r="E87" s="829"/>
      <c r="F87" s="829"/>
      <c r="G87" s="829"/>
      <c r="H87" s="829"/>
      <c r="I87" s="829"/>
      <c r="J87" s="829"/>
      <c r="K87" s="829"/>
      <c r="L87" s="829"/>
      <c r="M87" s="830"/>
      <c r="N87" s="52">
        <f>L84+L85+L86</f>
        <v>10516.70629964101</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45572.393965111041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710937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8.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75"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thickBot="1">
      <c r="A31" t="s">
        <v>1845</v>
      </c>
      <c r="B31" s="80" t="s">
        <v>1161</v>
      </c>
      <c r="C31" s="81" t="s">
        <v>2178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336"/>
      <c r="N36" s="272"/>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0.1</v>
      </c>
      <c r="N41" s="344">
        <f>N77*M41</f>
        <v>286.59765815254394</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286.59765815254394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66" t="s">
        <v>618</v>
      </c>
      <c r="B48" s="43" t="str">
        <f>VLOOKUP(A48,MATERIALES!A5:D373,3,FALSE)</f>
        <v>Postes de concreto para cercas</v>
      </c>
      <c r="C48" s="281"/>
      <c r="D48" s="281"/>
      <c r="E48" s="281"/>
      <c r="F48" s="281"/>
      <c r="G48" s="281"/>
      <c r="H48" s="281"/>
      <c r="I48" s="281"/>
      <c r="J48" s="311" t="str">
        <f>VLOOKUP(A48,MATERIALES!A4:D640,2,FALSE)</f>
        <v>u</v>
      </c>
      <c r="K48" s="282">
        <v>0.4</v>
      </c>
      <c r="L48" s="267"/>
      <c r="M48" s="402">
        <f>VLOOKUP(A48,MATERIALES!A5:D396,4,FALSE)</f>
        <v>34182.367759346831</v>
      </c>
      <c r="N48" s="272">
        <f>K48*M48</f>
        <v>13672.947103738734</v>
      </c>
    </row>
    <row r="49" spans="1:14">
      <c r="A49" s="166" t="s">
        <v>779</v>
      </c>
      <c r="B49" s="43" t="str">
        <f>VLOOKUP(A49,MATERIALES!A6:D373,3,FALSE)</f>
        <v>Alambre de púa calibre 12 (350 m)</v>
      </c>
      <c r="C49" s="425"/>
      <c r="D49" s="425"/>
      <c r="E49" s="425"/>
      <c r="F49" s="425"/>
      <c r="G49" s="425"/>
      <c r="H49" s="425"/>
      <c r="I49" s="425"/>
      <c r="J49" s="312" t="str">
        <f>VLOOKUP(A49,MATERIALES!A5:D641,2,FALSE)</f>
        <v>m</v>
      </c>
      <c r="K49" s="397">
        <v>3</v>
      </c>
      <c r="L49" s="421"/>
      <c r="M49" s="402">
        <f>VLOOKUP(A49,MATERIALES!A6:D397,4,FALSE)</f>
        <v>505.01964917294157</v>
      </c>
      <c r="N49" s="272">
        <f>K49*M49</f>
        <v>1515.0589475188247</v>
      </c>
    </row>
    <row r="50" spans="1:14">
      <c r="A50" s="166" t="s">
        <v>920</v>
      </c>
      <c r="B50" s="43" t="str">
        <f>VLOOKUP(A50,MATERIALES!A6:D373,3,FALSE)</f>
        <v>Malla eslabonada, calibre 10, 6 ojos</v>
      </c>
      <c r="C50" s="425"/>
      <c r="D50" s="425"/>
      <c r="E50" s="425"/>
      <c r="F50" s="425"/>
      <c r="G50" s="425"/>
      <c r="H50" s="425"/>
      <c r="I50" s="425"/>
      <c r="J50" s="312" t="str">
        <f>VLOOKUP(A50,MATERIALES!A6:D642,2,FALSE)</f>
        <v>m2</v>
      </c>
      <c r="K50" s="397">
        <v>1.5</v>
      </c>
      <c r="L50" s="421"/>
      <c r="M50" s="402">
        <f>VLOOKUP(A50,MATERIALES!A6:D398,4,FALSE)</f>
        <v>16963.193504668245</v>
      </c>
      <c r="N50" s="272">
        <f>K50*M50</f>
        <v>25444.790257002365</v>
      </c>
    </row>
    <row r="51" spans="1:14" ht="15.75" customHeight="1">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7"/>
      <c r="C54" s="47"/>
      <c r="D54" s="47"/>
      <c r="E54" s="47"/>
      <c r="F54" s="47"/>
      <c r="G54" s="47"/>
      <c r="H54" s="47"/>
      <c r="I54" s="47"/>
      <c r="J54" s="288"/>
      <c r="K54" s="169"/>
      <c r="L54" s="478"/>
      <c r="M54" s="479"/>
      <c r="N54" s="480"/>
    </row>
    <row r="55" spans="1:14" ht="15.75" thickBot="1">
      <c r="B55" s="828" t="s">
        <v>953</v>
      </c>
      <c r="C55" s="829"/>
      <c r="D55" s="829"/>
      <c r="E55" s="829"/>
      <c r="F55" s="829"/>
      <c r="G55" s="829"/>
      <c r="H55" s="829"/>
      <c r="I55" s="829"/>
      <c r="J55" s="829"/>
      <c r="K55" s="829"/>
      <c r="L55" s="829"/>
      <c r="M55" s="830"/>
      <c r="N55" s="394">
        <f>SUM(N48:N54)</f>
        <v>40632.796308259924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B60" s="46"/>
      <c r="C60" s="317"/>
      <c r="D60" s="317"/>
      <c r="E60" s="317"/>
      <c r="F60" s="317"/>
      <c r="G60" s="31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3"/>
      <c r="I65" s="169"/>
      <c r="J65" s="169"/>
      <c r="K65" s="169"/>
      <c r="L65" s="1002"/>
      <c r="M65" s="1003"/>
      <c r="N65" s="484"/>
    </row>
    <row r="66" spans="1:15" ht="15.75" thickBot="1">
      <c r="B66" s="828" t="s">
        <v>953</v>
      </c>
      <c r="C66" s="829"/>
      <c r="D66" s="829"/>
      <c r="E66" s="829"/>
      <c r="F66" s="829"/>
      <c r="G66" s="829"/>
      <c r="H66" s="829"/>
      <c r="I66" s="829"/>
      <c r="J66" s="829"/>
      <c r="K66" s="829"/>
      <c r="L66" s="829"/>
      <c r="M66" s="830"/>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980"/>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75</v>
      </c>
      <c r="N71" s="395">
        <f>K71/M71</f>
        <v>1443.4933333333333</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75</v>
      </c>
      <c r="N72" s="395">
        <f>K72/M72</f>
        <v>1422.4832481921064</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8"/>
      <c r="C76" s="999"/>
      <c r="D76" s="999"/>
      <c r="E76" s="999"/>
      <c r="F76" s="999"/>
      <c r="G76" s="999"/>
      <c r="H76" s="999"/>
      <c r="I76" s="169"/>
      <c r="J76" s="169"/>
      <c r="K76" s="169"/>
      <c r="L76" s="1000"/>
      <c r="M76" s="1001"/>
      <c r="N76" s="484"/>
    </row>
    <row r="77" spans="1:15" ht="15.75" thickBot="1">
      <c r="B77" s="828" t="s">
        <v>953</v>
      </c>
      <c r="C77" s="829"/>
      <c r="D77" s="829"/>
      <c r="E77" s="829"/>
      <c r="F77" s="829"/>
      <c r="G77" s="829"/>
      <c r="H77" s="829"/>
      <c r="I77" s="829"/>
      <c r="J77" s="829"/>
      <c r="K77" s="829"/>
      <c r="L77" s="829"/>
      <c r="M77" s="830"/>
      <c r="N77" s="301">
        <f>SUM(N71:N76)</f>
        <v>2865.9765815254395</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43785.370547937913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8757.0741095875837</v>
      </c>
      <c r="M84" s="863"/>
      <c r="N84" s="51"/>
    </row>
    <row r="85" spans="1:14">
      <c r="B85" s="89" t="s">
        <v>973</v>
      </c>
      <c r="C85" s="90"/>
      <c r="D85" s="90"/>
      <c r="E85" s="90"/>
      <c r="F85" s="90"/>
      <c r="G85" s="90"/>
      <c r="H85" s="90"/>
      <c r="I85" s="87"/>
      <c r="J85" s="88"/>
      <c r="K85" s="304">
        <v>0.05</v>
      </c>
      <c r="L85" s="862">
        <f>N79*K85</f>
        <v>2189.2685273968959</v>
      </c>
      <c r="M85" s="863"/>
      <c r="N85" s="51"/>
    </row>
    <row r="86" spans="1:14" ht="15.75" thickBot="1">
      <c r="B86" s="91" t="s">
        <v>974</v>
      </c>
      <c r="C86" s="92"/>
      <c r="D86" s="92"/>
      <c r="E86" s="92"/>
      <c r="F86" s="92"/>
      <c r="G86" s="92"/>
      <c r="H86" s="92"/>
      <c r="I86" s="93"/>
      <c r="J86" s="94"/>
      <c r="K86" s="305">
        <v>0.05</v>
      </c>
      <c r="L86" s="864">
        <f>N79*K86</f>
        <v>2189.2685273968959</v>
      </c>
      <c r="M86" s="865"/>
      <c r="N86" s="51"/>
    </row>
    <row r="87" spans="1:14" ht="15.75" thickBot="1">
      <c r="B87" s="828" t="s">
        <v>953</v>
      </c>
      <c r="C87" s="829"/>
      <c r="D87" s="829"/>
      <c r="E87" s="829"/>
      <c r="F87" s="829"/>
      <c r="G87" s="829"/>
      <c r="H87" s="829"/>
      <c r="I87" s="829"/>
      <c r="J87" s="829"/>
      <c r="K87" s="829"/>
      <c r="L87" s="829"/>
      <c r="M87" s="830"/>
      <c r="N87" s="52">
        <f>L84+L85+L86</f>
        <v>13135.611164381377</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56920.981712319292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5"/>
  <cols>
    <col min="1" max="1" width="10.140625" bestFit="1" customWidth="1"/>
    <col min="2" max="2" width="16.85546875" customWidth="1"/>
    <col min="6" max="6" width="15.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75"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thickBot="1">
      <c r="A31" t="s">
        <v>1845</v>
      </c>
      <c r="B31" s="80" t="s">
        <v>1718</v>
      </c>
      <c r="C31" s="81" t="s">
        <v>2179</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241</v>
      </c>
      <c r="B36" s="841" t="str">
        <f>VLOOKUP(A36,EQUIPOS!A6:D154,3,FALSE)</f>
        <v>Grúa (capacidad 15 ton)</v>
      </c>
      <c r="C36" s="842"/>
      <c r="D36" s="842"/>
      <c r="E36" s="842"/>
      <c r="F36" s="842"/>
      <c r="G36" s="842"/>
      <c r="H36" s="843"/>
      <c r="I36" s="267"/>
      <c r="J36" s="268"/>
      <c r="K36" s="269">
        <f>VLOOKUP(A36,EQUIPOS!A6:D163,4,FALSE)</f>
        <v>171860.76433351927</v>
      </c>
      <c r="L36" s="270"/>
      <c r="M36" s="336">
        <v>0.75</v>
      </c>
      <c r="N36" s="272">
        <f>K36/M36</f>
        <v>229147.68577802568</v>
      </c>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0.2</v>
      </c>
      <c r="N41" s="344">
        <f>N77*M41</f>
        <v>8969.3081204802675</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238116.99389850596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15641.551876394518</v>
      </c>
      <c r="N48" s="272">
        <f>K48*M48</f>
        <v>15641.551876394518</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7"/>
      <c r="C54" s="47"/>
      <c r="D54" s="47"/>
      <c r="E54" s="47"/>
      <c r="F54" s="47"/>
      <c r="G54" s="47"/>
      <c r="H54" s="47"/>
      <c r="I54" s="47"/>
      <c r="J54" s="288"/>
      <c r="K54" s="169"/>
      <c r="L54" s="478"/>
      <c r="M54" s="479"/>
      <c r="N54" s="480"/>
    </row>
    <row r="55" spans="1:14" ht="15.75" thickBot="1">
      <c r="B55" s="828" t="s">
        <v>953</v>
      </c>
      <c r="C55" s="829"/>
      <c r="D55" s="829"/>
      <c r="E55" s="829"/>
      <c r="F55" s="829"/>
      <c r="G55" s="829"/>
      <c r="H55" s="829"/>
      <c r="I55" s="829"/>
      <c r="J55" s="829"/>
      <c r="K55" s="829"/>
      <c r="L55" s="829"/>
      <c r="M55" s="830"/>
      <c r="N55" s="394">
        <f>SUM(N48:N54)</f>
        <v>15641.551876394518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B60" s="46"/>
      <c r="C60" s="317"/>
      <c r="D60" s="317"/>
      <c r="E60" s="317"/>
      <c r="F60" s="317"/>
      <c r="G60" s="31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3"/>
      <c r="I65" s="169"/>
      <c r="J65" s="169"/>
      <c r="K65" s="169"/>
      <c r="L65" s="1002"/>
      <c r="M65" s="1003"/>
      <c r="N65" s="484"/>
    </row>
    <row r="66" spans="1:15" ht="15.75" thickBot="1">
      <c r="B66" s="828" t="s">
        <v>953</v>
      </c>
      <c r="C66" s="829"/>
      <c r="D66" s="829"/>
      <c r="E66" s="829"/>
      <c r="F66" s="829"/>
      <c r="G66" s="829"/>
      <c r="H66" s="829"/>
      <c r="I66" s="829"/>
      <c r="J66" s="829"/>
      <c r="K66" s="829"/>
      <c r="L66" s="829"/>
      <c r="M66" s="830"/>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980"/>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6</v>
      </c>
      <c r="N71" s="395">
        <f>K71/M71</f>
        <v>17781.040602401332</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6</v>
      </c>
      <c r="N72" s="395">
        <f>K72/M72</f>
        <v>27065.5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8"/>
      <c r="C76" s="999"/>
      <c r="D76" s="999"/>
      <c r="E76" s="999"/>
      <c r="F76" s="999"/>
      <c r="G76" s="999"/>
      <c r="H76" s="999"/>
      <c r="I76" s="169"/>
      <c r="J76" s="169"/>
      <c r="K76" s="169"/>
      <c r="L76" s="1000"/>
      <c r="M76" s="1001"/>
      <c r="N76" s="484"/>
    </row>
    <row r="77" spans="1:15" ht="15.75" thickBot="1">
      <c r="B77" s="828" t="s">
        <v>953</v>
      </c>
      <c r="C77" s="829"/>
      <c r="D77" s="829"/>
      <c r="E77" s="829"/>
      <c r="F77" s="829"/>
      <c r="G77" s="829"/>
      <c r="H77" s="829"/>
      <c r="I77" s="829"/>
      <c r="J77" s="829"/>
      <c r="K77" s="829"/>
      <c r="L77" s="829"/>
      <c r="M77" s="830"/>
      <c r="N77" s="301">
        <f>SUM(N71:N76)</f>
        <v>44846.540602401335</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298605.08637730184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59721.01727546037</v>
      </c>
      <c r="M84" s="863"/>
      <c r="N84" s="51"/>
    </row>
    <row r="85" spans="1:14">
      <c r="B85" s="89" t="s">
        <v>973</v>
      </c>
      <c r="C85" s="90"/>
      <c r="D85" s="90"/>
      <c r="E85" s="90"/>
      <c r="F85" s="90"/>
      <c r="G85" s="90"/>
      <c r="H85" s="90"/>
      <c r="I85" s="87"/>
      <c r="J85" s="88"/>
      <c r="K85" s="304">
        <v>0.05</v>
      </c>
      <c r="L85" s="862">
        <f>N79*K85</f>
        <v>14930.254318865093</v>
      </c>
      <c r="M85" s="863"/>
      <c r="N85" s="51"/>
    </row>
    <row r="86" spans="1:14" ht="15.75" thickBot="1">
      <c r="B86" s="91" t="s">
        <v>974</v>
      </c>
      <c r="C86" s="92"/>
      <c r="D86" s="92"/>
      <c r="E86" s="92"/>
      <c r="F86" s="92"/>
      <c r="G86" s="92"/>
      <c r="H86" s="92"/>
      <c r="I86" s="93"/>
      <c r="J86" s="94"/>
      <c r="K86" s="305">
        <v>0.05</v>
      </c>
      <c r="L86" s="864">
        <f>N79*K86</f>
        <v>14930.254318865093</v>
      </c>
      <c r="M86" s="865"/>
      <c r="N86" s="51"/>
    </row>
    <row r="87" spans="1:14" ht="15.75" thickBot="1">
      <c r="B87" s="828" t="s">
        <v>953</v>
      </c>
      <c r="C87" s="829"/>
      <c r="D87" s="829"/>
      <c r="E87" s="829"/>
      <c r="F87" s="829"/>
      <c r="G87" s="829"/>
      <c r="H87" s="829"/>
      <c r="I87" s="829"/>
      <c r="J87" s="829"/>
      <c r="K87" s="829"/>
      <c r="L87" s="829"/>
      <c r="M87" s="830"/>
      <c r="N87" s="52">
        <f>L84+L85+L86</f>
        <v>89581.525913190548</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388186.6122904924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142875</xdr:colOff>
                <xdr:row>1</xdr:row>
                <xdr:rowOff>66675</xdr:rowOff>
              </from>
              <to>
                <xdr:col>1</xdr:col>
                <xdr:colOff>923925</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4.8554687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75"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thickBot="1">
      <c r="A31" t="s">
        <v>1845</v>
      </c>
      <c r="B31" s="80" t="s">
        <v>1719</v>
      </c>
      <c r="C31" s="81" t="s">
        <v>2180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336"/>
      <c r="N36" s="272"/>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0.2</v>
      </c>
      <c r="N41" s="344">
        <f>N77*M41</f>
        <v>6726.9810903601992</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6726.9810903601992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15641.551876394518</v>
      </c>
      <c r="N48" s="272">
        <f>K48*M48</f>
        <v>15641.551876394518</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7"/>
      <c r="C54" s="47"/>
      <c r="D54" s="47"/>
      <c r="E54" s="47"/>
      <c r="F54" s="47"/>
      <c r="G54" s="47"/>
      <c r="H54" s="47"/>
      <c r="I54" s="47"/>
      <c r="J54" s="288"/>
      <c r="K54" s="169"/>
      <c r="L54" s="478"/>
      <c r="M54" s="479"/>
      <c r="N54" s="480"/>
    </row>
    <row r="55" spans="1:14" ht="15.75" thickBot="1">
      <c r="B55" s="828" t="s">
        <v>953</v>
      </c>
      <c r="C55" s="829"/>
      <c r="D55" s="829"/>
      <c r="E55" s="829"/>
      <c r="F55" s="829"/>
      <c r="G55" s="829"/>
      <c r="H55" s="829"/>
      <c r="I55" s="829"/>
      <c r="J55" s="829"/>
      <c r="K55" s="829"/>
      <c r="L55" s="829"/>
      <c r="M55" s="830"/>
      <c r="N55" s="394">
        <f>SUM(N48:N54)</f>
        <v>15641.551876394518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B60" s="46"/>
      <c r="C60" s="317"/>
      <c r="D60" s="317"/>
      <c r="E60" s="317"/>
      <c r="F60" s="317"/>
      <c r="G60" s="31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3"/>
      <c r="I65" s="169"/>
      <c r="J65" s="169"/>
      <c r="K65" s="169"/>
      <c r="L65" s="1002"/>
      <c r="M65" s="1003"/>
      <c r="N65" s="484"/>
    </row>
    <row r="66" spans="1:15" ht="15.75" thickBot="1">
      <c r="B66" s="828" t="s">
        <v>953</v>
      </c>
      <c r="C66" s="829"/>
      <c r="D66" s="829"/>
      <c r="E66" s="829"/>
      <c r="F66" s="829"/>
      <c r="G66" s="829"/>
      <c r="H66" s="829"/>
      <c r="I66" s="829"/>
      <c r="J66" s="829"/>
      <c r="K66" s="829"/>
      <c r="L66" s="829"/>
      <c r="M66" s="830"/>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980"/>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8</v>
      </c>
      <c r="N71" s="395">
        <f>K71/M71</f>
        <v>13335.780451800998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8</v>
      </c>
      <c r="N72" s="395">
        <f>K72/M72</f>
        <v>20299.125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8"/>
      <c r="C76" s="999"/>
      <c r="D76" s="999"/>
      <c r="E76" s="999"/>
      <c r="F76" s="999"/>
      <c r="G76" s="999"/>
      <c r="H76" s="999"/>
      <c r="I76" s="169"/>
      <c r="J76" s="169"/>
      <c r="K76" s="169"/>
      <c r="L76" s="1000"/>
      <c r="M76" s="1001"/>
      <c r="N76" s="45"/>
    </row>
    <row r="77" spans="1:15" ht="15.75" thickBot="1">
      <c r="B77" s="828" t="s">
        <v>953</v>
      </c>
      <c r="C77" s="829"/>
      <c r="D77" s="829"/>
      <c r="E77" s="829"/>
      <c r="F77" s="829"/>
      <c r="G77" s="829"/>
      <c r="H77" s="829"/>
      <c r="I77" s="829"/>
      <c r="J77" s="829"/>
      <c r="K77" s="829"/>
      <c r="L77" s="829"/>
      <c r="M77" s="830"/>
      <c r="N77" s="301">
        <f>SUM(N71:N76)</f>
        <v>33634.905451800994</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56003.438418555714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11200.687683711143</v>
      </c>
      <c r="M84" s="863"/>
      <c r="N84" s="51"/>
    </row>
    <row r="85" spans="1:14">
      <c r="B85" s="89" t="s">
        <v>973</v>
      </c>
      <c r="C85" s="90"/>
      <c r="D85" s="90"/>
      <c r="E85" s="90"/>
      <c r="F85" s="90"/>
      <c r="G85" s="90"/>
      <c r="H85" s="90"/>
      <c r="I85" s="87"/>
      <c r="J85" s="88"/>
      <c r="K85" s="304">
        <v>0.05</v>
      </c>
      <c r="L85" s="862">
        <f>N79*K85</f>
        <v>2800.1719209277858</v>
      </c>
      <c r="M85" s="863"/>
      <c r="N85" s="51"/>
    </row>
    <row r="86" spans="1:14" ht="15.75" thickBot="1">
      <c r="B86" s="91" t="s">
        <v>974</v>
      </c>
      <c r="C86" s="92"/>
      <c r="D86" s="92"/>
      <c r="E86" s="92"/>
      <c r="F86" s="92"/>
      <c r="G86" s="92"/>
      <c r="H86" s="92"/>
      <c r="I86" s="93"/>
      <c r="J86" s="94"/>
      <c r="K86" s="305">
        <v>0.05</v>
      </c>
      <c r="L86" s="864">
        <f>N79*K86</f>
        <v>2800.1719209277858</v>
      </c>
      <c r="M86" s="865"/>
      <c r="N86" s="51"/>
    </row>
    <row r="87" spans="1:14" ht="15.75" thickBot="1">
      <c r="B87" s="828" t="s">
        <v>953</v>
      </c>
      <c r="C87" s="829"/>
      <c r="D87" s="829"/>
      <c r="E87" s="829"/>
      <c r="F87" s="829"/>
      <c r="G87" s="829"/>
      <c r="H87" s="829"/>
      <c r="I87" s="829"/>
      <c r="J87" s="829"/>
      <c r="K87" s="829"/>
      <c r="L87" s="829"/>
      <c r="M87" s="830"/>
      <c r="N87" s="52">
        <f>L84+L85+L86</f>
        <v>16801.031525566716</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72804.469944122422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6" max="6" width="16.28515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75"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thickBot="1">
      <c r="A31" t="s">
        <v>1845</v>
      </c>
      <c r="B31" s="80" t="s">
        <v>1720</v>
      </c>
      <c r="C31" s="81" t="s">
        <v>2181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336"/>
      <c r="N36" s="272"/>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0.15</v>
      </c>
      <c r="N41" s="344">
        <f>N77*M41</f>
        <v>2686.8530451800998</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2686.8530451800998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15641.551876394518</v>
      </c>
      <c r="N48" s="272">
        <f>K48*M48</f>
        <v>15641.551876394518</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7"/>
      <c r="C54" s="47"/>
      <c r="D54" s="47"/>
      <c r="E54" s="47"/>
      <c r="F54" s="47"/>
      <c r="G54" s="47"/>
      <c r="H54" s="47"/>
      <c r="I54" s="47"/>
      <c r="J54" s="288"/>
      <c r="K54" s="169"/>
      <c r="L54" s="478"/>
      <c r="M54" s="479"/>
      <c r="N54" s="480"/>
    </row>
    <row r="55" spans="1:14" ht="15.75" thickBot="1">
      <c r="B55" s="828" t="s">
        <v>953</v>
      </c>
      <c r="C55" s="829"/>
      <c r="D55" s="829"/>
      <c r="E55" s="829"/>
      <c r="F55" s="829"/>
      <c r="G55" s="829"/>
      <c r="H55" s="829"/>
      <c r="I55" s="829"/>
      <c r="J55" s="829"/>
      <c r="K55" s="829"/>
      <c r="L55" s="829"/>
      <c r="M55" s="830"/>
      <c r="N55" s="394">
        <f>SUM(N48:N54)</f>
        <v>15641.551876394518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B60" s="46"/>
      <c r="C60" s="317"/>
      <c r="D60" s="317"/>
      <c r="E60" s="317"/>
      <c r="F60" s="317"/>
      <c r="G60" s="31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3"/>
      <c r="I65" s="169"/>
      <c r="J65" s="169"/>
      <c r="K65" s="169"/>
      <c r="L65" s="1002"/>
      <c r="M65" s="1003"/>
      <c r="N65" s="484"/>
    </row>
    <row r="66" spans="1:15" ht="15.75" thickBot="1">
      <c r="B66" s="828" t="s">
        <v>953</v>
      </c>
      <c r="C66" s="829"/>
      <c r="D66" s="829"/>
      <c r="E66" s="829"/>
      <c r="F66" s="829"/>
      <c r="G66" s="829"/>
      <c r="H66" s="829"/>
      <c r="I66" s="829"/>
      <c r="J66" s="829"/>
      <c r="K66" s="829"/>
      <c r="L66" s="829"/>
      <c r="M66" s="830"/>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980"/>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12</v>
      </c>
      <c r="N71" s="395">
        <f>K71/M71</f>
        <v>8890.5203012006659</v>
      </c>
      <c r="O71" s="106"/>
    </row>
    <row r="72" spans="1:15">
      <c r="A72" s="171"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4">
        <v>12</v>
      </c>
      <c r="N72" s="395">
        <f>K72/M72</f>
        <v>9021.8333333333339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8"/>
      <c r="C76" s="999"/>
      <c r="D76" s="999"/>
      <c r="E76" s="999"/>
      <c r="F76" s="999"/>
      <c r="G76" s="999"/>
      <c r="H76" s="999"/>
      <c r="I76" s="169"/>
      <c r="J76" s="169"/>
      <c r="K76" s="169"/>
      <c r="L76" s="1000"/>
      <c r="M76" s="1001"/>
      <c r="N76" s="45"/>
    </row>
    <row r="77" spans="1:15" ht="15.75" thickBot="1">
      <c r="B77" s="828" t="s">
        <v>953</v>
      </c>
      <c r="C77" s="829"/>
      <c r="D77" s="829"/>
      <c r="E77" s="829"/>
      <c r="F77" s="829"/>
      <c r="G77" s="829"/>
      <c r="H77" s="829"/>
      <c r="I77" s="829"/>
      <c r="J77" s="829"/>
      <c r="K77" s="829"/>
      <c r="L77" s="829"/>
      <c r="M77" s="830"/>
      <c r="N77" s="301">
        <f>SUM(N71:N76)</f>
        <v>17912.353634534</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36240.758556108616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7248.1517112217234</v>
      </c>
      <c r="M84" s="863"/>
      <c r="N84" s="51"/>
    </row>
    <row r="85" spans="1:14">
      <c r="B85" s="89" t="s">
        <v>973</v>
      </c>
      <c r="C85" s="90"/>
      <c r="D85" s="90"/>
      <c r="E85" s="90"/>
      <c r="F85" s="90"/>
      <c r="G85" s="90"/>
      <c r="H85" s="90"/>
      <c r="I85" s="87"/>
      <c r="J85" s="88"/>
      <c r="K85" s="304">
        <v>0.05</v>
      </c>
      <c r="L85" s="862">
        <f>N79*K85</f>
        <v>1812.0379278054309</v>
      </c>
      <c r="M85" s="863"/>
      <c r="N85" s="51"/>
    </row>
    <row r="86" spans="1:14" ht="15.75" thickBot="1">
      <c r="B86" s="91" t="s">
        <v>974</v>
      </c>
      <c r="C86" s="92"/>
      <c r="D86" s="92"/>
      <c r="E86" s="92"/>
      <c r="F86" s="92"/>
      <c r="G86" s="92"/>
      <c r="H86" s="92"/>
      <c r="I86" s="93"/>
      <c r="J86" s="94"/>
      <c r="K86" s="305">
        <v>0.05</v>
      </c>
      <c r="L86" s="864">
        <f>N79*K86</f>
        <v>1812.0379278054309</v>
      </c>
      <c r="M86" s="865"/>
      <c r="N86" s="51"/>
    </row>
    <row r="87" spans="1:14" ht="15.75" thickBot="1">
      <c r="B87" s="828" t="s">
        <v>953</v>
      </c>
      <c r="C87" s="829"/>
      <c r="D87" s="829"/>
      <c r="E87" s="829"/>
      <c r="F87" s="829"/>
      <c r="G87" s="829"/>
      <c r="H87" s="829"/>
      <c r="I87" s="829"/>
      <c r="J87" s="829"/>
      <c r="K87" s="829"/>
      <c r="L87" s="829"/>
      <c r="M87" s="830"/>
      <c r="N87" s="52">
        <f>L84+L85+L86</f>
        <v>10872.227566832586</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47112.986122941205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75"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thickBot="1">
      <c r="A31" t="s">
        <v>1845</v>
      </c>
      <c r="B31" s="80" t="s">
        <v>1721</v>
      </c>
      <c r="C31" s="81" t="s">
        <v>2182</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336"/>
      <c r="N36" s="272"/>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0.15</v>
      </c>
      <c r="N41" s="344">
        <f>N77*M41</f>
        <v>2015.1397838850748</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2015.1397838850748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205" t="s">
        <v>412</v>
      </c>
      <c r="B48" s="43" t="str">
        <f>VLOOKUP(A48,MATERIALES!A5:D373,3,FALSE)</f>
        <v>Cicatrizante (para remoción de especies vegetales)</v>
      </c>
      <c r="C48" s="281"/>
      <c r="D48" s="281"/>
      <c r="E48" s="281"/>
      <c r="F48" s="281"/>
      <c r="G48" s="281"/>
      <c r="H48" s="281"/>
      <c r="I48" s="281"/>
      <c r="J48" s="311" t="str">
        <f>VLOOKUP(A48,MATERIALES!A4:D640,2,FALSE)</f>
        <v>kg</v>
      </c>
      <c r="K48" s="282">
        <v>1</v>
      </c>
      <c r="L48" s="267"/>
      <c r="M48" s="402">
        <f>VLOOKUP(A48,MATERIALES!A5:D396,4,FALSE)</f>
        <v>15641.551876394518</v>
      </c>
      <c r="N48" s="272">
        <f>K48*M48</f>
        <v>15641.551876394518</v>
      </c>
    </row>
    <row r="49" spans="1:14">
      <c r="A49" s="170"/>
      <c r="B49" s="43"/>
      <c r="C49" s="425"/>
      <c r="D49" s="425"/>
      <c r="E49" s="425"/>
      <c r="F49" s="425"/>
      <c r="G49" s="425"/>
      <c r="H49" s="425"/>
      <c r="I49" s="425"/>
      <c r="J49" s="312"/>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7"/>
      <c r="C54" s="47"/>
      <c r="D54" s="47"/>
      <c r="E54" s="47"/>
      <c r="F54" s="47"/>
      <c r="G54" s="47"/>
      <c r="H54" s="47"/>
      <c r="I54" s="47"/>
      <c r="J54" s="288"/>
      <c r="K54" s="169"/>
      <c r="L54" s="478"/>
      <c r="M54" s="479"/>
      <c r="N54" s="480"/>
    </row>
    <row r="55" spans="1:14" ht="15.75" thickBot="1">
      <c r="B55" s="828" t="s">
        <v>953</v>
      </c>
      <c r="C55" s="829"/>
      <c r="D55" s="829"/>
      <c r="E55" s="829"/>
      <c r="F55" s="829"/>
      <c r="G55" s="829"/>
      <c r="H55" s="829"/>
      <c r="I55" s="829"/>
      <c r="J55" s="829"/>
      <c r="K55" s="829"/>
      <c r="L55" s="829"/>
      <c r="M55" s="830"/>
      <c r="N55" s="394">
        <f>SUM(N48:N54)</f>
        <v>15641.551876394518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B60" s="46"/>
      <c r="C60" s="317"/>
      <c r="D60" s="317"/>
      <c r="E60" s="317"/>
      <c r="F60" s="317"/>
      <c r="G60" s="31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3"/>
      <c r="I65" s="169"/>
      <c r="J65" s="169"/>
      <c r="K65" s="169"/>
      <c r="L65" s="1002"/>
      <c r="M65" s="1003"/>
      <c r="N65" s="484"/>
    </row>
    <row r="66" spans="1:15" ht="15.75" thickBot="1">
      <c r="B66" s="828" t="s">
        <v>953</v>
      </c>
      <c r="C66" s="829"/>
      <c r="D66" s="829"/>
      <c r="E66" s="829"/>
      <c r="F66" s="829"/>
      <c r="G66" s="829"/>
      <c r="H66" s="829"/>
      <c r="I66" s="829"/>
      <c r="J66" s="829"/>
      <c r="K66" s="829"/>
      <c r="L66" s="829"/>
      <c r="M66" s="830"/>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980"/>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16</v>
      </c>
      <c r="N71" s="395">
        <f>K71/M71</f>
        <v>6667.890225900499</v>
      </c>
      <c r="O71" s="106"/>
    </row>
    <row r="72" spans="1:15">
      <c r="A72" s="171"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4">
        <v>16</v>
      </c>
      <c r="N72" s="395">
        <f>K72/M72</f>
        <v>6766.375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8"/>
      <c r="C76" s="999"/>
      <c r="D76" s="999"/>
      <c r="E76" s="999"/>
      <c r="F76" s="999"/>
      <c r="G76" s="999"/>
      <c r="H76" s="999"/>
      <c r="I76" s="169"/>
      <c r="J76" s="169"/>
      <c r="K76" s="169"/>
      <c r="L76" s="1000"/>
      <c r="M76" s="1001"/>
      <c r="N76" s="484"/>
    </row>
    <row r="77" spans="1:15" ht="15.75" thickBot="1">
      <c r="B77" s="828" t="s">
        <v>953</v>
      </c>
      <c r="C77" s="829"/>
      <c r="D77" s="829"/>
      <c r="E77" s="829"/>
      <c r="F77" s="829"/>
      <c r="G77" s="829"/>
      <c r="H77" s="829"/>
      <c r="I77" s="829"/>
      <c r="J77" s="829"/>
      <c r="K77" s="829"/>
      <c r="L77" s="829"/>
      <c r="M77" s="830"/>
      <c r="N77" s="301">
        <f>SUM(N71:N76)</f>
        <v>13434.265225900499</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31090.956886180094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6218.1913772360194</v>
      </c>
      <c r="M84" s="863"/>
      <c r="N84" s="51"/>
    </row>
    <row r="85" spans="1:14">
      <c r="B85" s="89" t="s">
        <v>973</v>
      </c>
      <c r="C85" s="90"/>
      <c r="D85" s="90"/>
      <c r="E85" s="90"/>
      <c r="F85" s="90"/>
      <c r="G85" s="90"/>
      <c r="H85" s="90"/>
      <c r="I85" s="87"/>
      <c r="J85" s="88"/>
      <c r="K85" s="304">
        <v>0.05</v>
      </c>
      <c r="L85" s="862">
        <f>N79*K85</f>
        <v>1554.5478443090049</v>
      </c>
      <c r="M85" s="863"/>
      <c r="N85" s="51"/>
    </row>
    <row r="86" spans="1:14" ht="15.75" thickBot="1">
      <c r="B86" s="91" t="s">
        <v>974</v>
      </c>
      <c r="C86" s="92"/>
      <c r="D86" s="92"/>
      <c r="E86" s="92"/>
      <c r="F86" s="92"/>
      <c r="G86" s="92"/>
      <c r="H86" s="92"/>
      <c r="I86" s="93"/>
      <c r="J86" s="94"/>
      <c r="K86" s="305">
        <v>0.05</v>
      </c>
      <c r="L86" s="864">
        <f>N79*K86</f>
        <v>1554.5478443090049</v>
      </c>
      <c r="M86" s="865"/>
      <c r="N86" s="51"/>
    </row>
    <row r="87" spans="1:14" ht="15.75" thickBot="1">
      <c r="B87" s="828" t="s">
        <v>953</v>
      </c>
      <c r="C87" s="829"/>
      <c r="D87" s="829"/>
      <c r="E87" s="829"/>
      <c r="F87" s="829"/>
      <c r="G87" s="829"/>
      <c r="H87" s="829"/>
      <c r="I87" s="829"/>
      <c r="J87" s="829"/>
      <c r="K87" s="829"/>
      <c r="L87" s="829"/>
      <c r="M87" s="830"/>
      <c r="N87" s="52">
        <f>L84+L85+L86</f>
        <v>9327.2870658540287</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40418.243952034121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3.4257812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75"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thickBot="1">
      <c r="A31" t="s">
        <v>1845</v>
      </c>
      <c r="B31" s="80" t="s">
        <v>1722</v>
      </c>
      <c r="C31" s="81" t="s">
        <v>2183</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336"/>
      <c r="N36" s="272"/>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0.15</v>
      </c>
      <c r="N41" s="344">
        <f>N77*M41</f>
        <v>11305.850572033949</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11305.850572033949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2.1</v>
      </c>
      <c r="L48" s="267"/>
      <c r="M48" s="402">
        <f>VLOOKUP(A48,MATERIALES!A5:D396,4,FALSE)</f>
        <v>46938.365784607842</v>
      </c>
      <c r="N48" s="272">
        <f>K48*M48</f>
        <v>98570.568147676473</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15641.551876394518</v>
      </c>
      <c r="N49" s="272">
        <f>K49*M49</f>
        <v>15641.551876394518</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7"/>
      <c r="C54" s="47"/>
      <c r="D54" s="47"/>
      <c r="E54" s="47"/>
      <c r="F54" s="47"/>
      <c r="G54" s="47"/>
      <c r="H54" s="47"/>
      <c r="I54" s="47"/>
      <c r="J54" s="288"/>
      <c r="K54" s="169"/>
      <c r="L54" s="478"/>
      <c r="M54" s="479"/>
      <c r="N54" s="480"/>
    </row>
    <row r="55" spans="1:14" ht="15.75" thickBot="1">
      <c r="B55" s="828" t="s">
        <v>953</v>
      </c>
      <c r="C55" s="829"/>
      <c r="D55" s="829"/>
      <c r="E55" s="829"/>
      <c r="F55" s="829"/>
      <c r="G55" s="829"/>
      <c r="H55" s="829"/>
      <c r="I55" s="829"/>
      <c r="J55" s="829"/>
      <c r="K55" s="829"/>
      <c r="L55" s="829"/>
      <c r="M55" s="830"/>
      <c r="N55" s="394">
        <f>SUM(N48:N54)</f>
        <v>114212.12002407099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B60" s="46"/>
      <c r="C60" s="317"/>
      <c r="D60" s="317"/>
      <c r="E60" s="317"/>
      <c r="F60" s="317"/>
      <c r="G60" s="31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3"/>
      <c r="I65" s="169"/>
      <c r="J65" s="169"/>
      <c r="K65" s="169"/>
      <c r="L65" s="1002"/>
      <c r="M65" s="1003"/>
      <c r="N65" s="484"/>
    </row>
    <row r="66" spans="1:15" ht="15.75" thickBot="1">
      <c r="B66" s="828" t="s">
        <v>953</v>
      </c>
      <c r="C66" s="829"/>
      <c r="D66" s="829"/>
      <c r="E66" s="829"/>
      <c r="F66" s="829"/>
      <c r="G66" s="829"/>
      <c r="H66" s="829"/>
      <c r="I66" s="829"/>
      <c r="J66" s="829"/>
      <c r="K66" s="829"/>
      <c r="L66" s="829"/>
      <c r="M66" s="830"/>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980"/>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3.57</v>
      </c>
      <c r="N71" s="395">
        <f>K71/M71</f>
        <v>29884.101852775348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3.57</v>
      </c>
      <c r="N72" s="395">
        <f>K72/M72</f>
        <v>45488.23529411765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8"/>
      <c r="C76" s="999"/>
      <c r="D76" s="999"/>
      <c r="E76" s="999"/>
      <c r="F76" s="999"/>
      <c r="G76" s="999"/>
      <c r="H76" s="999"/>
      <c r="I76" s="169"/>
      <c r="J76" s="169"/>
      <c r="K76" s="169"/>
      <c r="L76" s="1000"/>
      <c r="M76" s="1001"/>
      <c r="N76" s="484"/>
    </row>
    <row r="77" spans="1:15" ht="15.75" thickBot="1">
      <c r="B77" s="828" t="s">
        <v>953</v>
      </c>
      <c r="C77" s="829"/>
      <c r="D77" s="829"/>
      <c r="E77" s="829"/>
      <c r="F77" s="829"/>
      <c r="G77" s="829"/>
      <c r="H77" s="829"/>
      <c r="I77" s="829"/>
      <c r="J77" s="829"/>
      <c r="K77" s="829"/>
      <c r="L77" s="829"/>
      <c r="M77" s="830"/>
      <c r="N77" s="301">
        <f>SUM(N71:N76)</f>
        <v>75372.337146892998</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200890.30774299795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40178.061548599595</v>
      </c>
      <c r="M84" s="863"/>
      <c r="N84" s="51"/>
    </row>
    <row r="85" spans="1:14">
      <c r="B85" s="89" t="s">
        <v>973</v>
      </c>
      <c r="C85" s="90"/>
      <c r="D85" s="90"/>
      <c r="E85" s="90"/>
      <c r="F85" s="90"/>
      <c r="G85" s="90"/>
      <c r="H85" s="90"/>
      <c r="I85" s="87"/>
      <c r="J85" s="88"/>
      <c r="K85" s="304">
        <v>0.05</v>
      </c>
      <c r="L85" s="862">
        <f>N79*K85</f>
        <v>10044.515387149899</v>
      </c>
      <c r="M85" s="863"/>
      <c r="N85" s="51"/>
    </row>
    <row r="86" spans="1:14" ht="15.75" thickBot="1">
      <c r="B86" s="91" t="s">
        <v>974</v>
      </c>
      <c r="C86" s="92"/>
      <c r="D86" s="92"/>
      <c r="E86" s="92"/>
      <c r="F86" s="92"/>
      <c r="G86" s="92"/>
      <c r="H86" s="92"/>
      <c r="I86" s="93"/>
      <c r="J86" s="94"/>
      <c r="K86" s="305">
        <v>0.05</v>
      </c>
      <c r="L86" s="864">
        <f>N79*K86</f>
        <v>10044.515387149899</v>
      </c>
      <c r="M86" s="865"/>
      <c r="N86" s="51"/>
    </row>
    <row r="87" spans="1:14" ht="15.75" thickBot="1">
      <c r="B87" s="828" t="s">
        <v>953</v>
      </c>
      <c r="C87" s="829"/>
      <c r="D87" s="829"/>
      <c r="E87" s="829"/>
      <c r="F87" s="829"/>
      <c r="G87" s="829"/>
      <c r="H87" s="829"/>
      <c r="I87" s="829"/>
      <c r="J87" s="829"/>
      <c r="K87" s="829"/>
      <c r="L87" s="829"/>
      <c r="M87" s="830"/>
      <c r="N87" s="52">
        <f>L84+L85+L86</f>
        <v>60267.092322899392</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261157.40006589732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thickBot="1">
      <c r="A31" t="s">
        <v>1845</v>
      </c>
      <c r="B31" s="80" t="s">
        <v>1723</v>
      </c>
      <c r="C31" s="81" t="s">
        <v>2184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336"/>
      <c r="N36" s="272"/>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0.15</v>
      </c>
      <c r="N41" s="344">
        <f>N77*M41</f>
        <v>11305.850572033949</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11305.850572033949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2</v>
      </c>
      <c r="L48" s="267"/>
      <c r="M48" s="402">
        <f>VLOOKUP(A48,MATERIALES!A5:D396,4,FALSE)</f>
        <v>46938.365784607842</v>
      </c>
      <c r="N48" s="272">
        <f>K48*M48</f>
        <v>93876.731569215684</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15641.551876394518</v>
      </c>
      <c r="N49" s="272">
        <f>K49*M49</f>
        <v>15641.551876394518</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7"/>
      <c r="C54" s="47"/>
      <c r="D54" s="47"/>
      <c r="E54" s="47"/>
      <c r="F54" s="47"/>
      <c r="G54" s="47"/>
      <c r="H54" s="47"/>
      <c r="I54" s="47"/>
      <c r="J54" s="288"/>
      <c r="K54" s="169"/>
      <c r="L54" s="478"/>
      <c r="M54" s="479"/>
      <c r="N54" s="480"/>
    </row>
    <row r="55" spans="1:14" ht="15.75" thickBot="1">
      <c r="B55" s="828" t="s">
        <v>953</v>
      </c>
      <c r="C55" s="829"/>
      <c r="D55" s="829"/>
      <c r="E55" s="829"/>
      <c r="F55" s="829"/>
      <c r="G55" s="829"/>
      <c r="H55" s="829"/>
      <c r="I55" s="829"/>
      <c r="J55" s="829"/>
      <c r="K55" s="829"/>
      <c r="L55" s="829"/>
      <c r="M55" s="830"/>
      <c r="N55" s="394">
        <f>SUM(N48:N54)</f>
        <v>109518.2834456102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B60" s="46"/>
      <c r="C60" s="317"/>
      <c r="D60" s="317"/>
      <c r="E60" s="317"/>
      <c r="F60" s="317"/>
      <c r="G60" s="31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3"/>
      <c r="I65" s="169"/>
      <c r="J65" s="169"/>
      <c r="K65" s="169"/>
      <c r="L65" s="1002"/>
      <c r="M65" s="1003"/>
      <c r="N65" s="484"/>
    </row>
    <row r="66" spans="1:15" ht="15.75" thickBot="1">
      <c r="B66" s="828" t="s">
        <v>953</v>
      </c>
      <c r="C66" s="829"/>
      <c r="D66" s="829"/>
      <c r="E66" s="829"/>
      <c r="F66" s="829"/>
      <c r="G66" s="829"/>
      <c r="H66" s="829"/>
      <c r="I66" s="829"/>
      <c r="J66" s="829"/>
      <c r="K66" s="829"/>
      <c r="L66" s="829"/>
      <c r="M66" s="830"/>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980"/>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3.57</v>
      </c>
      <c r="N71" s="395">
        <f>K71/M71</f>
        <v>29884.101852775348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3.57</v>
      </c>
      <c r="N72" s="395">
        <f>K72/M72</f>
        <v>45488.23529411765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8"/>
      <c r="C76" s="999"/>
      <c r="D76" s="999"/>
      <c r="E76" s="999"/>
      <c r="F76" s="999"/>
      <c r="G76" s="999"/>
      <c r="H76" s="999"/>
      <c r="I76" s="169"/>
      <c r="J76" s="169"/>
      <c r="K76" s="169"/>
      <c r="L76" s="1000"/>
      <c r="M76" s="1001"/>
      <c r="N76" s="484"/>
    </row>
    <row r="77" spans="1:15" ht="15.75" thickBot="1">
      <c r="B77" s="828" t="s">
        <v>953</v>
      </c>
      <c r="C77" s="829"/>
      <c r="D77" s="829"/>
      <c r="E77" s="829"/>
      <c r="F77" s="829"/>
      <c r="G77" s="829"/>
      <c r="H77" s="829"/>
      <c r="I77" s="829"/>
      <c r="J77" s="829"/>
      <c r="K77" s="829"/>
      <c r="L77" s="829"/>
      <c r="M77" s="830"/>
      <c r="N77" s="301">
        <f>SUM(N71:N76)</f>
        <v>75372.337146892998</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196196.47116453713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39239.294232907429</v>
      </c>
      <c r="M84" s="863"/>
      <c r="N84" s="51"/>
    </row>
    <row r="85" spans="1:14">
      <c r="B85" s="89" t="s">
        <v>973</v>
      </c>
      <c r="C85" s="90"/>
      <c r="D85" s="90"/>
      <c r="E85" s="90"/>
      <c r="F85" s="90"/>
      <c r="G85" s="90"/>
      <c r="H85" s="90"/>
      <c r="I85" s="87"/>
      <c r="J85" s="88"/>
      <c r="K85" s="304">
        <v>0.05</v>
      </c>
      <c r="L85" s="862">
        <f>N79*K85</f>
        <v>9809.8235582268571</v>
      </c>
      <c r="M85" s="863"/>
      <c r="N85" s="51"/>
    </row>
    <row r="86" spans="1:14" ht="15.75" thickBot="1">
      <c r="B86" s="91" t="s">
        <v>974</v>
      </c>
      <c r="C86" s="92"/>
      <c r="D86" s="92"/>
      <c r="E86" s="92"/>
      <c r="F86" s="92"/>
      <c r="G86" s="92"/>
      <c r="H86" s="92"/>
      <c r="I86" s="93"/>
      <c r="J86" s="94"/>
      <c r="K86" s="305">
        <v>0.05</v>
      </c>
      <c r="L86" s="864">
        <f>N79*K86</f>
        <v>9809.8235582268571</v>
      </c>
      <c r="M86" s="865"/>
      <c r="N86" s="51"/>
    </row>
    <row r="87" spans="1:14" ht="15.75" thickBot="1">
      <c r="B87" s="828" t="s">
        <v>953</v>
      </c>
      <c r="C87" s="829"/>
      <c r="D87" s="829"/>
      <c r="E87" s="829"/>
      <c r="F87" s="829"/>
      <c r="G87" s="829"/>
      <c r="H87" s="829"/>
      <c r="I87" s="829"/>
      <c r="J87" s="829"/>
      <c r="K87" s="829"/>
      <c r="L87" s="829"/>
      <c r="M87" s="830"/>
      <c r="N87" s="52">
        <f>L84+L85+L86</f>
        <v>58858.941349361136</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255055.41251389828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5.1406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9.25"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thickBot="1">
      <c r="A31" t="s">
        <v>1845</v>
      </c>
      <c r="B31" s="80" t="s">
        <v>1724</v>
      </c>
      <c r="C31" s="81" t="s">
        <v>2185</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336"/>
      <c r="N36" s="272"/>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0.1</v>
      </c>
      <c r="N41" s="344">
        <f>N77*M41</f>
        <v>4720.6884844632978</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4720.6884844632978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1.31</v>
      </c>
      <c r="L48" s="267"/>
      <c r="M48" s="402">
        <f>VLOOKUP(A48,MATERIALES!A5:D396,4,FALSE)</f>
        <v>46938.365784607842</v>
      </c>
      <c r="N48" s="272">
        <f>K48*M48</f>
        <v>61489.259177836277</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15641.551876394518</v>
      </c>
      <c r="N49" s="272">
        <f>K49*M49</f>
        <v>15641.551876394518</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7"/>
      <c r="C54" s="47"/>
      <c r="D54" s="47"/>
      <c r="E54" s="47"/>
      <c r="F54" s="47"/>
      <c r="G54" s="47"/>
      <c r="H54" s="47"/>
      <c r="I54" s="47"/>
      <c r="J54" s="288"/>
      <c r="K54" s="169"/>
      <c r="L54" s="478"/>
      <c r="M54" s="479"/>
      <c r="N54" s="480"/>
    </row>
    <row r="55" spans="1:14" ht="15.75" thickBot="1">
      <c r="B55" s="828" t="s">
        <v>953</v>
      </c>
      <c r="C55" s="829"/>
      <c r="D55" s="829"/>
      <c r="E55" s="829"/>
      <c r="F55" s="829"/>
      <c r="G55" s="829"/>
      <c r="H55" s="829"/>
      <c r="I55" s="829"/>
      <c r="J55" s="829"/>
      <c r="K55" s="829"/>
      <c r="L55" s="829"/>
      <c r="M55" s="830"/>
      <c r="N55" s="394">
        <f>SUM(N48:N54)</f>
        <v>77130.811054230799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B60" s="46"/>
      <c r="C60" s="317"/>
      <c r="D60" s="317"/>
      <c r="E60" s="317"/>
      <c r="F60" s="317"/>
      <c r="G60" s="31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3"/>
      <c r="I65" s="169"/>
      <c r="J65" s="169"/>
      <c r="K65" s="169"/>
      <c r="L65" s="1002"/>
      <c r="M65" s="1003"/>
      <c r="N65" s="484"/>
    </row>
    <row r="66" spans="1:15" ht="15.75" thickBot="1">
      <c r="B66" s="828" t="s">
        <v>953</v>
      </c>
      <c r="C66" s="829"/>
      <c r="D66" s="829"/>
      <c r="E66" s="829"/>
      <c r="F66" s="829"/>
      <c r="G66" s="829"/>
      <c r="H66" s="829"/>
      <c r="I66" s="829"/>
      <c r="J66" s="829"/>
      <c r="K66" s="829"/>
      <c r="L66" s="829"/>
      <c r="M66" s="830"/>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980"/>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5.7</v>
      </c>
      <c r="N71" s="395">
        <f>K71/M71</f>
        <v>18716.884844632979</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5.7</v>
      </c>
      <c r="N72" s="395">
        <f>K72/M72</f>
        <v>28490</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8"/>
      <c r="C76" s="999"/>
      <c r="D76" s="999"/>
      <c r="E76" s="999"/>
      <c r="F76" s="999"/>
      <c r="G76" s="999"/>
      <c r="H76" s="999"/>
      <c r="I76" s="169"/>
      <c r="J76" s="169"/>
      <c r="K76" s="169"/>
      <c r="L76" s="1000"/>
      <c r="M76" s="1001"/>
      <c r="N76" s="484"/>
    </row>
    <row r="77" spans="1:15" ht="15.75" thickBot="1">
      <c r="B77" s="828" t="s">
        <v>953</v>
      </c>
      <c r="C77" s="829"/>
      <c r="D77" s="829"/>
      <c r="E77" s="829"/>
      <c r="F77" s="829"/>
      <c r="G77" s="829"/>
      <c r="H77" s="829"/>
      <c r="I77" s="829"/>
      <c r="J77" s="829"/>
      <c r="K77" s="829"/>
      <c r="L77" s="829"/>
      <c r="M77" s="830"/>
      <c r="N77" s="301">
        <f>SUM(N71:N76)</f>
        <v>47206.884844632979</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129058.38438332708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25811.676876665417</v>
      </c>
      <c r="M84" s="863"/>
      <c r="N84" s="51"/>
    </row>
    <row r="85" spans="1:14">
      <c r="B85" s="89" t="s">
        <v>973</v>
      </c>
      <c r="C85" s="90"/>
      <c r="D85" s="90"/>
      <c r="E85" s="90"/>
      <c r="F85" s="90"/>
      <c r="G85" s="90"/>
      <c r="H85" s="90"/>
      <c r="I85" s="87"/>
      <c r="J85" s="88"/>
      <c r="K85" s="304">
        <v>0.05</v>
      </c>
      <c r="L85" s="862">
        <f>N79*K85</f>
        <v>6452.9192191663542</v>
      </c>
      <c r="M85" s="863"/>
      <c r="N85" s="51"/>
    </row>
    <row r="86" spans="1:14" ht="15.75" thickBot="1">
      <c r="B86" s="91" t="s">
        <v>974</v>
      </c>
      <c r="C86" s="92"/>
      <c r="D86" s="92"/>
      <c r="E86" s="92"/>
      <c r="F86" s="92"/>
      <c r="G86" s="92"/>
      <c r="H86" s="92"/>
      <c r="I86" s="93"/>
      <c r="J86" s="94"/>
      <c r="K86" s="305">
        <v>0.05</v>
      </c>
      <c r="L86" s="864">
        <f>N79*K86</f>
        <v>6452.9192191663542</v>
      </c>
      <c r="M86" s="865"/>
      <c r="N86" s="51"/>
    </row>
    <row r="87" spans="1:14" ht="15.75" thickBot="1">
      <c r="B87" s="828" t="s">
        <v>953</v>
      </c>
      <c r="C87" s="829"/>
      <c r="D87" s="829"/>
      <c r="E87" s="829"/>
      <c r="F87" s="829"/>
      <c r="G87" s="829"/>
      <c r="H87" s="829"/>
      <c r="I87" s="829"/>
      <c r="J87" s="829"/>
      <c r="K87" s="829"/>
      <c r="L87" s="829"/>
      <c r="M87" s="830"/>
      <c r="N87" s="52">
        <f>L84+L85+L86</f>
        <v>38717.515314998127</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167775.8996983252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thickBot="1">
      <c r="A31" t="s">
        <v>1845</v>
      </c>
      <c r="B31" s="80" t="s">
        <v>1725</v>
      </c>
      <c r="C31" s="81" t="s">
        <v>2186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336"/>
      <c r="N36" s="272"/>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0.1</v>
      </c>
      <c r="N41" s="344">
        <f>N77*M41</f>
        <v>3957.0477002118823</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3957.0477002118823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1.1000000000000001</v>
      </c>
      <c r="L48" s="267"/>
      <c r="M48" s="402">
        <f>VLOOKUP(A48,MATERIALES!A5:D396,4,FALSE)</f>
        <v>46938.365784607842</v>
      </c>
      <c r="N48" s="272">
        <f>K48*M48</f>
        <v>51632.202363068631</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15641.551876394518</v>
      </c>
      <c r="N49" s="272">
        <f>K49*M49</f>
        <v>15641.551876394518</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7"/>
      <c r="C54" s="47"/>
      <c r="D54" s="47"/>
      <c r="E54" s="47"/>
      <c r="F54" s="47"/>
      <c r="G54" s="47"/>
      <c r="H54" s="47"/>
      <c r="I54" s="47"/>
      <c r="J54" s="288"/>
      <c r="K54" s="169"/>
      <c r="L54" s="478"/>
      <c r="M54" s="479"/>
      <c r="N54" s="480"/>
    </row>
    <row r="55" spans="1:14" ht="15.75" thickBot="1">
      <c r="B55" s="828" t="s">
        <v>953</v>
      </c>
      <c r="C55" s="829"/>
      <c r="D55" s="829"/>
      <c r="E55" s="829"/>
      <c r="F55" s="829"/>
      <c r="G55" s="829"/>
      <c r="H55" s="829"/>
      <c r="I55" s="829"/>
      <c r="J55" s="829"/>
      <c r="K55" s="829"/>
      <c r="L55" s="829"/>
      <c r="M55" s="830"/>
      <c r="N55" s="394">
        <f>SUM(N48:N54)</f>
        <v>67273.754239463145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B60" s="46"/>
      <c r="C60" s="317"/>
      <c r="D60" s="317"/>
      <c r="E60" s="317"/>
      <c r="F60" s="317"/>
      <c r="G60" s="31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3"/>
      <c r="I65" s="169"/>
      <c r="J65" s="169"/>
      <c r="K65" s="169"/>
      <c r="L65" s="1002"/>
      <c r="M65" s="1003"/>
      <c r="N65" s="484"/>
    </row>
    <row r="66" spans="1:15" ht="15.75" thickBot="1">
      <c r="B66" s="828" t="s">
        <v>953</v>
      </c>
      <c r="C66" s="829"/>
      <c r="D66" s="829"/>
      <c r="E66" s="829"/>
      <c r="F66" s="829"/>
      <c r="G66" s="829"/>
      <c r="H66" s="829"/>
      <c r="I66" s="829"/>
      <c r="J66" s="829"/>
      <c r="K66" s="829"/>
      <c r="L66" s="829"/>
      <c r="M66" s="830"/>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980"/>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6.8</v>
      </c>
      <c r="N71" s="395">
        <f>K71/M71</f>
        <v>15689.153472707058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6.8</v>
      </c>
      <c r="N72" s="395">
        <f>K72/M72</f>
        <v>23881.323529411766</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8"/>
      <c r="C76" s="999"/>
      <c r="D76" s="999"/>
      <c r="E76" s="999"/>
      <c r="F76" s="999"/>
      <c r="G76" s="999"/>
      <c r="H76" s="999"/>
      <c r="I76" s="169"/>
      <c r="J76" s="169"/>
      <c r="K76" s="169"/>
      <c r="L76" s="1000"/>
      <c r="M76" s="1001"/>
      <c r="N76" s="484"/>
    </row>
    <row r="77" spans="1:15" ht="15.75" thickBot="1">
      <c r="B77" s="828" t="s">
        <v>953</v>
      </c>
      <c r="C77" s="829"/>
      <c r="D77" s="829"/>
      <c r="E77" s="829"/>
      <c r="F77" s="829"/>
      <c r="G77" s="829"/>
      <c r="H77" s="829"/>
      <c r="I77" s="829"/>
      <c r="J77" s="829"/>
      <c r="K77" s="829"/>
      <c r="L77" s="829"/>
      <c r="M77" s="830"/>
      <c r="N77" s="301">
        <f>SUM(N71:N76)</f>
        <v>39570.477002118823</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110801.27894179386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22160.255788358772</v>
      </c>
      <c r="M84" s="863"/>
      <c r="N84" s="51"/>
    </row>
    <row r="85" spans="1:14">
      <c r="B85" s="89" t="s">
        <v>973</v>
      </c>
      <c r="C85" s="90"/>
      <c r="D85" s="90"/>
      <c r="E85" s="90"/>
      <c r="F85" s="90"/>
      <c r="G85" s="90"/>
      <c r="H85" s="90"/>
      <c r="I85" s="87"/>
      <c r="J85" s="88"/>
      <c r="K85" s="304">
        <v>0.05</v>
      </c>
      <c r="L85" s="862">
        <f>N79*K85</f>
        <v>5540.0639470896931</v>
      </c>
      <c r="M85" s="863"/>
      <c r="N85" s="51"/>
    </row>
    <row r="86" spans="1:14" ht="15.75" thickBot="1">
      <c r="B86" s="91" t="s">
        <v>974</v>
      </c>
      <c r="C86" s="92"/>
      <c r="D86" s="92"/>
      <c r="E86" s="92"/>
      <c r="F86" s="92"/>
      <c r="G86" s="92"/>
      <c r="H86" s="92"/>
      <c r="I86" s="93"/>
      <c r="J86" s="94"/>
      <c r="K86" s="305">
        <v>0.05</v>
      </c>
      <c r="L86" s="864">
        <f>N79*K86</f>
        <v>5540.0639470896931</v>
      </c>
      <c r="M86" s="865"/>
      <c r="N86" s="51"/>
    </row>
    <row r="87" spans="1:14" ht="15.75" thickBot="1">
      <c r="B87" s="828" t="s">
        <v>953</v>
      </c>
      <c r="C87" s="829"/>
      <c r="D87" s="829"/>
      <c r="E87" s="829"/>
      <c r="F87" s="829"/>
      <c r="G87" s="829"/>
      <c r="H87" s="829"/>
      <c r="I87" s="829"/>
      <c r="J87" s="829"/>
      <c r="K87" s="829"/>
      <c r="L87" s="829"/>
      <c r="M87" s="830"/>
      <c r="N87" s="52">
        <f>L84+L85+L86</f>
        <v>33240.383682538159</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144041.66262433201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9.25"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thickBot="1">
      <c r="A31" t="s">
        <v>1845</v>
      </c>
      <c r="B31" s="80" t="s">
        <v>1162</v>
      </c>
      <c r="C31" s="81" t="s">
        <v>2187</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336"/>
      <c r="N36" s="272"/>
    </row>
    <row r="37" spans="1:14">
      <c r="A37" s="113"/>
      <c r="B37" s="841"/>
      <c r="C37" s="842"/>
      <c r="D37" s="842"/>
      <c r="E37" s="842"/>
      <c r="F37" s="842"/>
      <c r="G37" s="842"/>
      <c r="H37" s="843"/>
      <c r="I37" s="421"/>
      <c r="J37" s="422"/>
      <c r="K37" s="269"/>
      <c r="L37" s="335"/>
      <c r="M37" s="336"/>
      <c r="N37" s="272"/>
    </row>
    <row r="38" spans="1:14">
      <c r="A38" s="113"/>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0.1</v>
      </c>
      <c r="N41" s="344">
        <f>N77*M41</f>
        <v>269.07924361440803</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269.07924361440803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0.05</v>
      </c>
      <c r="L48" s="267"/>
      <c r="M48" s="402">
        <f>VLOOKUP(A48,MATERIALES!A5:D396,4,FALSE)</f>
        <v>46938.365784607842</v>
      </c>
      <c r="N48" s="272">
        <f>K48*M48</f>
        <v>2346.918289230392</v>
      </c>
    </row>
    <row r="49" spans="1:14">
      <c r="A49" s="170" t="s">
        <v>774</v>
      </c>
      <c r="B49" s="43" t="str">
        <f>VLOOKUP(A49,MATERIALES!A6:D373,3,FALSE)</f>
        <v>Agua</v>
      </c>
      <c r="C49" s="425"/>
      <c r="D49" s="425"/>
      <c r="E49" s="425"/>
      <c r="F49" s="425"/>
      <c r="G49" s="425"/>
      <c r="H49" s="425"/>
      <c r="I49" s="425"/>
      <c r="J49" s="312" t="str">
        <f>VLOOKUP(A49,MATERIALES!A5:D641,2,FALSE)</f>
        <v>lt</v>
      </c>
      <c r="K49" s="397">
        <v>5</v>
      </c>
      <c r="L49" s="421"/>
      <c r="M49" s="402">
        <f>VLOOKUP(A49,MATERIALES!A6:D397,4,FALSE)</f>
        <v>53.625797798776269</v>
      </c>
      <c r="N49" s="272">
        <f>K49*M49</f>
        <v>268.12898899388136</v>
      </c>
    </row>
    <row r="50" spans="1:14">
      <c r="A50" s="170" t="s">
        <v>915</v>
      </c>
      <c r="B50" s="43" t="str">
        <f>VLOOKUP(A50,MATERIALES!A6:D373,3,FALSE)</f>
        <v>Cespedones</v>
      </c>
      <c r="C50" s="425"/>
      <c r="D50" s="425"/>
      <c r="E50" s="425"/>
      <c r="F50" s="425"/>
      <c r="G50" s="425"/>
      <c r="H50" s="425"/>
      <c r="I50" s="425"/>
      <c r="J50" s="312" t="str">
        <f>VLOOKUP(A50,MATERIALES!A6:D642,2,FALSE)</f>
        <v>m2</v>
      </c>
      <c r="K50" s="397">
        <v>1</v>
      </c>
      <c r="L50" s="421"/>
      <c r="M50" s="402">
        <f>VLOOKUP(A50,MATERIALES!A6:D398,4,FALSE)</f>
        <v>8912.2952108684676</v>
      </c>
      <c r="N50" s="272">
        <f>K50*M50</f>
        <v>8912.2952108684676</v>
      </c>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7"/>
      <c r="C54" s="47"/>
      <c r="D54" s="47"/>
      <c r="E54" s="47"/>
      <c r="F54" s="47"/>
      <c r="G54" s="47"/>
      <c r="H54" s="47"/>
      <c r="I54" s="47"/>
      <c r="J54" s="288"/>
      <c r="K54" s="169"/>
      <c r="L54" s="478"/>
      <c r="M54" s="479"/>
      <c r="N54" s="480"/>
    </row>
    <row r="55" spans="1:14" ht="15.75" thickBot="1">
      <c r="B55" s="828" t="s">
        <v>953</v>
      </c>
      <c r="C55" s="829"/>
      <c r="D55" s="829"/>
      <c r="E55" s="829"/>
      <c r="F55" s="829"/>
      <c r="G55" s="829"/>
      <c r="H55" s="829"/>
      <c r="I55" s="829"/>
      <c r="J55" s="829"/>
      <c r="K55" s="829"/>
      <c r="L55" s="829"/>
      <c r="M55" s="830"/>
      <c r="N55" s="394">
        <f>SUM(N48:N54)</f>
        <v>11527.342489092742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B60" s="46"/>
      <c r="C60" s="317"/>
      <c r="D60" s="317"/>
      <c r="E60" s="317"/>
      <c r="F60" s="317"/>
      <c r="G60" s="31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3"/>
      <c r="I65" s="169"/>
      <c r="J65" s="169"/>
      <c r="K65" s="169"/>
      <c r="L65" s="1002"/>
      <c r="M65" s="1003"/>
      <c r="N65" s="484"/>
    </row>
    <row r="66" spans="1:15" ht="15.75" thickBot="1">
      <c r="B66" s="828" t="s">
        <v>953</v>
      </c>
      <c r="C66" s="829"/>
      <c r="D66" s="829"/>
      <c r="E66" s="829"/>
      <c r="F66" s="829"/>
      <c r="G66" s="829"/>
      <c r="H66" s="829"/>
      <c r="I66" s="829"/>
      <c r="J66" s="829"/>
      <c r="K66" s="829"/>
      <c r="L66" s="829"/>
      <c r="M66" s="830"/>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980"/>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100</v>
      </c>
      <c r="N71" s="395">
        <f>K71/M71</f>
        <v>1066.8624361440798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100</v>
      </c>
      <c r="N72" s="395">
        <f>K72/M72</f>
        <v>1623.93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8"/>
      <c r="C76" s="999"/>
      <c r="D76" s="999"/>
      <c r="E76" s="999"/>
      <c r="F76" s="999"/>
      <c r="G76" s="999"/>
      <c r="H76" s="999"/>
      <c r="I76" s="169"/>
      <c r="J76" s="169"/>
      <c r="K76" s="169"/>
      <c r="L76" s="1000"/>
      <c r="M76" s="1001"/>
      <c r="N76" s="484"/>
    </row>
    <row r="77" spans="1:15" ht="15.75" thickBot="1">
      <c r="B77" s="828" t="s">
        <v>953</v>
      </c>
      <c r="C77" s="829"/>
      <c r="D77" s="829"/>
      <c r="E77" s="829"/>
      <c r="F77" s="829"/>
      <c r="G77" s="829"/>
      <c r="H77" s="829"/>
      <c r="I77" s="829"/>
      <c r="J77" s="829"/>
      <c r="K77" s="829"/>
      <c r="L77" s="829"/>
      <c r="M77" s="830"/>
      <c r="N77" s="301">
        <f>SUM(N71:N76)</f>
        <v>2690.7924361440801</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14487.214168851229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2897.4428337702461</v>
      </c>
      <c r="M84" s="863"/>
      <c r="N84" s="51"/>
    </row>
    <row r="85" spans="1:14">
      <c r="B85" s="89" t="s">
        <v>973</v>
      </c>
      <c r="C85" s="90"/>
      <c r="D85" s="90"/>
      <c r="E85" s="90"/>
      <c r="F85" s="90"/>
      <c r="G85" s="90"/>
      <c r="H85" s="90"/>
      <c r="I85" s="87"/>
      <c r="J85" s="88"/>
      <c r="K85" s="304">
        <v>0.05</v>
      </c>
      <c r="L85" s="862">
        <f>N79*K85</f>
        <v>724.36070844256153</v>
      </c>
      <c r="M85" s="863"/>
      <c r="N85" s="51"/>
    </row>
    <row r="86" spans="1:14" ht="15.75" thickBot="1">
      <c r="B86" s="91" t="s">
        <v>974</v>
      </c>
      <c r="C86" s="92"/>
      <c r="D86" s="92"/>
      <c r="E86" s="92"/>
      <c r="F86" s="92"/>
      <c r="G86" s="92"/>
      <c r="H86" s="92"/>
      <c r="I86" s="93"/>
      <c r="J86" s="94"/>
      <c r="K86" s="305">
        <v>0.05</v>
      </c>
      <c r="L86" s="864">
        <f>N79*K86</f>
        <v>724.36070844256153</v>
      </c>
      <c r="M86" s="865"/>
      <c r="N86" s="51"/>
    </row>
    <row r="87" spans="1:14" ht="15.75" thickBot="1">
      <c r="B87" s="828" t="s">
        <v>953</v>
      </c>
      <c r="C87" s="829"/>
      <c r="D87" s="829"/>
      <c r="E87" s="829"/>
      <c r="F87" s="829"/>
      <c r="G87" s="829"/>
      <c r="H87" s="829"/>
      <c r="I87" s="829"/>
      <c r="J87" s="829"/>
      <c r="K87" s="829"/>
      <c r="L87" s="829"/>
      <c r="M87" s="830"/>
      <c r="N87" s="52">
        <f>L84+L85+L86</f>
        <v>4346.164250655369</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18833.378419506596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5"/>
  <cols>
    <col min="1" max="1" width="9" bestFit="1" customWidth="1"/>
    <col min="2" max="2" width="17" customWidth="1"/>
    <col min="6" max="6" width="15.5703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75"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thickBot="1">
      <c r="A31" t="s">
        <v>1845</v>
      </c>
      <c r="B31" s="80" t="s">
        <v>1163</v>
      </c>
      <c r="C31" s="81" t="s">
        <v>2188</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336"/>
      <c r="N36" s="272"/>
    </row>
    <row r="37" spans="1:14">
      <c r="A37" s="113"/>
      <c r="B37" s="841"/>
      <c r="C37" s="842"/>
      <c r="D37" s="842"/>
      <c r="E37" s="842"/>
      <c r="F37" s="842"/>
      <c r="G37" s="842"/>
      <c r="H37" s="843"/>
      <c r="I37" s="421"/>
      <c r="J37" s="422"/>
      <c r="K37" s="269"/>
      <c r="L37" s="335"/>
      <c r="M37" s="336"/>
      <c r="N37" s="272"/>
    </row>
    <row r="38" spans="1:14">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0.1</v>
      </c>
      <c r="N41" s="344">
        <f>N77*M41</f>
        <v>108.262</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108.262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70" t="s">
        <v>426</v>
      </c>
      <c r="B48" s="43" t="str">
        <f>VLOOKUP(A48,MATERIALES!A5:D373,3,FALSE)</f>
        <v>Costal de fibra o fique</v>
      </c>
      <c r="C48" s="281"/>
      <c r="D48" s="281"/>
      <c r="E48" s="281"/>
      <c r="F48" s="281"/>
      <c r="G48" s="281"/>
      <c r="H48" s="281"/>
      <c r="I48" s="281"/>
      <c r="J48" s="311" t="str">
        <f>VLOOKUP(A48,MATERIALES!A4:D640,2,FALSE)</f>
        <v>m2</v>
      </c>
      <c r="K48" s="282">
        <v>1</v>
      </c>
      <c r="L48" s="267"/>
      <c r="M48" s="402">
        <f>VLOOKUP(A48,MATERIALES!A5:D396,4,FALSE)</f>
        <v>1481.7380634496822</v>
      </c>
      <c r="N48" s="272">
        <f>K48*M48</f>
        <v>1481.7380634496822</v>
      </c>
    </row>
    <row r="49" spans="1:14">
      <c r="A49" s="170" t="s">
        <v>650</v>
      </c>
      <c r="B49" s="43" t="str">
        <f>VLOOKUP(A49,MATERIALES!A6:D373,3,FALSE)</f>
        <v>Semillas para empradizar</v>
      </c>
      <c r="C49" s="425"/>
      <c r="D49" s="425"/>
      <c r="E49" s="425"/>
      <c r="F49" s="425"/>
      <c r="G49" s="425"/>
      <c r="H49" s="425"/>
      <c r="I49" s="425"/>
      <c r="J49" s="312" t="str">
        <f>VLOOKUP(A49,MATERIALES!A5:D641,2,FALSE)</f>
        <v>kg</v>
      </c>
      <c r="K49" s="397">
        <v>0.05</v>
      </c>
      <c r="L49" s="421"/>
      <c r="M49" s="402">
        <f>VLOOKUP(A49,MATERIALES!A6:D397,4,FALSE)</f>
        <v>33857.489139672682</v>
      </c>
      <c r="N49" s="272">
        <f>K49*M49</f>
        <v>1692.8744569836342</v>
      </c>
    </row>
    <row r="50" spans="1:14">
      <c r="A50" s="170" t="s">
        <v>686</v>
      </c>
      <c r="B50" s="43" t="str">
        <f>VLOOKUP(A50,MATERIALES!A6:D373,3,FALSE)</f>
        <v xml:space="preserve">Tierra abonada </v>
      </c>
      <c r="C50" s="425"/>
      <c r="D50" s="425"/>
      <c r="E50" s="425"/>
      <c r="F50" s="425"/>
      <c r="G50" s="425"/>
      <c r="H50" s="425"/>
      <c r="I50" s="425"/>
      <c r="J50" s="312" t="str">
        <f>VLOOKUP(A50,MATERIALES!A6:D642,2,FALSE)</f>
        <v>m3</v>
      </c>
      <c r="K50" s="397">
        <v>7.4999999999999997E-2</v>
      </c>
      <c r="L50" s="421"/>
      <c r="M50" s="402">
        <f>VLOOKUP(A50,MATERIALES!A6:D398,4,FALSE)</f>
        <v>46938.365784607842</v>
      </c>
      <c r="N50" s="272">
        <f>K50*M50</f>
        <v>3520.3774338455883</v>
      </c>
    </row>
    <row r="51" spans="1:14">
      <c r="A51" s="170" t="s">
        <v>774</v>
      </c>
      <c r="B51" s="43" t="str">
        <f>VLOOKUP(A51,MATERIALES!A6:D373,3,FALSE)</f>
        <v>Agua</v>
      </c>
      <c r="C51" s="425"/>
      <c r="D51" s="425"/>
      <c r="E51" s="425"/>
      <c r="F51" s="425"/>
      <c r="G51" s="425"/>
      <c r="H51" s="425"/>
      <c r="I51" s="425"/>
      <c r="J51" s="312" t="str">
        <f>VLOOKUP(A51,MATERIALES!A6:D643,2,FALSE)</f>
        <v>lt</v>
      </c>
      <c r="K51" s="397">
        <v>5</v>
      </c>
      <c r="L51" s="421"/>
      <c r="M51" s="402">
        <f>VLOOKUP(A51,MATERIALES!A6:D399,4,FALSE)</f>
        <v>53.625797798776269</v>
      </c>
      <c r="N51" s="272">
        <f>K51*M51</f>
        <v>268.12898899388136</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7"/>
      <c r="C54" s="47"/>
      <c r="D54" s="47"/>
      <c r="E54" s="47"/>
      <c r="F54" s="47"/>
      <c r="G54" s="47"/>
      <c r="H54" s="47"/>
      <c r="I54" s="47"/>
      <c r="J54" s="288"/>
      <c r="K54" s="169"/>
      <c r="L54" s="478"/>
      <c r="M54" s="479"/>
      <c r="N54" s="480"/>
    </row>
    <row r="55" spans="1:14" ht="15.75" thickBot="1">
      <c r="B55" s="828" t="s">
        <v>953</v>
      </c>
      <c r="C55" s="829"/>
      <c r="D55" s="829"/>
      <c r="E55" s="829"/>
      <c r="F55" s="829"/>
      <c r="G55" s="829"/>
      <c r="H55" s="829"/>
      <c r="I55" s="829"/>
      <c r="J55" s="829"/>
      <c r="K55" s="829"/>
      <c r="L55" s="829"/>
      <c r="M55" s="830"/>
      <c r="N55" s="394">
        <f>SUM(N48:N54)</f>
        <v>6963.1189432727861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B60" s="46"/>
      <c r="C60" s="317"/>
      <c r="D60" s="317"/>
      <c r="E60" s="317"/>
      <c r="F60" s="317"/>
      <c r="G60" s="31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3"/>
      <c r="I65" s="169"/>
      <c r="J65" s="169"/>
      <c r="K65" s="169"/>
      <c r="L65" s="1002"/>
      <c r="M65" s="1003"/>
      <c r="N65" s="484"/>
    </row>
    <row r="66" spans="1:15" ht="15.75" thickBot="1">
      <c r="B66" s="828" t="s">
        <v>953</v>
      </c>
      <c r="C66" s="829"/>
      <c r="D66" s="829"/>
      <c r="E66" s="829"/>
      <c r="F66" s="829"/>
      <c r="G66" s="829"/>
      <c r="H66" s="829"/>
      <c r="I66" s="829"/>
      <c r="J66" s="829"/>
      <c r="K66" s="829"/>
      <c r="L66" s="829"/>
      <c r="M66" s="830"/>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980"/>
      <c r="N70" s="98" t="s">
        <v>951</v>
      </c>
    </row>
    <row r="71" spans="1:15">
      <c r="A71" s="171"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100</v>
      </c>
      <c r="N71" s="395">
        <f>K71/M71</f>
        <v>1082.6199999999999</v>
      </c>
      <c r="O71" s="106"/>
    </row>
    <row r="72" spans="1:15">
      <c r="A72" s="171"/>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8"/>
      <c r="C76" s="999"/>
      <c r="D76" s="999"/>
      <c r="E76" s="999"/>
      <c r="F76" s="999"/>
      <c r="G76" s="999"/>
      <c r="H76" s="999"/>
      <c r="I76" s="169"/>
      <c r="J76" s="169"/>
      <c r="K76" s="169"/>
      <c r="L76" s="1000"/>
      <c r="M76" s="1001"/>
      <c r="N76" s="484"/>
    </row>
    <row r="77" spans="1:15" ht="15.75" thickBot="1">
      <c r="B77" s="828" t="s">
        <v>953</v>
      </c>
      <c r="C77" s="829"/>
      <c r="D77" s="829"/>
      <c r="E77" s="829"/>
      <c r="F77" s="829"/>
      <c r="G77" s="829"/>
      <c r="H77" s="829"/>
      <c r="I77" s="829"/>
      <c r="J77" s="829"/>
      <c r="K77" s="829"/>
      <c r="L77" s="829"/>
      <c r="M77" s="830"/>
      <c r="N77" s="301">
        <f>SUM(N71:N76)</f>
        <v>1082.6199999999999</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8154.0009432727857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1630.8001886545571</v>
      </c>
      <c r="M84" s="863"/>
      <c r="N84" s="51"/>
    </row>
    <row r="85" spans="1:14">
      <c r="B85" s="89" t="s">
        <v>973</v>
      </c>
      <c r="C85" s="90"/>
      <c r="D85" s="90"/>
      <c r="E85" s="90"/>
      <c r="F85" s="90"/>
      <c r="G85" s="90"/>
      <c r="H85" s="90"/>
      <c r="I85" s="87"/>
      <c r="J85" s="88"/>
      <c r="K85" s="304">
        <v>0.05</v>
      </c>
      <c r="L85" s="862">
        <f>N79*K85</f>
        <v>407.70004716363928</v>
      </c>
      <c r="M85" s="863"/>
      <c r="N85" s="51"/>
    </row>
    <row r="86" spans="1:14" ht="15.75" thickBot="1">
      <c r="B86" s="91" t="s">
        <v>974</v>
      </c>
      <c r="C86" s="92"/>
      <c r="D86" s="92"/>
      <c r="E86" s="92"/>
      <c r="F86" s="92"/>
      <c r="G86" s="92"/>
      <c r="H86" s="92"/>
      <c r="I86" s="93"/>
      <c r="J86" s="94"/>
      <c r="K86" s="305">
        <v>0.05</v>
      </c>
      <c r="L86" s="864">
        <f>N79*K86</f>
        <v>407.70004716363928</v>
      </c>
      <c r="M86" s="865"/>
      <c r="N86" s="51"/>
    </row>
    <row r="87" spans="1:14" ht="15.75" thickBot="1">
      <c r="B87" s="828" t="s">
        <v>953</v>
      </c>
      <c r="C87" s="829"/>
      <c r="D87" s="829"/>
      <c r="E87" s="829"/>
      <c r="F87" s="829"/>
      <c r="G87" s="829"/>
      <c r="H87" s="829"/>
      <c r="I87" s="829"/>
      <c r="J87" s="829"/>
      <c r="K87" s="829"/>
      <c r="L87" s="829"/>
      <c r="M87" s="830"/>
      <c r="N87" s="52">
        <f>L84+L85+L86</f>
        <v>2446.2002829818357</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10600.201226254621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857250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customHeight="1" thickBot="1">
      <c r="A31" t="s">
        <v>1845</v>
      </c>
      <c r="B31" s="80" t="s">
        <v>1164</v>
      </c>
      <c r="C31" s="81" t="s">
        <v>2189</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253</v>
      </c>
      <c r="B36" s="841" t="str">
        <f>VLOOKUP(A36,EQUIPOS!A6:D154,3,FALSE)</f>
        <v>Máquina hidrosembradora</v>
      </c>
      <c r="C36" s="842"/>
      <c r="D36" s="842"/>
      <c r="E36" s="842"/>
      <c r="F36" s="842"/>
      <c r="G36" s="842"/>
      <c r="H36" s="843"/>
      <c r="I36" s="267"/>
      <c r="J36" s="268"/>
      <c r="K36" s="269">
        <f>VLOOKUP(A36,EQUIPOS!A6:D163,4,FALSE)</f>
        <v>19371.116696143607</v>
      </c>
      <c r="L36" s="270"/>
      <c r="M36" s="336">
        <v>350</v>
      </c>
      <c r="N36" s="272">
        <f>K36/M36</f>
        <v>55.346047703267445</v>
      </c>
    </row>
    <row r="37" spans="1:14">
      <c r="A37" s="113" t="s">
        <v>138</v>
      </c>
      <c r="B37" s="841" t="str">
        <f>VLOOKUP(A37,EQUIPOS!A7:D154,3,FALSE)</f>
        <v>Camioneta D-300</v>
      </c>
      <c r="C37" s="842"/>
      <c r="D37" s="842"/>
      <c r="E37" s="842"/>
      <c r="F37" s="842"/>
      <c r="G37" s="842"/>
      <c r="H37" s="843"/>
      <c r="I37" s="421"/>
      <c r="J37" s="422"/>
      <c r="K37" s="269">
        <f>VLOOKUP(A37,EQUIPOS!A7:D164,4,FALSE)</f>
        <v>50994.557947077148</v>
      </c>
      <c r="L37" s="335"/>
      <c r="M37" s="336">
        <v>350</v>
      </c>
      <c r="N37" s="272">
        <f>K37/M37</f>
        <v>145.69873699164899</v>
      </c>
    </row>
    <row r="38" spans="1:14">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0.05</v>
      </c>
      <c r="N41" s="344">
        <f>N77*M41</f>
        <v>4.8049864931144288</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205.84977118803084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70" t="s">
        <v>426</v>
      </c>
      <c r="B48" s="43" t="str">
        <f>VLOOKUP(A48,MATERIALES!A5:D373,3,FALSE)</f>
        <v>Costal de fibra o fique</v>
      </c>
      <c r="C48" s="281"/>
      <c r="D48" s="281"/>
      <c r="E48" s="281"/>
      <c r="F48" s="281"/>
      <c r="G48" s="281"/>
      <c r="H48" s="281"/>
      <c r="I48" s="281"/>
      <c r="J48" s="311" t="str">
        <f>VLOOKUP(A48,MATERIALES!A4:D640,2,FALSE)</f>
        <v>m2</v>
      </c>
      <c r="K48" s="282">
        <v>1</v>
      </c>
      <c r="L48" s="267"/>
      <c r="M48" s="402">
        <f>VLOOKUP(A48,MATERIALES!A5:D396,4,FALSE)</f>
        <v>1481.7380634496822</v>
      </c>
      <c r="N48" s="272">
        <f>K48*M48</f>
        <v>1481.7380634496822</v>
      </c>
    </row>
    <row r="49" spans="1:14">
      <c r="A49" s="170" t="s">
        <v>499</v>
      </c>
      <c r="B49" s="43" t="str">
        <f>VLOOKUP(A49,MATERIALES!A6:D373,3,FALSE)</f>
        <v>Mulch Orgánico</v>
      </c>
      <c r="C49" s="425"/>
      <c r="D49" s="425"/>
      <c r="E49" s="425"/>
      <c r="F49" s="425"/>
      <c r="G49" s="425"/>
      <c r="H49" s="425"/>
      <c r="I49" s="425"/>
      <c r="J49" s="312" t="str">
        <f>VLOOKUP(A49,MATERIALES!A5:D641,2,FALSE)</f>
        <v>kg</v>
      </c>
      <c r="K49" s="397">
        <v>0.4</v>
      </c>
      <c r="L49" s="421"/>
      <c r="M49" s="402">
        <f>VLOOKUP(A49,MATERIALES!A6:D397,4,FALSE)</f>
        <v>2542.4528729840531</v>
      </c>
      <c r="N49" s="272">
        <f>K49*M49</f>
        <v>1016.9811491936213</v>
      </c>
    </row>
    <row r="50" spans="1:14">
      <c r="A50" s="170" t="s">
        <v>774</v>
      </c>
      <c r="B50" s="43" t="str">
        <f>VLOOKUP(A50,MATERIALES!A6:D373,3,FALSE)</f>
        <v>Agua</v>
      </c>
      <c r="C50" s="425"/>
      <c r="D50" s="425"/>
      <c r="E50" s="425"/>
      <c r="F50" s="425"/>
      <c r="G50" s="425"/>
      <c r="H50" s="425"/>
      <c r="I50" s="425"/>
      <c r="J50" s="312" t="str">
        <f>VLOOKUP(A50,MATERIALES!A6:D642,2,FALSE)</f>
        <v>lt</v>
      </c>
      <c r="K50" s="397">
        <v>5</v>
      </c>
      <c r="L50" s="421"/>
      <c r="M50" s="402">
        <f>VLOOKUP(A50,MATERIALES!A6:D398,4,FALSE)</f>
        <v>53.625797798776269</v>
      </c>
      <c r="N50" s="272">
        <f>K50*M50</f>
        <v>268.12898899388136</v>
      </c>
    </row>
    <row r="51" spans="1:14">
      <c r="A51" s="170" t="s">
        <v>650</v>
      </c>
      <c r="B51" s="43" t="str">
        <f>VLOOKUP(A51,MATERIALES!A6:D373,3,FALSE)</f>
        <v>Semillas para empradizar</v>
      </c>
      <c r="C51" s="425"/>
      <c r="D51" s="425"/>
      <c r="E51" s="425"/>
      <c r="F51" s="425"/>
      <c r="G51" s="425"/>
      <c r="H51" s="425"/>
      <c r="I51" s="425"/>
      <c r="J51" s="312" t="str">
        <f>VLOOKUP(A51,MATERIALES!A6:D643,2,FALSE)</f>
        <v>kg</v>
      </c>
      <c r="K51" s="397">
        <v>0.05</v>
      </c>
      <c r="L51" s="421"/>
      <c r="M51" s="402">
        <f>VLOOKUP(A51,MATERIALES!A6:D399,4,FALSE)</f>
        <v>33857.489139672682</v>
      </c>
      <c r="N51" s="272">
        <f>K51*M51</f>
        <v>1692.8744569836342</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7"/>
      <c r="C54" s="47"/>
      <c r="D54" s="47"/>
      <c r="E54" s="47"/>
      <c r="F54" s="47"/>
      <c r="G54" s="47"/>
      <c r="H54" s="47"/>
      <c r="I54" s="47"/>
      <c r="J54" s="288"/>
      <c r="K54" s="169"/>
      <c r="L54" s="478"/>
      <c r="M54" s="479"/>
      <c r="N54" s="480"/>
    </row>
    <row r="55" spans="1:14" ht="15.75" thickBot="1">
      <c r="B55" s="828" t="s">
        <v>953</v>
      </c>
      <c r="C55" s="829"/>
      <c r="D55" s="829"/>
      <c r="E55" s="829"/>
      <c r="F55" s="829"/>
      <c r="G55" s="829"/>
      <c r="H55" s="829"/>
      <c r="I55" s="829"/>
      <c r="J55" s="829"/>
      <c r="K55" s="829"/>
      <c r="L55" s="829"/>
      <c r="M55" s="830"/>
      <c r="N55" s="394">
        <f>SUM(N48:N54)</f>
        <v>4459.7226586208189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B60" s="46"/>
      <c r="C60" s="317"/>
      <c r="D60" s="317"/>
      <c r="E60" s="317"/>
      <c r="F60" s="317"/>
      <c r="G60" s="31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3"/>
      <c r="I65" s="169"/>
      <c r="J65" s="169"/>
      <c r="K65" s="169"/>
      <c r="L65" s="1002"/>
      <c r="M65" s="1003"/>
      <c r="N65" s="484"/>
    </row>
    <row r="66" spans="1:15" ht="15.75" thickBot="1">
      <c r="B66" s="828" t="s">
        <v>953</v>
      </c>
      <c r="C66" s="829"/>
      <c r="D66" s="829"/>
      <c r="E66" s="829"/>
      <c r="F66" s="829"/>
      <c r="G66" s="829"/>
      <c r="H66" s="829"/>
      <c r="I66" s="829"/>
      <c r="J66" s="829"/>
      <c r="K66" s="829"/>
      <c r="L66" s="829"/>
      <c r="M66" s="830"/>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980"/>
      <c r="N70" s="98" t="s">
        <v>951</v>
      </c>
    </row>
    <row r="71" spans="1:15">
      <c r="A71" s="171" t="s">
        <v>9</v>
      </c>
      <c r="B71" s="49" t="str">
        <f>VLOOKUP(A71,'MANO DE OBRA'!A8:D68,3,FALSE)</f>
        <v>Obrero (3)</v>
      </c>
      <c r="C71" s="47"/>
      <c r="D71" s="47"/>
      <c r="E71" s="47"/>
      <c r="F71" s="47"/>
      <c r="G71" s="47"/>
      <c r="H71" s="47"/>
      <c r="I71" s="292">
        <f>K71/J71*100</f>
        <v>87780</v>
      </c>
      <c r="J71" s="293">
        <v>185</v>
      </c>
      <c r="K71" s="294">
        <f>VLOOKUP(A71,'MANO DE OBRA'!A8:D99,4,FALSE)</f>
        <v>162393</v>
      </c>
      <c r="L71" s="50"/>
      <c r="M71" s="434">
        <v>2800</v>
      </c>
      <c r="N71" s="395">
        <f>K71/M71</f>
        <v>57.997500000000002</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2800</v>
      </c>
      <c r="N72" s="395">
        <f>K72/M72</f>
        <v>38.102229862288567</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8"/>
      <c r="C76" s="999"/>
      <c r="D76" s="999"/>
      <c r="E76" s="999"/>
      <c r="F76" s="999"/>
      <c r="G76" s="999"/>
      <c r="H76" s="999"/>
      <c r="I76" s="169"/>
      <c r="J76" s="169"/>
      <c r="K76" s="169"/>
      <c r="L76" s="1000"/>
      <c r="M76" s="1001"/>
      <c r="N76" s="484"/>
    </row>
    <row r="77" spans="1:15" ht="15.75" thickBot="1">
      <c r="B77" s="828" t="s">
        <v>953</v>
      </c>
      <c r="C77" s="829"/>
      <c r="D77" s="829"/>
      <c r="E77" s="829"/>
      <c r="F77" s="829"/>
      <c r="G77" s="829"/>
      <c r="H77" s="829"/>
      <c r="I77" s="829"/>
      <c r="J77" s="829"/>
      <c r="K77" s="829"/>
      <c r="L77" s="829"/>
      <c r="M77" s="830"/>
      <c r="N77" s="301">
        <f>SUM(N71:N76)</f>
        <v>96.099729862288569</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4761.6721596711386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952.33443193422772</v>
      </c>
      <c r="M84" s="863"/>
      <c r="N84" s="51"/>
    </row>
    <row r="85" spans="1:14">
      <c r="B85" s="89" t="s">
        <v>973</v>
      </c>
      <c r="C85" s="90"/>
      <c r="D85" s="90"/>
      <c r="E85" s="90"/>
      <c r="F85" s="90"/>
      <c r="G85" s="90"/>
      <c r="H85" s="90"/>
      <c r="I85" s="87"/>
      <c r="J85" s="88"/>
      <c r="K85" s="304">
        <v>0.05</v>
      </c>
      <c r="L85" s="862">
        <f>N79*K85</f>
        <v>238.08360798355693</v>
      </c>
      <c r="M85" s="863"/>
      <c r="N85" s="51"/>
    </row>
    <row r="86" spans="1:14" ht="15.75" thickBot="1">
      <c r="B86" s="91" t="s">
        <v>974</v>
      </c>
      <c r="C86" s="92"/>
      <c r="D86" s="92"/>
      <c r="E86" s="92"/>
      <c r="F86" s="92"/>
      <c r="G86" s="92"/>
      <c r="H86" s="92"/>
      <c r="I86" s="93"/>
      <c r="J86" s="94"/>
      <c r="K86" s="305">
        <v>0.05</v>
      </c>
      <c r="L86" s="864">
        <f>N79*K86</f>
        <v>238.08360798355693</v>
      </c>
      <c r="M86" s="865"/>
      <c r="N86" s="51"/>
    </row>
    <row r="87" spans="1:14" ht="15.75" thickBot="1">
      <c r="B87" s="828" t="s">
        <v>953</v>
      </c>
      <c r="C87" s="829"/>
      <c r="D87" s="829"/>
      <c r="E87" s="829"/>
      <c r="F87" s="829"/>
      <c r="G87" s="829"/>
      <c r="H87" s="829"/>
      <c r="I87" s="829"/>
      <c r="J87" s="829"/>
      <c r="K87" s="829"/>
      <c r="L87" s="829"/>
      <c r="M87" s="830"/>
      <c r="N87" s="52">
        <f>L84+L85+L86</f>
        <v>1428.5016479013416</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6190.1738075724807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29.25" customHeight="1" thickBot="1">
      <c r="A31" t="s">
        <v>1845</v>
      </c>
      <c r="B31" s="80" t="s">
        <v>1726</v>
      </c>
      <c r="C31" s="968" t="s">
        <v>2049</v>
      </c>
      <c r="D31" s="969"/>
      <c r="E31" s="969"/>
      <c r="F31" s="969"/>
      <c r="G31" s="969"/>
      <c r="H31" s="969"/>
      <c r="I31" s="969"/>
      <c r="J31" s="969"/>
      <c r="K31" s="468"/>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138</v>
      </c>
      <c r="B36" s="841" t="str">
        <f>VLOOKUP(A36,EQUIPOS!A6:D154,3,FALSE)</f>
        <v>Camioneta D-300</v>
      </c>
      <c r="C36" s="842"/>
      <c r="D36" s="842"/>
      <c r="E36" s="842"/>
      <c r="F36" s="842"/>
      <c r="G36" s="842"/>
      <c r="H36" s="843"/>
      <c r="I36" s="267"/>
      <c r="J36" s="268"/>
      <c r="K36" s="269">
        <f>VLOOKUP(A36,EQUIPOS!A6:D163,4,FALSE)</f>
        <v>50994.557947077148</v>
      </c>
      <c r="L36" s="270"/>
      <c r="M36" s="336">
        <v>8000</v>
      </c>
      <c r="N36" s="272">
        <f>K36/M36</f>
        <v>6.3743197433846435</v>
      </c>
    </row>
    <row r="37" spans="1:14">
      <c r="A37" s="113"/>
      <c r="B37" s="841"/>
      <c r="C37" s="842"/>
      <c r="D37" s="842"/>
      <c r="E37" s="842"/>
      <c r="F37" s="842"/>
      <c r="G37" s="842"/>
      <c r="H37" s="843"/>
      <c r="I37" s="421"/>
      <c r="J37" s="422"/>
      <c r="K37" s="269"/>
      <c r="L37" s="335"/>
      <c r="M37" s="336"/>
      <c r="N37" s="272"/>
    </row>
    <row r="38" spans="1:14">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0.01</v>
      </c>
      <c r="N41" s="344">
        <f>N77*M41</f>
        <v>26.907924361440802</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33.282244104825445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70" t="s">
        <v>511</v>
      </c>
      <c r="B48" s="43" t="str">
        <f>VLOOKUP(A48,MATERIALES!A5:D373,3,FALSE)</f>
        <v>Manto Temporal (Protección de Taludes)</v>
      </c>
      <c r="C48" s="281"/>
      <c r="D48" s="281"/>
      <c r="E48" s="281"/>
      <c r="F48" s="281"/>
      <c r="G48" s="281"/>
      <c r="H48" s="281"/>
      <c r="I48" s="281"/>
      <c r="J48" s="311" t="str">
        <f>VLOOKUP(A48,MATERIALES!A4:D640,2,FALSE)</f>
        <v>m2</v>
      </c>
      <c r="K48" s="485">
        <v>1.05</v>
      </c>
      <c r="L48" s="267"/>
      <c r="M48" s="402">
        <f>VLOOKUP(A48,MATERIALES!A5:D396,4,FALSE)</f>
        <v>5682.2520114159634</v>
      </c>
      <c r="N48" s="272">
        <f>K48*M48</f>
        <v>5966.3646119867617</v>
      </c>
    </row>
    <row r="49" spans="1:14">
      <c r="A49" s="170" t="s">
        <v>584</v>
      </c>
      <c r="B49" s="43" t="str">
        <f>VLOOKUP(A49,MATERIALES!A6:D373,3,FALSE)</f>
        <v>Mezcla Fértil</v>
      </c>
      <c r="C49" s="425"/>
      <c r="D49" s="425"/>
      <c r="E49" s="425"/>
      <c r="F49" s="425"/>
      <c r="G49" s="425"/>
      <c r="H49" s="425"/>
      <c r="I49" s="425"/>
      <c r="J49" s="312" t="str">
        <f>VLOOKUP(A49,MATERIALES!A5:D641,2,FALSE)</f>
        <v>m2</v>
      </c>
      <c r="K49" s="485">
        <v>1</v>
      </c>
      <c r="L49" s="421"/>
      <c r="M49" s="402">
        <f>VLOOKUP(A49,MATERIALES!A6:D397,4,FALSE)</f>
        <v>16804.138347119446</v>
      </c>
      <c r="N49" s="272">
        <f>K49*M49</f>
        <v>16804.138347119446</v>
      </c>
    </row>
    <row r="50" spans="1:14">
      <c r="A50" s="170" t="s">
        <v>827</v>
      </c>
      <c r="B50" s="43" t="str">
        <f>VLOOKUP(A50,MATERIALES!A6:D373,3,FALSE)</f>
        <v>Anclaje para fijación del manto</v>
      </c>
      <c r="C50" s="425"/>
      <c r="D50" s="425"/>
      <c r="E50" s="425"/>
      <c r="F50" s="425"/>
      <c r="G50" s="425"/>
      <c r="H50" s="425"/>
      <c r="I50" s="425"/>
      <c r="J50" s="312" t="str">
        <f>VLOOKUP(A50,MATERIALES!A6:D642,2,FALSE)</f>
        <v>u</v>
      </c>
      <c r="K50" s="485">
        <v>2</v>
      </c>
      <c r="L50" s="421"/>
      <c r="M50" s="402">
        <f>VLOOKUP(A50,MATERIALES!A6:D398,4,FALSE)</f>
        <v>934.19957783434529</v>
      </c>
      <c r="N50" s="272">
        <f>K50*M50</f>
        <v>1868.3991556686906</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7"/>
      <c r="C54" s="47"/>
      <c r="D54" s="47"/>
      <c r="E54" s="47"/>
      <c r="F54" s="47"/>
      <c r="G54" s="47"/>
      <c r="H54" s="47"/>
      <c r="I54" s="47"/>
      <c r="J54" s="288"/>
      <c r="K54" s="169"/>
      <c r="L54" s="478"/>
      <c r="M54" s="479"/>
      <c r="N54" s="480"/>
    </row>
    <row r="55" spans="1:14" ht="15.75" thickBot="1">
      <c r="B55" s="828" t="s">
        <v>953</v>
      </c>
      <c r="C55" s="829"/>
      <c r="D55" s="829"/>
      <c r="E55" s="829"/>
      <c r="F55" s="829"/>
      <c r="G55" s="829"/>
      <c r="H55" s="829"/>
      <c r="I55" s="829"/>
      <c r="J55" s="829"/>
      <c r="K55" s="829"/>
      <c r="L55" s="829"/>
      <c r="M55" s="830"/>
      <c r="N55" s="394">
        <f>SUM(N48:N54)</f>
        <v>24638.902114774901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B60" s="46"/>
      <c r="C60" s="317"/>
      <c r="D60" s="317"/>
      <c r="E60" s="317"/>
      <c r="F60" s="317"/>
      <c r="G60" s="31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3"/>
      <c r="I65" s="169"/>
      <c r="J65" s="169"/>
      <c r="K65" s="169"/>
      <c r="L65" s="1002"/>
      <c r="M65" s="1003"/>
      <c r="N65" s="484"/>
    </row>
    <row r="66" spans="1:15" ht="15.75" thickBot="1">
      <c r="B66" s="828" t="s">
        <v>953</v>
      </c>
      <c r="C66" s="829"/>
      <c r="D66" s="829"/>
      <c r="E66" s="829"/>
      <c r="F66" s="829"/>
      <c r="G66" s="829"/>
      <c r="H66" s="829"/>
      <c r="I66" s="829"/>
      <c r="J66" s="829"/>
      <c r="K66" s="829"/>
      <c r="L66" s="829"/>
      <c r="M66" s="830"/>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980"/>
      <c r="N70" s="98" t="s">
        <v>951</v>
      </c>
    </row>
    <row r="71" spans="1:15">
      <c r="A71" s="171"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100</v>
      </c>
      <c r="N71" s="395">
        <f>K71/M71</f>
        <v>1623.93</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8"/>
      <c r="C76" s="999"/>
      <c r="D76" s="999"/>
      <c r="E76" s="999"/>
      <c r="F76" s="999"/>
      <c r="G76" s="999"/>
      <c r="H76" s="999"/>
      <c r="I76" s="169"/>
      <c r="J76" s="169"/>
      <c r="K76" s="169"/>
      <c r="L76" s="1000"/>
      <c r="M76" s="1001"/>
      <c r="N76" s="484"/>
    </row>
    <row r="77" spans="1:15" ht="15.75" thickBot="1">
      <c r="B77" s="828" t="s">
        <v>953</v>
      </c>
      <c r="C77" s="829"/>
      <c r="D77" s="829"/>
      <c r="E77" s="829"/>
      <c r="F77" s="829"/>
      <c r="G77" s="829"/>
      <c r="H77" s="829"/>
      <c r="I77" s="829"/>
      <c r="J77" s="829"/>
      <c r="K77" s="829"/>
      <c r="L77" s="829"/>
      <c r="M77" s="830"/>
      <c r="N77" s="301">
        <f>SUM(N71:N76)</f>
        <v>2690.7924361440801</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27362.976795023809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5472.595359004762</v>
      </c>
      <c r="M84" s="863"/>
      <c r="N84" s="51"/>
    </row>
    <row r="85" spans="1:14">
      <c r="B85" s="89" t="s">
        <v>973</v>
      </c>
      <c r="C85" s="90"/>
      <c r="D85" s="90"/>
      <c r="E85" s="90"/>
      <c r="F85" s="90"/>
      <c r="G85" s="90"/>
      <c r="H85" s="90"/>
      <c r="I85" s="87"/>
      <c r="J85" s="88"/>
      <c r="K85" s="304">
        <v>0.05</v>
      </c>
      <c r="L85" s="862">
        <f>N79*K85</f>
        <v>1368.1488397511905</v>
      </c>
      <c r="M85" s="863"/>
      <c r="N85" s="51"/>
    </row>
    <row r="86" spans="1:14" ht="15.75" thickBot="1">
      <c r="B86" s="91" t="s">
        <v>974</v>
      </c>
      <c r="C86" s="92"/>
      <c r="D86" s="92"/>
      <c r="E86" s="92"/>
      <c r="F86" s="92"/>
      <c r="G86" s="92"/>
      <c r="H86" s="92"/>
      <c r="I86" s="93"/>
      <c r="J86" s="94"/>
      <c r="K86" s="305">
        <v>0.05</v>
      </c>
      <c r="L86" s="864">
        <f>N79*K86</f>
        <v>1368.1488397511905</v>
      </c>
      <c r="M86" s="865"/>
      <c r="N86" s="51"/>
    </row>
    <row r="87" spans="1:14" ht="15.75" thickBot="1">
      <c r="B87" s="828" t="s">
        <v>953</v>
      </c>
      <c r="C87" s="829"/>
      <c r="D87" s="829"/>
      <c r="E87" s="829"/>
      <c r="F87" s="829"/>
      <c r="G87" s="829"/>
      <c r="H87" s="829"/>
      <c r="I87" s="829"/>
      <c r="J87" s="829"/>
      <c r="K87" s="829"/>
      <c r="L87" s="829"/>
      <c r="M87" s="830"/>
      <c r="N87" s="52">
        <f>L84+L85+L86</f>
        <v>8208.8930385071435</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35571.869833530953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6.570312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28.5" customHeight="1" thickBot="1">
      <c r="A31" t="s">
        <v>1845</v>
      </c>
      <c r="B31" s="80" t="s">
        <v>1727</v>
      </c>
      <c r="C31" s="968" t="s">
        <v>2052</v>
      </c>
      <c r="D31" s="969"/>
      <c r="E31" s="969"/>
      <c r="F31" s="969"/>
      <c r="G31" s="969"/>
      <c r="H31" s="969"/>
      <c r="I31" s="969"/>
      <c r="J31" s="969"/>
      <c r="K31" s="468"/>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138</v>
      </c>
      <c r="B36" s="841" t="str">
        <f>VLOOKUP(A36,EQUIPOS!A6:D154,3,FALSE)</f>
        <v>Camioneta D-300</v>
      </c>
      <c r="C36" s="842"/>
      <c r="D36" s="842"/>
      <c r="E36" s="842"/>
      <c r="F36" s="842"/>
      <c r="G36" s="842"/>
      <c r="H36" s="843"/>
      <c r="I36" s="267"/>
      <c r="J36" s="268"/>
      <c r="K36" s="269">
        <f>VLOOKUP(A36,EQUIPOS!A6:D163,4,FALSE)</f>
        <v>50994.557947077148</v>
      </c>
      <c r="L36" s="270"/>
      <c r="M36" s="336">
        <v>8000</v>
      </c>
      <c r="N36" s="272">
        <f>K36/M36</f>
        <v>6.3743197433846435</v>
      </c>
    </row>
    <row r="37" spans="1:14">
      <c r="A37" s="113"/>
      <c r="B37" s="841"/>
      <c r="C37" s="842"/>
      <c r="D37" s="842"/>
      <c r="E37" s="842"/>
      <c r="F37" s="842"/>
      <c r="G37" s="842"/>
      <c r="H37" s="843"/>
      <c r="I37" s="421"/>
      <c r="J37" s="422"/>
      <c r="K37" s="269"/>
      <c r="L37" s="335"/>
      <c r="M37" s="336"/>
      <c r="N37" s="272"/>
    </row>
    <row r="38" spans="1:14">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0.01</v>
      </c>
      <c r="N41" s="344">
        <f>N77*M41</f>
        <v>26.907924361440802</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33.282244104825445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70" t="s">
        <v>512</v>
      </c>
      <c r="B48" s="43" t="str">
        <f>VLOOKUP(A48,MATERIALES!A5:D373,3,FALSE)</f>
        <v>Manto Permanente (Protección de Taludes)</v>
      </c>
      <c r="C48" s="281"/>
      <c r="D48" s="281"/>
      <c r="E48" s="281"/>
      <c r="F48" s="281"/>
      <c r="G48" s="281"/>
      <c r="H48" s="281"/>
      <c r="I48" s="281"/>
      <c r="J48" s="311" t="str">
        <f>VLOOKUP(A48,MATERIALES!A4:D640,2,FALSE)</f>
        <v>m2</v>
      </c>
      <c r="K48" s="485">
        <v>1.05</v>
      </c>
      <c r="L48" s="267"/>
      <c r="M48" s="402">
        <f>VLOOKUP(A48,MATERIALES!A5:D396,4,FALSE)</f>
        <v>12855.700358061651</v>
      </c>
      <c r="N48" s="272">
        <f>K48*M48</f>
        <v>13498.485375964734</v>
      </c>
    </row>
    <row r="49" spans="1:14">
      <c r="A49" s="170" t="s">
        <v>584</v>
      </c>
      <c r="B49" s="43" t="str">
        <f>VLOOKUP(A49,MATERIALES!A6:D373,3,FALSE)</f>
        <v>Mezcla Fértil</v>
      </c>
      <c r="C49" s="425"/>
      <c r="D49" s="425"/>
      <c r="E49" s="425"/>
      <c r="F49" s="425"/>
      <c r="G49" s="425"/>
      <c r="H49" s="425"/>
      <c r="I49" s="425"/>
      <c r="J49" s="312" t="str">
        <f>VLOOKUP(A49,MATERIALES!A5:D641,2,FALSE)</f>
        <v>m2</v>
      </c>
      <c r="K49" s="485">
        <v>1</v>
      </c>
      <c r="L49" s="421"/>
      <c r="M49" s="402">
        <f>VLOOKUP(A49,MATERIALES!A6:D397,4,FALSE)</f>
        <v>16804.138347119446</v>
      </c>
      <c r="N49" s="272">
        <f>K49*M49</f>
        <v>16804.138347119446</v>
      </c>
    </row>
    <row r="50" spans="1:14">
      <c r="A50" s="170" t="s">
        <v>827</v>
      </c>
      <c r="B50" s="43" t="str">
        <f>VLOOKUP(A50,MATERIALES!A6:D373,3,FALSE)</f>
        <v>Anclaje para fijación del manto</v>
      </c>
      <c r="C50" s="425"/>
      <c r="D50" s="425"/>
      <c r="E50" s="425"/>
      <c r="F50" s="425"/>
      <c r="G50" s="425"/>
      <c r="H50" s="425"/>
      <c r="I50" s="425"/>
      <c r="J50" s="312" t="str">
        <f>VLOOKUP(A50,MATERIALES!A6:D642,2,FALSE)</f>
        <v>u</v>
      </c>
      <c r="K50" s="485">
        <v>2</v>
      </c>
      <c r="L50" s="421"/>
      <c r="M50" s="402">
        <f>VLOOKUP(A50,MATERIALES!A6:D398,4,FALSE)</f>
        <v>934.19957783434529</v>
      </c>
      <c r="N50" s="272">
        <f>K50*M50</f>
        <v>1868.3991556686906</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7"/>
      <c r="C54" s="47"/>
      <c r="D54" s="47"/>
      <c r="E54" s="47"/>
      <c r="F54" s="47"/>
      <c r="G54" s="47"/>
      <c r="H54" s="47"/>
      <c r="I54" s="47"/>
      <c r="J54" s="288"/>
      <c r="K54" s="169"/>
      <c r="L54" s="478"/>
      <c r="M54" s="479"/>
      <c r="N54" s="480"/>
    </row>
    <row r="55" spans="1:14" ht="15.75" thickBot="1">
      <c r="B55" s="828" t="s">
        <v>953</v>
      </c>
      <c r="C55" s="829"/>
      <c r="D55" s="829"/>
      <c r="E55" s="829"/>
      <c r="F55" s="829"/>
      <c r="G55" s="829"/>
      <c r="H55" s="829"/>
      <c r="I55" s="829"/>
      <c r="J55" s="829"/>
      <c r="K55" s="829"/>
      <c r="L55" s="829"/>
      <c r="M55" s="830"/>
      <c r="N55" s="394">
        <f>SUM(N48:N54)</f>
        <v>32171.022878752869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B60" s="46"/>
      <c r="C60" s="317"/>
      <c r="D60" s="317"/>
      <c r="E60" s="317"/>
      <c r="F60" s="317"/>
      <c r="G60" s="31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3"/>
      <c r="I65" s="169"/>
      <c r="J65" s="169"/>
      <c r="K65" s="169"/>
      <c r="L65" s="1002"/>
      <c r="M65" s="1003"/>
      <c r="N65" s="484"/>
    </row>
    <row r="66" spans="1:15" ht="15.75" thickBot="1">
      <c r="B66" s="828" t="s">
        <v>953</v>
      </c>
      <c r="C66" s="829"/>
      <c r="D66" s="829"/>
      <c r="E66" s="829"/>
      <c r="F66" s="829"/>
      <c r="G66" s="829"/>
      <c r="H66" s="829"/>
      <c r="I66" s="829"/>
      <c r="J66" s="829"/>
      <c r="K66" s="829"/>
      <c r="L66" s="829"/>
      <c r="M66" s="830"/>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980"/>
      <c r="N70" s="98" t="s">
        <v>951</v>
      </c>
    </row>
    <row r="71" spans="1:15">
      <c r="A71" s="171"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100</v>
      </c>
      <c r="N71" s="395">
        <f>K71/M71</f>
        <v>1623.93</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8"/>
      <c r="C76" s="999"/>
      <c r="D76" s="999"/>
      <c r="E76" s="999"/>
      <c r="F76" s="999"/>
      <c r="G76" s="999"/>
      <c r="H76" s="999"/>
      <c r="I76" s="169"/>
      <c r="J76" s="169"/>
      <c r="K76" s="169"/>
      <c r="L76" s="1000"/>
      <c r="M76" s="1001"/>
      <c r="N76" s="484"/>
    </row>
    <row r="77" spans="1:15" ht="15.75" thickBot="1">
      <c r="B77" s="828" t="s">
        <v>953</v>
      </c>
      <c r="C77" s="829"/>
      <c r="D77" s="829"/>
      <c r="E77" s="829"/>
      <c r="F77" s="829"/>
      <c r="G77" s="829"/>
      <c r="H77" s="829"/>
      <c r="I77" s="829"/>
      <c r="J77" s="829"/>
      <c r="K77" s="829"/>
      <c r="L77" s="829"/>
      <c r="M77" s="830"/>
      <c r="N77" s="301">
        <f>SUM(N71:N76)</f>
        <v>2690.7924361440801</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34895.097559001777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6979.0195118003558</v>
      </c>
      <c r="M84" s="863"/>
      <c r="N84" s="51"/>
    </row>
    <row r="85" spans="1:14">
      <c r="B85" s="89" t="s">
        <v>973</v>
      </c>
      <c r="C85" s="90"/>
      <c r="D85" s="90"/>
      <c r="E85" s="90"/>
      <c r="F85" s="90"/>
      <c r="G85" s="90"/>
      <c r="H85" s="90"/>
      <c r="I85" s="87"/>
      <c r="J85" s="88"/>
      <c r="K85" s="304">
        <v>0.05</v>
      </c>
      <c r="L85" s="862">
        <f>N79*K85</f>
        <v>1744.7548779500889</v>
      </c>
      <c r="M85" s="863"/>
      <c r="N85" s="51"/>
    </row>
    <row r="86" spans="1:14" ht="15.75" thickBot="1">
      <c r="B86" s="91" t="s">
        <v>974</v>
      </c>
      <c r="C86" s="92"/>
      <c r="D86" s="92"/>
      <c r="E86" s="92"/>
      <c r="F86" s="92"/>
      <c r="G86" s="92"/>
      <c r="H86" s="92"/>
      <c r="I86" s="93"/>
      <c r="J86" s="94"/>
      <c r="K86" s="305">
        <v>0.05</v>
      </c>
      <c r="L86" s="864">
        <f>N79*K86</f>
        <v>1744.7548779500889</v>
      </c>
      <c r="M86" s="865"/>
      <c r="N86" s="51"/>
    </row>
    <row r="87" spans="1:14" ht="15.75" thickBot="1">
      <c r="B87" s="828" t="s">
        <v>953</v>
      </c>
      <c r="C87" s="829"/>
      <c r="D87" s="829"/>
      <c r="E87" s="829"/>
      <c r="F87" s="829"/>
      <c r="G87" s="829"/>
      <c r="H87" s="829"/>
      <c r="I87" s="829"/>
      <c r="J87" s="829"/>
      <c r="K87" s="829"/>
      <c r="L87" s="829"/>
      <c r="M87" s="830"/>
      <c r="N87" s="52">
        <f>L84+L85+L86</f>
        <v>10468.529267700533</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45363.626826702312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30"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thickBot="1">
      <c r="A31" t="s">
        <v>1845</v>
      </c>
      <c r="B31" s="80" t="s">
        <v>1165</v>
      </c>
      <c r="C31" s="81" t="s">
        <v>2190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t="s">
        <v>119</v>
      </c>
      <c r="B36" s="841" t="str">
        <f>VLOOKUP(A36,EQUIPOS!A6:D154,3,FALSE)</f>
        <v xml:space="preserve">Bomba de concreto, Producción: 30 m3/h, POTENCIA: 67 HP, MAX PRESION DE CONCRETO: 1150 PSI
</v>
      </c>
      <c r="C36" s="842"/>
      <c r="D36" s="842"/>
      <c r="E36" s="842"/>
      <c r="F36" s="842"/>
      <c r="G36" s="842"/>
      <c r="H36" s="843"/>
      <c r="I36" s="267"/>
      <c r="J36" s="268"/>
      <c r="K36" s="269">
        <f>VLOOKUP(A36,EQUIPOS!A6:D163,4,FALSE)</f>
        <v>67662.771497004956</v>
      </c>
      <c r="L36" s="270"/>
      <c r="M36" s="336">
        <v>100</v>
      </c>
      <c r="N36" s="272">
        <f>K36/M36</f>
        <v>676.62771497004951</v>
      </c>
    </row>
    <row r="37" spans="1:14">
      <c r="A37" s="113" t="s">
        <v>138</v>
      </c>
      <c r="B37" s="841" t="str">
        <f>VLOOKUP(A37,EQUIPOS!A7:D154,3,FALSE)</f>
        <v>Camioneta D-300</v>
      </c>
      <c r="C37" s="842"/>
      <c r="D37" s="842"/>
      <c r="E37" s="842"/>
      <c r="F37" s="842"/>
      <c r="G37" s="842"/>
      <c r="H37" s="843"/>
      <c r="I37" s="421"/>
      <c r="J37" s="422"/>
      <c r="K37" s="269">
        <f>VLOOKUP(A37,EQUIPOS!A7:D164,4,FALSE)</f>
        <v>50994.557947077148</v>
      </c>
      <c r="L37" s="335"/>
      <c r="M37" s="336">
        <v>1000</v>
      </c>
      <c r="N37" s="272">
        <f>K37/M37</f>
        <v>50.994557947077148</v>
      </c>
    </row>
    <row r="38" spans="1:14">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0.01</v>
      </c>
      <c r="N41" s="344">
        <f>N77*M41</f>
        <v>4.0401280451800998</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731.66240096230683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70" t="s">
        <v>585</v>
      </c>
      <c r="B48" s="43" t="str">
        <f>VLOOKUP(A48,MATERIALES!A5:D373,3,FALSE)</f>
        <v>Mortero 1:3</v>
      </c>
      <c r="C48" s="281"/>
      <c r="D48" s="281"/>
      <c r="E48" s="281"/>
      <c r="F48" s="281"/>
      <c r="G48" s="281"/>
      <c r="H48" s="281"/>
      <c r="I48" s="281"/>
      <c r="J48" s="311" t="str">
        <f>VLOOKUP(A48,MATERIALES!A4:D640,2,FALSE)</f>
        <v>m3</v>
      </c>
      <c r="K48" s="485">
        <v>0.1</v>
      </c>
      <c r="L48" s="267"/>
      <c r="M48" s="402">
        <f>VLOOKUP(A48,MATERIALES!A5:D396,4,FALSE)</f>
        <v>412848.00971820153</v>
      </c>
      <c r="N48" s="272">
        <f>K48*M48</f>
        <v>41284.800971820157</v>
      </c>
    </row>
    <row r="49" spans="1:14">
      <c r="A49" s="170" t="s">
        <v>739</v>
      </c>
      <c r="B49" s="43" t="str">
        <f>VLOOKUP(A49,MATERIALES!A6:D373,3,FALSE)</f>
        <v>Varilla 5/8</v>
      </c>
      <c r="C49" s="425"/>
      <c r="D49" s="425"/>
      <c r="E49" s="425"/>
      <c r="F49" s="425"/>
      <c r="G49" s="425"/>
      <c r="H49" s="425"/>
      <c r="I49" s="425"/>
      <c r="J49" s="312" t="str">
        <f>VLOOKUP(A49,MATERIALES!A5:D641,2,FALSE)</f>
        <v>kg</v>
      </c>
      <c r="K49" s="485">
        <v>1.1000000000000001</v>
      </c>
      <c r="L49" s="421"/>
      <c r="M49" s="402">
        <f>VLOOKUP(A49,MATERIALES!A6:D397,4,FALSE)</f>
        <v>4433.2394976366986</v>
      </c>
      <c r="N49" s="272">
        <f>K49*M49</f>
        <v>4876.5634474003691</v>
      </c>
    </row>
    <row r="50" spans="1:14">
      <c r="A50" s="170" t="s">
        <v>931</v>
      </c>
      <c r="B50" s="43" t="str">
        <f>VLOOKUP(A50,MATERIALES!A6:D373,3,FALSE)</f>
        <v>Malla Electrosoldada de 5/16</v>
      </c>
      <c r="C50" s="425"/>
      <c r="D50" s="425"/>
      <c r="E50" s="425"/>
      <c r="F50" s="425"/>
      <c r="G50" s="425"/>
      <c r="H50" s="425"/>
      <c r="I50" s="425"/>
      <c r="J50" s="312" t="str">
        <f>VLOOKUP(A50,MATERIALES!A6:D642,2,FALSE)</f>
        <v>m2</v>
      </c>
      <c r="K50" s="485">
        <v>1</v>
      </c>
      <c r="L50" s="421"/>
      <c r="M50" s="402">
        <f>VLOOKUP(A50,MATERIALES!A6:D398,4,FALSE)</f>
        <v>8286.4873569448846</v>
      </c>
      <c r="N50" s="272">
        <f>K50*M50</f>
        <v>8286.4873569448846</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7"/>
      <c r="C54" s="47"/>
      <c r="D54" s="47"/>
      <c r="E54" s="47"/>
      <c r="F54" s="47"/>
      <c r="G54" s="47"/>
      <c r="H54" s="47"/>
      <c r="I54" s="47"/>
      <c r="J54" s="288"/>
      <c r="K54" s="169"/>
      <c r="L54" s="478"/>
      <c r="M54" s="479"/>
      <c r="N54" s="480"/>
    </row>
    <row r="55" spans="1:14" ht="15.75" thickBot="1">
      <c r="B55" s="828" t="s">
        <v>953</v>
      </c>
      <c r="C55" s="829"/>
      <c r="D55" s="829"/>
      <c r="E55" s="829"/>
      <c r="F55" s="829"/>
      <c r="G55" s="829"/>
      <c r="H55" s="829"/>
      <c r="I55" s="829"/>
      <c r="J55" s="829"/>
      <c r="K55" s="829"/>
      <c r="L55" s="829"/>
      <c r="M55" s="830"/>
      <c r="N55" s="394">
        <f>SUM(N48:N54)</f>
        <v>54447.851776165408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B60" s="46"/>
      <c r="C60" s="317"/>
      <c r="D60" s="317"/>
      <c r="E60" s="317"/>
      <c r="F60" s="317"/>
      <c r="G60" s="31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3"/>
      <c r="I65" s="169"/>
      <c r="J65" s="169"/>
      <c r="K65" s="169"/>
      <c r="L65" s="1002"/>
      <c r="M65" s="1003"/>
      <c r="N65" s="484"/>
    </row>
    <row r="66" spans="1:15" ht="15.75" thickBot="1">
      <c r="B66" s="828" t="s">
        <v>953</v>
      </c>
      <c r="C66" s="829"/>
      <c r="D66" s="829"/>
      <c r="E66" s="829"/>
      <c r="F66" s="829"/>
      <c r="G66" s="829"/>
      <c r="H66" s="829"/>
      <c r="I66" s="829"/>
      <c r="J66" s="829"/>
      <c r="K66" s="829"/>
      <c r="L66" s="829"/>
      <c r="M66" s="830"/>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980"/>
      <c r="N70" s="98" t="s">
        <v>951</v>
      </c>
    </row>
    <row r="71" spans="1:15">
      <c r="A71" s="171"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800</v>
      </c>
      <c r="N71" s="395">
        <f>K71/M71</f>
        <v>270.65499999999997</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800</v>
      </c>
      <c r="N72" s="395">
        <f>K72/M72</f>
        <v>133.35780451800997</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8"/>
      <c r="C76" s="999"/>
      <c r="D76" s="999"/>
      <c r="E76" s="999"/>
      <c r="F76" s="999"/>
      <c r="G76" s="999"/>
      <c r="H76" s="999"/>
      <c r="I76" s="169"/>
      <c r="J76" s="169"/>
      <c r="K76" s="169"/>
      <c r="L76" s="1000"/>
      <c r="M76" s="1001"/>
      <c r="N76" s="484"/>
    </row>
    <row r="77" spans="1:15" ht="15.75" thickBot="1">
      <c r="B77" s="828" t="s">
        <v>953</v>
      </c>
      <c r="C77" s="829"/>
      <c r="D77" s="829"/>
      <c r="E77" s="829"/>
      <c r="F77" s="829"/>
      <c r="G77" s="829"/>
      <c r="H77" s="829"/>
      <c r="I77" s="829"/>
      <c r="J77" s="829"/>
      <c r="K77" s="829"/>
      <c r="L77" s="829"/>
      <c r="M77" s="830"/>
      <c r="N77" s="301">
        <f>SUM(N71:N76)</f>
        <v>404.01280451800994</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55583.526981645722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11116.705396329146</v>
      </c>
      <c r="M84" s="863"/>
      <c r="N84" s="51"/>
    </row>
    <row r="85" spans="1:14">
      <c r="B85" s="89" t="s">
        <v>973</v>
      </c>
      <c r="C85" s="90"/>
      <c r="D85" s="90"/>
      <c r="E85" s="90"/>
      <c r="F85" s="90"/>
      <c r="G85" s="90"/>
      <c r="H85" s="90"/>
      <c r="I85" s="87"/>
      <c r="J85" s="88"/>
      <c r="K85" s="304">
        <v>0.05</v>
      </c>
      <c r="L85" s="862">
        <f>N79*K85</f>
        <v>2779.1763490822864</v>
      </c>
      <c r="M85" s="863"/>
      <c r="N85" s="51"/>
    </row>
    <row r="86" spans="1:14" ht="15.75" thickBot="1">
      <c r="B86" s="91" t="s">
        <v>974</v>
      </c>
      <c r="C86" s="92"/>
      <c r="D86" s="92"/>
      <c r="E86" s="92"/>
      <c r="F86" s="92"/>
      <c r="G86" s="92"/>
      <c r="H86" s="92"/>
      <c r="I86" s="93"/>
      <c r="J86" s="94"/>
      <c r="K86" s="305">
        <v>0.05</v>
      </c>
      <c r="L86" s="864">
        <f>N79*K86</f>
        <v>2779.1763490822864</v>
      </c>
      <c r="M86" s="865"/>
      <c r="N86" s="51"/>
    </row>
    <row r="87" spans="1:14" ht="15.75" thickBot="1">
      <c r="B87" s="828" t="s">
        <v>953</v>
      </c>
      <c r="C87" s="829"/>
      <c r="D87" s="829"/>
      <c r="E87" s="829"/>
      <c r="F87" s="829"/>
      <c r="G87" s="829"/>
      <c r="H87" s="829"/>
      <c r="I87" s="829"/>
      <c r="J87" s="829"/>
      <c r="K87" s="829"/>
      <c r="L87" s="829"/>
      <c r="M87" s="830"/>
      <c r="N87" s="52">
        <f>L84+L85+L86</f>
        <v>16675.058094493717</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72258.585076139439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6.140625" customWidth="1"/>
    <col min="9" max="9" width="12.71093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9.25" customHeight="1" thickBot="1">
      <c r="B29" s="71" t="s">
        <v>943</v>
      </c>
      <c r="C29" s="837" t="s">
        <v>944</v>
      </c>
      <c r="D29" s="838"/>
      <c r="E29" s="838"/>
      <c r="F29" s="838"/>
      <c r="G29" s="838"/>
      <c r="H29" s="838"/>
      <c r="I29" s="838"/>
      <c r="J29" s="72"/>
      <c r="K29" s="342" t="s">
        <v>2215</v>
      </c>
      <c r="L29" s="839" t="s">
        <v>945</v>
      </c>
      <c r="M29" s="840"/>
      <c r="N29" s="71" t="s">
        <v>946</v>
      </c>
    </row>
    <row r="30" spans="1:14" ht="17.25" hidden="1" customHeight="1">
      <c r="B30" s="71" t="s">
        <v>943</v>
      </c>
      <c r="C30" s="837" t="s">
        <v>944</v>
      </c>
      <c r="D30" s="838"/>
      <c r="E30" s="838"/>
      <c r="F30" s="838"/>
      <c r="G30" s="838"/>
      <c r="H30" s="838"/>
      <c r="I30" s="838"/>
      <c r="J30" s="72"/>
      <c r="K30" s="307"/>
      <c r="L30" s="839" t="s">
        <v>945</v>
      </c>
      <c r="M30" s="840"/>
      <c r="N30" s="71" t="s">
        <v>946</v>
      </c>
    </row>
    <row r="31" spans="1:14" ht="15.75" thickBot="1">
      <c r="A31" t="s">
        <v>1845</v>
      </c>
      <c r="B31" s="80" t="s">
        <v>1728</v>
      </c>
      <c r="C31" s="81" t="s">
        <v>2191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336"/>
      <c r="N36" s="272"/>
    </row>
    <row r="37" spans="1:14">
      <c r="A37" s="113"/>
      <c r="B37" s="841"/>
      <c r="C37" s="842"/>
      <c r="D37" s="842"/>
      <c r="E37" s="842"/>
      <c r="F37" s="842"/>
      <c r="G37" s="842"/>
      <c r="H37" s="843"/>
      <c r="I37" s="421"/>
      <c r="J37" s="422"/>
      <c r="K37" s="269"/>
      <c r="L37" s="335"/>
      <c r="M37" s="336"/>
      <c r="N37" s="272"/>
    </row>
    <row r="38" spans="1:14">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0.05</v>
      </c>
      <c r="N41" s="344">
        <f>N77*M41</f>
        <v>270.65500000000003</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270.65500000000003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485">
        <v>0.5</v>
      </c>
      <c r="L48" s="267"/>
      <c r="M48" s="402">
        <f>VLOOKUP(A48,MATERIALES!A5:D396,4,FALSE)</f>
        <v>46938.365784607842</v>
      </c>
      <c r="N48" s="272">
        <f>K48*M48</f>
        <v>23469.182892303921</v>
      </c>
    </row>
    <row r="49" spans="1:14">
      <c r="A49" s="170" t="s">
        <v>914</v>
      </c>
      <c r="B49" s="43" t="str">
        <f>VLOOKUP(A49,MATERIALES!A6:D373,3,FALSE)</f>
        <v>Árbol de 1.2 m (Paisajístico)</v>
      </c>
      <c r="C49" s="425"/>
      <c r="D49" s="425"/>
      <c r="E49" s="425"/>
      <c r="F49" s="425"/>
      <c r="G49" s="425"/>
      <c r="H49" s="425"/>
      <c r="I49" s="425"/>
      <c r="J49" s="312" t="str">
        <f>VLOOKUP(A49,MATERIALES!A5:D641,2,FALSE)</f>
        <v>u</v>
      </c>
      <c r="K49" s="485">
        <v>1</v>
      </c>
      <c r="L49" s="421"/>
      <c r="M49" s="402">
        <f>VLOOKUP(A49,MATERIALES!A6:D397,4,FALSE)</f>
        <v>20522.020114896739</v>
      </c>
      <c r="N49" s="272">
        <f>K49*M49</f>
        <v>20522.020114896739</v>
      </c>
    </row>
    <row r="50" spans="1:14">
      <c r="A50" s="170"/>
      <c r="B50" s="43"/>
      <c r="C50" s="425"/>
      <c r="D50" s="425"/>
      <c r="E50" s="425"/>
      <c r="F50" s="425"/>
      <c r="G50" s="425"/>
      <c r="H50" s="425"/>
      <c r="I50" s="425"/>
      <c r="J50" s="318"/>
      <c r="K50" s="485"/>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7"/>
      <c r="C54" s="47"/>
      <c r="D54" s="47"/>
      <c r="E54" s="47"/>
      <c r="F54" s="47"/>
      <c r="G54" s="47"/>
      <c r="H54" s="47"/>
      <c r="I54" s="47"/>
      <c r="J54" s="288"/>
      <c r="K54" s="169"/>
      <c r="L54" s="478"/>
      <c r="M54" s="479"/>
      <c r="N54" s="480"/>
    </row>
    <row r="55" spans="1:14" ht="15.75" thickBot="1">
      <c r="B55" s="828" t="s">
        <v>953</v>
      </c>
      <c r="C55" s="829"/>
      <c r="D55" s="829"/>
      <c r="E55" s="829"/>
      <c r="F55" s="829"/>
      <c r="G55" s="829"/>
      <c r="H55" s="829"/>
      <c r="I55" s="829"/>
      <c r="J55" s="829"/>
      <c r="K55" s="829"/>
      <c r="L55" s="829"/>
      <c r="M55" s="830"/>
      <c r="N55" s="394">
        <f>SUM(N48:N54)</f>
        <v>43991.20300720066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1" t="s">
        <v>961</v>
      </c>
      <c r="M59" s="804"/>
      <c r="N59" s="76" t="s">
        <v>951</v>
      </c>
    </row>
    <row r="60" spans="1:14">
      <c r="B60" s="46"/>
      <c r="C60" s="317"/>
      <c r="D60" s="317"/>
      <c r="E60" s="317"/>
      <c r="F60" s="317"/>
      <c r="G60" s="31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311"/>
      <c r="I63" s="279"/>
      <c r="J63" s="286"/>
      <c r="K63" s="279"/>
      <c r="L63" s="832"/>
      <c r="M63" s="83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3"/>
      <c r="I65" s="169"/>
      <c r="J65" s="169"/>
      <c r="K65" s="169"/>
      <c r="L65" s="1002"/>
      <c r="M65" s="1003"/>
      <c r="N65" s="484"/>
    </row>
    <row r="66" spans="1:15" ht="15.75" thickBot="1">
      <c r="B66" s="828" t="s">
        <v>953</v>
      </c>
      <c r="C66" s="829"/>
      <c r="D66" s="829"/>
      <c r="E66" s="829"/>
      <c r="F66" s="829"/>
      <c r="G66" s="829"/>
      <c r="H66" s="829"/>
      <c r="I66" s="829"/>
      <c r="J66" s="829"/>
      <c r="K66" s="829"/>
      <c r="L66" s="829"/>
      <c r="M66" s="830"/>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4" t="s">
        <v>963</v>
      </c>
      <c r="C70" s="855"/>
      <c r="D70" s="855"/>
      <c r="E70" s="855"/>
      <c r="F70" s="855"/>
      <c r="G70" s="855"/>
      <c r="H70" s="855"/>
      <c r="I70" s="73" t="s">
        <v>964</v>
      </c>
      <c r="J70" s="75" t="s">
        <v>1410</v>
      </c>
      <c r="K70" s="74" t="s">
        <v>966</v>
      </c>
      <c r="L70" s="856" t="s">
        <v>950</v>
      </c>
      <c r="M70" s="980"/>
      <c r="N70" s="98" t="s">
        <v>951</v>
      </c>
    </row>
    <row r="71" spans="1:15">
      <c r="A71" s="171"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86">
        <v>10</v>
      </c>
      <c r="N71" s="395">
        <f>K71/M71</f>
        <v>5413.1</v>
      </c>
      <c r="O71" s="106"/>
    </row>
    <row r="72" spans="1:15">
      <c r="A72" s="171"/>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8"/>
      <c r="C76" s="999"/>
      <c r="D76" s="999"/>
      <c r="E76" s="999"/>
      <c r="F76" s="999"/>
      <c r="G76" s="999"/>
      <c r="H76" s="999"/>
      <c r="I76" s="169"/>
      <c r="J76" s="169"/>
      <c r="K76" s="169"/>
      <c r="L76" s="1000"/>
      <c r="M76" s="1001"/>
      <c r="N76" s="484"/>
    </row>
    <row r="77" spans="1:15" ht="15.75" thickBot="1">
      <c r="B77" s="828" t="s">
        <v>953</v>
      </c>
      <c r="C77" s="829"/>
      <c r="D77" s="829"/>
      <c r="E77" s="829"/>
      <c r="F77" s="829"/>
      <c r="G77" s="829"/>
      <c r="H77" s="829"/>
      <c r="I77" s="829"/>
      <c r="J77" s="829"/>
      <c r="K77" s="829"/>
      <c r="L77" s="829"/>
      <c r="M77" s="830"/>
      <c r="N77" s="301">
        <f>SUM(N71:N76)</f>
        <v>5413.1</v>
      </c>
    </row>
    <row r="78" spans="1:15" ht="15.75" thickBot="1">
      <c r="B78" s="33"/>
      <c r="C78" s="34"/>
      <c r="D78" s="34"/>
      <c r="E78" s="34"/>
      <c r="F78" s="34"/>
      <c r="G78" s="34"/>
      <c r="H78" s="34"/>
      <c r="I78" s="34"/>
      <c r="J78" s="34"/>
      <c r="K78" s="34"/>
      <c r="L78" s="34"/>
      <c r="M78" s="34"/>
      <c r="N78" s="35"/>
    </row>
    <row r="79" spans="1:15" ht="15.75" thickBot="1">
      <c r="B79" s="828" t="s">
        <v>967</v>
      </c>
      <c r="C79" s="829"/>
      <c r="D79" s="829"/>
      <c r="E79" s="829"/>
      <c r="F79" s="829"/>
      <c r="G79" s="829"/>
      <c r="H79" s="829"/>
      <c r="I79" s="829"/>
      <c r="J79" s="829"/>
      <c r="K79" s="829"/>
      <c r="L79" s="829"/>
      <c r="M79" s="830"/>
      <c r="N79" s="99">
        <f>N43+N55+N66+N77</f>
        <v>49674.958007200657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9" t="s">
        <v>969</v>
      </c>
      <c r="C83" s="820"/>
      <c r="D83" s="820"/>
      <c r="E83" s="820"/>
      <c r="F83" s="820"/>
      <c r="G83" s="820"/>
      <c r="H83" s="820"/>
      <c r="I83" s="314"/>
      <c r="J83" s="334"/>
      <c r="K83" s="302" t="s">
        <v>970</v>
      </c>
      <c r="L83" s="858" t="s">
        <v>971</v>
      </c>
      <c r="M83" s="859"/>
      <c r="N83" s="303"/>
    </row>
    <row r="84" spans="1:14">
      <c r="B84" s="860" t="s">
        <v>972</v>
      </c>
      <c r="C84" s="861"/>
      <c r="D84" s="861"/>
      <c r="E84" s="861"/>
      <c r="F84" s="861"/>
      <c r="G84" s="861"/>
      <c r="H84" s="861"/>
      <c r="I84" s="87"/>
      <c r="J84" s="88"/>
      <c r="K84" s="304">
        <v>0.2</v>
      </c>
      <c r="L84" s="862">
        <f>N79*K84</f>
        <v>9934.9916014401315</v>
      </c>
      <c r="M84" s="863"/>
      <c r="N84" s="51"/>
    </row>
    <row r="85" spans="1:14">
      <c r="B85" s="89" t="s">
        <v>973</v>
      </c>
      <c r="C85" s="90"/>
      <c r="D85" s="90"/>
      <c r="E85" s="90"/>
      <c r="F85" s="90"/>
      <c r="G85" s="90"/>
      <c r="H85" s="90"/>
      <c r="I85" s="87"/>
      <c r="J85" s="88"/>
      <c r="K85" s="304">
        <v>0.05</v>
      </c>
      <c r="L85" s="862">
        <f>N79*K85</f>
        <v>2483.7479003600329</v>
      </c>
      <c r="M85" s="863"/>
      <c r="N85" s="51"/>
    </row>
    <row r="86" spans="1:14" ht="15.75" thickBot="1">
      <c r="B86" s="91" t="s">
        <v>974</v>
      </c>
      <c r="C86" s="92"/>
      <c r="D86" s="92"/>
      <c r="E86" s="92"/>
      <c r="F86" s="92"/>
      <c r="G86" s="92"/>
      <c r="H86" s="92"/>
      <c r="I86" s="93"/>
      <c r="J86" s="94"/>
      <c r="K86" s="305">
        <v>0.05</v>
      </c>
      <c r="L86" s="864">
        <f>N79*K86</f>
        <v>2483.7479003600329</v>
      </c>
      <c r="M86" s="865"/>
      <c r="N86" s="51"/>
    </row>
    <row r="87" spans="1:14" ht="15.75" thickBot="1">
      <c r="B87" s="828" t="s">
        <v>953</v>
      </c>
      <c r="C87" s="829"/>
      <c r="D87" s="829"/>
      <c r="E87" s="829"/>
      <c r="F87" s="829"/>
      <c r="G87" s="829"/>
      <c r="H87" s="829"/>
      <c r="I87" s="829"/>
      <c r="J87" s="829"/>
      <c r="K87" s="829"/>
      <c r="L87" s="829"/>
      <c r="M87" s="830"/>
      <c r="N87" s="52">
        <f>L84+L85+L86</f>
        <v>14902.487402160197</v>
      </c>
    </row>
    <row r="88" spans="1:14" ht="15.75" thickBot="1">
      <c r="B88" s="33"/>
      <c r="C88" s="34"/>
      <c r="D88" s="34"/>
      <c r="E88" s="34"/>
      <c r="F88" s="34"/>
      <c r="G88" s="34"/>
      <c r="H88" s="34"/>
      <c r="I88" s="34"/>
      <c r="J88" s="34"/>
      <c r="K88" s="34"/>
      <c r="L88" s="34"/>
      <c r="M88" s="34"/>
      <c r="N88" s="35"/>
    </row>
    <row r="89" spans="1:14" ht="15.75" thickBot="1">
      <c r="A89" t="s">
        <v>2016</v>
      </c>
      <c r="B89" s="828" t="s">
        <v>975</v>
      </c>
      <c r="C89" s="829"/>
      <c r="D89" s="829"/>
      <c r="E89" s="829"/>
      <c r="F89" s="829"/>
      <c r="G89" s="829"/>
      <c r="H89" s="829"/>
      <c r="I89" s="829"/>
      <c r="J89" s="829"/>
      <c r="K89" s="829"/>
      <c r="L89" s="829"/>
      <c r="M89" s="830"/>
      <c r="N89" s="188">
        <f>N79+N87</f>
        <v>64577.445409360851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6"/>
      <c r="K119" s="976"/>
      <c r="L119" s="976"/>
      <c r="M119" s="976"/>
      <c r="N119" s="977"/>
    </row>
    <row r="120" spans="2:14" ht="15.75" thickBot="1">
      <c r="B120" s="419" t="s">
        <v>2221</v>
      </c>
      <c r="C120" s="420"/>
      <c r="D120" s="420"/>
      <c r="E120" s="259"/>
      <c r="F120" s="259"/>
      <c r="G120" s="259"/>
      <c r="H120" s="259"/>
      <c r="I120" s="259"/>
      <c r="J120" s="978"/>
      <c r="K120" s="978"/>
      <c r="L120" s="978"/>
      <c r="M120" s="978"/>
      <c r="N120" s="979"/>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topLeftCell="A25" zoomScale="76" zoomScaleNormal="76" workbookViewId="0">
      <selection activeCell="E18" sqref="E18"/>
    </sheetView>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t="17.25" hidden="1" customHeight="1" thickBot="1">
      <c r="B30" s="71" t="s">
        <v>943</v>
      </c>
      <c r="C30" s="837" t="s">
        <v>944</v>
      </c>
      <c r="D30" s="838"/>
      <c r="E30" s="838"/>
      <c r="F30" s="838"/>
      <c r="G30" s="838"/>
      <c r="H30" s="838"/>
      <c r="I30" s="838"/>
      <c r="J30" s="72"/>
      <c r="K30" s="307"/>
      <c r="L30" s="839" t="s">
        <v>945</v>
      </c>
      <c r="M30" s="840"/>
      <c r="N30" s="71" t="s">
        <v>946</v>
      </c>
    </row>
    <row r="31" spans="1:14" ht="15.75" thickBot="1">
      <c r="A31" t="s">
        <v>1845</v>
      </c>
      <c r="B31" s="80" t="s">
        <v>1729</v>
      </c>
      <c r="C31" s="81" t="s">
        <v>2192</v>
      </c>
      <c r="D31" s="82"/>
      <c r="E31" s="82"/>
      <c r="F31" s="82"/>
      <c r="G31" s="82"/>
      <c r="H31" s="82"/>
      <c r="I31" s="82"/>
      <c r="J31" s="82"/>
      <c r="K31" s="453"/>
      <c r="L31" s="306" t="s">
        <v>984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13"/>
      <c r="B36" s="841"/>
      <c r="C36" s="842"/>
      <c r="D36" s="842"/>
      <c r="E36" s="842"/>
      <c r="F36" s="842"/>
      <c r="G36" s="842"/>
      <c r="H36" s="843"/>
      <c r="I36" s="267"/>
      <c r="J36" s="268"/>
      <c r="K36" s="269"/>
      <c r="L36" s="270"/>
      <c r="M36" s="336"/>
      <c r="N36" s="272"/>
    </row>
    <row r="37" spans="1:14">
      <c r="A37" s="113"/>
      <c r="B37" s="841"/>
      <c r="C37" s="842"/>
      <c r="D37" s="842"/>
      <c r="E37" s="842"/>
      <c r="F37" s="842"/>
      <c r="G37" s="842"/>
      <c r="H37" s="843"/>
      <c r="I37" s="421"/>
      <c r="J37" s="422"/>
      <c r="K37" s="269"/>
      <c r="L37" s="335"/>
      <c r="M37" s="336"/>
      <c r="N37" s="272"/>
    </row>
    <row r="38" spans="1:14">
      <c r="B38" s="841"/>
      <c r="C38" s="842"/>
      <c r="D38" s="842"/>
      <c r="E38" s="842"/>
      <c r="F38" s="842"/>
      <c r="G38" s="842"/>
      <c r="H38" s="843"/>
      <c r="I38" s="328"/>
      <c r="J38" s="330"/>
      <c r="K38" s="269"/>
      <c r="L38" s="423"/>
      <c r="M38" s="424"/>
      <c r="N38" s="272"/>
    </row>
    <row r="39" spans="1:14">
      <c r="B39" s="841"/>
      <c r="C39" s="842"/>
      <c r="D39" s="842"/>
      <c r="E39" s="842"/>
      <c r="F39" s="842"/>
      <c r="G39" s="842"/>
      <c r="H39" s="843"/>
      <c r="I39" s="36"/>
      <c r="J39" s="37"/>
      <c r="K39" s="269"/>
      <c r="L39" s="276"/>
      <c r="M39" s="336"/>
      <c r="N39" s="272"/>
    </row>
    <row r="40" spans="1:14">
      <c r="B40" s="320"/>
      <c r="C40" s="321"/>
      <c r="D40" s="321"/>
      <c r="E40" s="321"/>
      <c r="F40" s="323"/>
      <c r="G40" s="323"/>
      <c r="H40" s="125"/>
      <c r="I40" s="36"/>
      <c r="J40" s="37"/>
      <c r="K40" s="269"/>
      <c r="L40" s="276"/>
      <c r="M40" s="277"/>
      <c r="N40" s="273"/>
    </row>
    <row r="41" spans="1:14">
      <c r="B41" s="848" t="s">
        <v>952</v>
      </c>
      <c r="C41" s="849"/>
      <c r="D41" s="849"/>
      <c r="E41" s="38"/>
      <c r="F41" s="39"/>
      <c r="G41" s="39"/>
      <c r="H41" s="40"/>
      <c r="I41" s="36"/>
      <c r="J41" s="37"/>
      <c r="K41" s="279"/>
      <c r="L41" s="276"/>
      <c r="M41" s="401">
        <v>0.05</v>
      </c>
      <c r="N41" s="344">
        <f>N76*M41</f>
        <v>90218.333333333343</v>
      </c>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394">
        <f>SUM(N36:N42)</f>
        <v>90218.333333333343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A48" s="170" t="s">
        <v>913</v>
      </c>
      <c r="B48" s="43" t="str">
        <f>VLOOKUP(A48,MATERIALES!A6:D373,3,FALSE)</f>
        <v>Árbol de 0.6 m (Protector)</v>
      </c>
      <c r="C48" s="425"/>
      <c r="D48" s="425"/>
      <c r="E48" s="425"/>
      <c r="F48" s="425"/>
      <c r="G48" s="425"/>
      <c r="H48" s="425"/>
      <c r="I48" s="425"/>
      <c r="J48" s="318" t="str">
        <f>VLOOKUP(A48,MATERIALES!A4:D640,2,FALSE)</f>
        <v>u</v>
      </c>
      <c r="K48" s="485">
        <v>1100</v>
      </c>
      <c r="L48" s="421"/>
      <c r="M48" s="402">
        <f>VLOOKUP(A48,MATERIALES!A6:D397,4,FALSE)</f>
        <v>1051.8639497035049</v>
      </c>
      <c r="N48" s="272">
        <f>K48*M48</f>
        <v>1157050.3446738555</v>
      </c>
    </row>
    <row r="49" spans="1:14">
      <c r="A49" s="170"/>
      <c r="B49" s="43"/>
      <c r="C49" s="425"/>
      <c r="D49" s="425"/>
      <c r="E49" s="425"/>
      <c r="F49" s="425"/>
      <c r="G49" s="425"/>
      <c r="H49" s="425"/>
      <c r="I49" s="425"/>
      <c r="J49" s="318"/>
      <c r="K49" s="445"/>
      <c r="L49" s="421"/>
      <c r="M49" s="402"/>
      <c r="N49" s="272"/>
    </row>
    <row r="50" spans="1:14">
      <c r="A50" s="170"/>
      <c r="B50" s="43"/>
      <c r="C50" s="425"/>
      <c r="D50" s="425"/>
      <c r="E50" s="425"/>
      <c r="F50" s="425"/>
      <c r="G50" s="425"/>
      <c r="H50" s="425"/>
      <c r="I50" s="425"/>
      <c r="J50" s="311"/>
      <c r="K50" s="397"/>
      <c r="L50" s="421"/>
      <c r="M50" s="402"/>
      <c r="N50" s="272"/>
    </row>
    <row r="51" spans="1:14">
      <c r="B51" s="320"/>
      <c r="C51" s="47"/>
      <c r="D51" s="47"/>
      <c r="E51" s="47"/>
      <c r="F51" s="47"/>
      <c r="G51" s="47"/>
      <c r="H51" s="47"/>
      <c r="I51" s="47"/>
      <c r="J51" s="288"/>
      <c r="K51" s="169"/>
      <c r="L51" s="318"/>
      <c r="M51" s="426"/>
      <c r="N51" s="273"/>
    </row>
    <row r="52" spans="1:14">
      <c r="B52" s="168"/>
      <c r="C52" s="317"/>
      <c r="D52" s="317"/>
      <c r="E52" s="317"/>
      <c r="F52" s="317"/>
      <c r="G52" s="317"/>
      <c r="H52" s="317"/>
      <c r="I52" s="317"/>
      <c r="J52" s="311"/>
      <c r="K52" s="44"/>
      <c r="L52" s="318"/>
      <c r="M52" s="426"/>
      <c r="N52" s="273"/>
    </row>
    <row r="53" spans="1:14" ht="15.75" thickBot="1">
      <c r="B53" s="477"/>
      <c r="C53" s="47"/>
      <c r="D53" s="47"/>
      <c r="E53" s="47"/>
      <c r="F53" s="47"/>
      <c r="G53" s="47"/>
      <c r="H53" s="47"/>
      <c r="I53" s="47"/>
      <c r="J53" s="288"/>
      <c r="K53" s="169"/>
      <c r="L53" s="478"/>
      <c r="M53" s="479"/>
      <c r="N53" s="480"/>
    </row>
    <row r="54" spans="1:14" ht="15.75" thickBot="1">
      <c r="B54" s="828" t="s">
        <v>953</v>
      </c>
      <c r="C54" s="829"/>
      <c r="D54" s="829"/>
      <c r="E54" s="829"/>
      <c r="F54" s="829"/>
      <c r="G54" s="829"/>
      <c r="H54" s="829"/>
      <c r="I54" s="829"/>
      <c r="J54" s="829"/>
      <c r="K54" s="829"/>
      <c r="L54" s="829"/>
      <c r="M54" s="830"/>
      <c r="N54" s="394">
        <f>SUM(N48:N53)</f>
        <v>1157050.3446738555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1" t="s">
        <v>961</v>
      </c>
      <c r="M58" s="804"/>
      <c r="N58" s="76" t="s">
        <v>951</v>
      </c>
    </row>
    <row r="59" spans="1:14">
      <c r="B59" s="46"/>
      <c r="C59" s="317"/>
      <c r="D59" s="317"/>
      <c r="E59" s="317"/>
      <c r="F59" s="317"/>
      <c r="G59" s="317"/>
      <c r="H59" s="311"/>
      <c r="I59" s="279"/>
      <c r="J59" s="286"/>
      <c r="K59" s="279"/>
      <c r="L59" s="832"/>
      <c r="M59" s="833"/>
      <c r="N59" s="287"/>
    </row>
    <row r="60" spans="1:14">
      <c r="B60" s="46"/>
      <c r="C60" s="47"/>
      <c r="D60" s="47"/>
      <c r="E60" s="47"/>
      <c r="F60" s="47"/>
      <c r="G60" s="47"/>
      <c r="H60" s="311"/>
      <c r="I60" s="279"/>
      <c r="J60" s="286"/>
      <c r="K60" s="279"/>
      <c r="L60" s="832"/>
      <c r="M60" s="833"/>
      <c r="N60" s="287"/>
    </row>
    <row r="61" spans="1:14">
      <c r="B61" s="46"/>
      <c r="C61" s="47"/>
      <c r="D61" s="47"/>
      <c r="E61" s="47"/>
      <c r="F61" s="47"/>
      <c r="G61" s="47"/>
      <c r="H61" s="311"/>
      <c r="I61" s="279"/>
      <c r="J61" s="286"/>
      <c r="K61" s="279"/>
      <c r="L61" s="832"/>
      <c r="M61" s="833"/>
      <c r="N61" s="287"/>
    </row>
    <row r="62" spans="1:14">
      <c r="B62" s="46"/>
      <c r="C62" s="47"/>
      <c r="D62" s="47"/>
      <c r="E62" s="47"/>
      <c r="F62" s="47"/>
      <c r="G62" s="47"/>
      <c r="H62" s="311"/>
      <c r="I62" s="279"/>
      <c r="J62" s="286"/>
      <c r="K62" s="279"/>
      <c r="L62" s="832"/>
      <c r="M62" s="833"/>
      <c r="N62" s="287"/>
    </row>
    <row r="63" spans="1:14">
      <c r="B63" s="46"/>
      <c r="C63" s="47"/>
      <c r="D63" s="47"/>
      <c r="E63" s="47"/>
      <c r="F63" s="47"/>
      <c r="G63" s="47"/>
      <c r="H63" s="288"/>
      <c r="I63" s="279"/>
      <c r="J63" s="279"/>
      <c r="K63" s="279"/>
      <c r="L63" s="289"/>
      <c r="M63" s="290"/>
      <c r="N63" s="291"/>
    </row>
    <row r="64" spans="1:14" ht="15.75" thickBot="1">
      <c r="B64" s="49"/>
      <c r="C64" s="47"/>
      <c r="D64" s="47"/>
      <c r="E64" s="47"/>
      <c r="F64" s="47"/>
      <c r="G64" s="47"/>
      <c r="H64" s="483"/>
      <c r="I64" s="169"/>
      <c r="J64" s="169"/>
      <c r="K64" s="169"/>
      <c r="L64" s="1002"/>
      <c r="M64" s="1003"/>
      <c r="N64" s="484"/>
    </row>
    <row r="65" spans="1:15" ht="15.75" thickBot="1">
      <c r="B65" s="828" t="s">
        <v>953</v>
      </c>
      <c r="C65" s="829"/>
      <c r="D65" s="829"/>
      <c r="E65" s="829"/>
      <c r="F65" s="829"/>
      <c r="G65" s="829"/>
      <c r="H65" s="829"/>
      <c r="I65" s="829"/>
      <c r="J65" s="829"/>
      <c r="K65" s="829"/>
      <c r="L65" s="829"/>
      <c r="M65" s="830"/>
      <c r="N65" s="39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4" t="s">
        <v>963</v>
      </c>
      <c r="C69" s="855"/>
      <c r="D69" s="855"/>
      <c r="E69" s="855"/>
      <c r="F69" s="855"/>
      <c r="G69" s="855"/>
      <c r="H69" s="855"/>
      <c r="I69" s="73" t="s">
        <v>964</v>
      </c>
      <c r="J69" s="75" t="s">
        <v>1410</v>
      </c>
      <c r="K69" s="74" t="s">
        <v>966</v>
      </c>
      <c r="L69" s="856" t="s">
        <v>950</v>
      </c>
      <c r="M69" s="980"/>
      <c r="N69" s="98" t="s">
        <v>951</v>
      </c>
    </row>
    <row r="70" spans="1:15">
      <c r="A70" s="171" t="s">
        <v>13</v>
      </c>
      <c r="B70" s="49" t="str">
        <f>VLOOKUP(A70,'MANO DE OBRA'!A8:D68,3,FALSE)</f>
        <v>Obrero (5)</v>
      </c>
      <c r="C70" s="47"/>
      <c r="D70" s="47"/>
      <c r="E70" s="47"/>
      <c r="F70" s="47"/>
      <c r="G70" s="47"/>
      <c r="H70" s="47"/>
      <c r="I70" s="292">
        <f>K70/J70*100</f>
        <v>146300</v>
      </c>
      <c r="J70" s="293">
        <v>185</v>
      </c>
      <c r="K70" s="294">
        <f>VLOOKUP(A70,'MANO DE OBRA'!A8:D99,4,FALSE)</f>
        <v>270655</v>
      </c>
      <c r="L70" s="50"/>
      <c r="M70" s="486">
        <v>0.15</v>
      </c>
      <c r="N70" s="395">
        <f>K70/M70</f>
        <v>1804366.6666666667</v>
      </c>
      <c r="O70" s="106"/>
    </row>
    <row r="71" spans="1:15">
      <c r="A71" s="171"/>
      <c r="B71" s="49"/>
      <c r="C71" s="47"/>
      <c r="D71" s="47"/>
      <c r="E71" s="47"/>
      <c r="F71" s="47"/>
      <c r="G71" s="47"/>
      <c r="H71" s="47"/>
      <c r="I71" s="292"/>
      <c r="J71" s="293"/>
      <c r="K71" s="294"/>
      <c r="L71" s="50"/>
      <c r="M71" s="434"/>
      <c r="N71" s="395"/>
    </row>
    <row r="72" spans="1:15">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98"/>
      <c r="C75" s="999"/>
      <c r="D75" s="999"/>
      <c r="E75" s="999"/>
      <c r="F75" s="999"/>
      <c r="G75" s="999"/>
      <c r="H75" s="999"/>
      <c r="I75" s="169"/>
      <c r="J75" s="169"/>
      <c r="K75" s="169"/>
      <c r="L75" s="1000"/>
      <c r="M75" s="1001"/>
      <c r="N75" s="45"/>
    </row>
    <row r="76" spans="1:15" ht="15.75" thickBot="1">
      <c r="B76" s="828" t="s">
        <v>953</v>
      </c>
      <c r="C76" s="829"/>
      <c r="D76" s="829"/>
      <c r="E76" s="829"/>
      <c r="F76" s="829"/>
      <c r="G76" s="829"/>
      <c r="H76" s="829"/>
      <c r="I76" s="829"/>
      <c r="J76" s="829"/>
      <c r="K76" s="829"/>
      <c r="L76" s="829"/>
      <c r="M76" s="830"/>
      <c r="N76" s="301">
        <f>SUM(N70:N75)</f>
        <v>1804366.6666666667</v>
      </c>
    </row>
    <row r="77" spans="1:15" ht="15.75" thickBot="1">
      <c r="B77" s="33"/>
      <c r="C77" s="34"/>
      <c r="D77" s="34"/>
      <c r="E77" s="34"/>
      <c r="F77" s="34"/>
      <c r="G77" s="34"/>
      <c r="H77" s="34"/>
      <c r="I77" s="34"/>
      <c r="J77" s="34"/>
      <c r="K77" s="34"/>
      <c r="L77" s="34"/>
      <c r="M77" s="34"/>
      <c r="N77" s="35"/>
    </row>
    <row r="78" spans="1:15" ht="15.75" thickBot="1">
      <c r="B78" s="828" t="s">
        <v>967</v>
      </c>
      <c r="C78" s="829"/>
      <c r="D78" s="829"/>
      <c r="E78" s="829"/>
      <c r="F78" s="829"/>
      <c r="G78" s="829"/>
      <c r="H78" s="829"/>
      <c r="I78" s="829"/>
      <c r="J78" s="829"/>
      <c r="K78" s="829"/>
      <c r="L78" s="829"/>
      <c r="M78" s="830"/>
      <c r="N78" s="99">
        <f>N43+N54+N65+N76</f>
        <v>3051635.3446738552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610327.06893477112</v>
      </c>
      <c r="M83" s="863"/>
      <c r="N83" s="51"/>
    </row>
    <row r="84" spans="1:14">
      <c r="B84" s="89" t="s">
        <v>973</v>
      </c>
      <c r="C84" s="90"/>
      <c r="D84" s="90"/>
      <c r="E84" s="90"/>
      <c r="F84" s="90"/>
      <c r="G84" s="90"/>
      <c r="H84" s="90"/>
      <c r="I84" s="87"/>
      <c r="J84" s="88"/>
      <c r="K84" s="304">
        <v>0.05</v>
      </c>
      <c r="L84" s="862">
        <f>N78*K84</f>
        <v>152581.76723369278</v>
      </c>
      <c r="M84" s="863"/>
      <c r="N84" s="51"/>
    </row>
    <row r="85" spans="1:14" ht="15.75" thickBot="1">
      <c r="B85" s="91" t="s">
        <v>974</v>
      </c>
      <c r="C85" s="92"/>
      <c r="D85" s="92"/>
      <c r="E85" s="92"/>
      <c r="F85" s="92"/>
      <c r="G85" s="92"/>
      <c r="H85" s="92"/>
      <c r="I85" s="93"/>
      <c r="J85" s="94"/>
      <c r="K85" s="305">
        <v>0.05</v>
      </c>
      <c r="L85" s="864">
        <f>N78*K85</f>
        <v>152581.76723369278</v>
      </c>
      <c r="M85" s="865"/>
      <c r="N85" s="51"/>
    </row>
    <row r="86" spans="1:14" ht="15.75" thickBot="1">
      <c r="B86" s="828" t="s">
        <v>953</v>
      </c>
      <c r="C86" s="829"/>
      <c r="D86" s="829"/>
      <c r="E86" s="829"/>
      <c r="F86" s="829"/>
      <c r="G86" s="829"/>
      <c r="H86" s="829"/>
      <c r="I86" s="829"/>
      <c r="J86" s="829"/>
      <c r="K86" s="829"/>
      <c r="L86" s="829"/>
      <c r="M86" s="830"/>
      <c r="N86" s="52">
        <f>L83+L84+L85</f>
        <v>915490.60340215673</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3967125.9480760121</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70" t="s">
        <v>2218</v>
      </c>
      <c r="C105" s="971"/>
      <c r="D105" s="971"/>
      <c r="E105" s="971"/>
      <c r="F105" s="971"/>
      <c r="G105" s="971"/>
      <c r="H105" s="971"/>
      <c r="I105" s="971"/>
      <c r="J105" s="971"/>
      <c r="K105" s="971"/>
      <c r="L105" s="971"/>
      <c r="M105" s="971"/>
      <c r="N105" s="972"/>
    </row>
    <row r="106" spans="2:14" ht="15" customHeight="1">
      <c r="B106" s="970"/>
      <c r="C106" s="971"/>
      <c r="D106" s="971"/>
      <c r="E106" s="971"/>
      <c r="F106" s="971"/>
      <c r="G106" s="971"/>
      <c r="H106" s="971"/>
      <c r="I106" s="971"/>
      <c r="J106" s="971"/>
      <c r="K106" s="971"/>
      <c r="L106" s="971"/>
      <c r="M106" s="971"/>
      <c r="N106" s="972"/>
    </row>
    <row r="107" spans="2:14" ht="29.25" customHeight="1">
      <c r="B107" s="973" t="s">
        <v>2219</v>
      </c>
      <c r="C107" s="974"/>
      <c r="D107" s="974"/>
      <c r="E107" s="974"/>
      <c r="F107" s="974"/>
      <c r="G107" s="974"/>
      <c r="H107" s="974"/>
      <c r="I107" s="974"/>
      <c r="J107" s="974"/>
      <c r="K107" s="974"/>
      <c r="L107" s="974"/>
      <c r="M107" s="974"/>
      <c r="N107" s="975"/>
    </row>
    <row r="108" spans="2:14">
      <c r="B108" s="973"/>
      <c r="C108" s="974"/>
      <c r="D108" s="974"/>
      <c r="E108" s="974"/>
      <c r="F108" s="974"/>
      <c r="G108" s="974"/>
      <c r="H108" s="974"/>
      <c r="I108" s="974"/>
      <c r="J108" s="974"/>
      <c r="K108" s="974"/>
      <c r="L108" s="974"/>
      <c r="M108" s="974"/>
      <c r="N108" s="975"/>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6"/>
      <c r="K118" s="976"/>
      <c r="L118" s="976"/>
      <c r="M118" s="976"/>
      <c r="N118" s="977"/>
    </row>
    <row r="119" spans="2:14" ht="15.75" thickBot="1">
      <c r="B119" s="419" t="s">
        <v>2221</v>
      </c>
      <c r="C119" s="420"/>
      <c r="D119" s="420"/>
      <c r="E119" s="259"/>
      <c r="F119" s="259"/>
      <c r="G119" s="259"/>
      <c r="H119" s="259"/>
      <c r="I119" s="259"/>
      <c r="J119" s="978"/>
      <c r="K119" s="978"/>
      <c r="L119" s="978"/>
      <c r="M119" s="978"/>
      <c r="N119" s="979"/>
    </row>
  </sheetData>
  <mergeCells count="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54:M54"/>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5"/>
  <cols>
    <col min="1" max="1" width="8.42578125" bestFit="1" customWidth="1"/>
    <col min="2" max="2" width="17" customWidth="1"/>
    <col min="6" max="6" width="16" customWidth="1"/>
    <col min="9" max="9" width="12.5703125" bestFit="1" customWidth="1"/>
    <col min="10" max="10" width="15.5703125" customWidth="1"/>
    <col min="11" max="11" width="17.5703125" bestFit="1" customWidth="1"/>
    <col min="13" max="13" width="1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28.5" customHeight="1" thickBot="1">
      <c r="A31" t="s">
        <v>1845</v>
      </c>
      <c r="B31" s="107" t="s">
        <v>1166</v>
      </c>
      <c r="C31" s="1004" t="s">
        <v>2193</v>
      </c>
      <c r="D31" s="1005"/>
      <c r="E31" s="1005"/>
      <c r="F31" s="1005"/>
      <c r="G31" s="1005"/>
      <c r="H31" s="1005"/>
      <c r="I31" s="1005"/>
      <c r="J31" s="1005"/>
      <c r="K31" s="487"/>
      <c r="L31" s="458" t="s">
        <v>1730</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s="171" t="s">
        <v>373</v>
      </c>
      <c r="B36" s="841" t="str">
        <f>VLOOKUP(A36,EQUIPOS!A6:D154,3,FALSE)</f>
        <v>Volqueta 6 m3</v>
      </c>
      <c r="C36" s="842"/>
      <c r="D36" s="842"/>
      <c r="E36" s="842"/>
      <c r="F36" s="842"/>
      <c r="G36" s="842"/>
      <c r="H36" s="843"/>
      <c r="I36" s="267"/>
      <c r="J36" s="268"/>
      <c r="K36" s="269">
        <f>VLOOKUP(A36,EQUIPOS!A6:D161,4,FALSE)</f>
        <v>83873.663260762187</v>
      </c>
      <c r="L36" s="270"/>
      <c r="M36" s="455">
        <v>81</v>
      </c>
      <c r="N36" s="272">
        <f>K36/M36</f>
        <v>1035.4773242069405</v>
      </c>
    </row>
    <row r="37" spans="1:14">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3"/>
    </row>
    <row r="39" spans="1:14">
      <c r="B39" s="841"/>
      <c r="C39" s="842"/>
      <c r="D39" s="842"/>
      <c r="E39" s="842"/>
      <c r="F39" s="842"/>
      <c r="G39" s="842"/>
      <c r="H39" s="843"/>
      <c r="I39" s="844"/>
      <c r="J39" s="825"/>
      <c r="K39" s="274"/>
      <c r="L39" s="845"/>
      <c r="M39" s="846"/>
      <c r="N39" s="275"/>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277"/>
      <c r="N41" s="344"/>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99">
        <f>SUM(N36:N42)</f>
        <v>1035.4773242069405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823"/>
      <c r="C53" s="824"/>
      <c r="D53" s="824"/>
      <c r="E53" s="824"/>
      <c r="F53" s="824"/>
      <c r="G53" s="824"/>
      <c r="H53" s="824"/>
      <c r="I53" s="825"/>
      <c r="J53" s="42"/>
      <c r="K53" s="44"/>
      <c r="L53" s="826"/>
      <c r="M53" s="827"/>
      <c r="N53" s="45"/>
    </row>
    <row r="54" spans="2:14" ht="15.75" thickBot="1">
      <c r="B54" s="828" t="s">
        <v>953</v>
      </c>
      <c r="C54" s="829"/>
      <c r="D54" s="829"/>
      <c r="E54" s="829"/>
      <c r="F54" s="829"/>
      <c r="G54" s="829"/>
      <c r="H54" s="829"/>
      <c r="I54" s="829"/>
      <c r="J54" s="829"/>
      <c r="K54" s="829"/>
      <c r="L54" s="829"/>
      <c r="M54" s="830"/>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831" t="s">
        <v>961</v>
      </c>
      <c r="M58" s="804"/>
      <c r="N58" s="76" t="s">
        <v>951</v>
      </c>
    </row>
    <row r="59" spans="2:14">
      <c r="B59" s="46"/>
      <c r="C59" s="317"/>
      <c r="D59" s="317"/>
      <c r="E59" s="317"/>
      <c r="F59" s="317"/>
      <c r="G59" s="317"/>
      <c r="H59" s="311"/>
      <c r="I59" s="279"/>
      <c r="J59" s="286"/>
      <c r="K59" s="279"/>
      <c r="L59" s="832"/>
      <c r="M59" s="833"/>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3"/>
      <c r="I64" s="169"/>
      <c r="J64" s="169"/>
      <c r="K64" s="169"/>
      <c r="L64" s="1002"/>
      <c r="M64" s="1003"/>
      <c r="N64" s="484"/>
    </row>
    <row r="65" spans="2:15" ht="15.75" thickBot="1">
      <c r="B65" s="828" t="s">
        <v>953</v>
      </c>
      <c r="C65" s="829"/>
      <c r="D65" s="829"/>
      <c r="E65" s="829"/>
      <c r="F65" s="829"/>
      <c r="G65" s="829"/>
      <c r="H65" s="829"/>
      <c r="I65" s="829"/>
      <c r="J65" s="829"/>
      <c r="K65" s="829"/>
      <c r="L65" s="829"/>
      <c r="M65" s="830"/>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4" t="s">
        <v>963</v>
      </c>
      <c r="C69" s="855"/>
      <c r="D69" s="855"/>
      <c r="E69" s="855"/>
      <c r="F69" s="855"/>
      <c r="G69" s="855"/>
      <c r="H69" s="855"/>
      <c r="I69" s="73" t="s">
        <v>964</v>
      </c>
      <c r="J69" s="75" t="s">
        <v>1410</v>
      </c>
      <c r="K69" s="74" t="s">
        <v>966</v>
      </c>
      <c r="L69" s="856" t="s">
        <v>950</v>
      </c>
      <c r="M69" s="857"/>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8"/>
      <c r="C75" s="999"/>
      <c r="D75" s="999"/>
      <c r="E75" s="999"/>
      <c r="F75" s="999"/>
      <c r="G75" s="999"/>
      <c r="H75" s="999"/>
      <c r="I75" s="169"/>
      <c r="J75" s="169"/>
      <c r="K75" s="169"/>
      <c r="L75" s="1000"/>
      <c r="M75" s="1001"/>
      <c r="N75" s="45"/>
    </row>
    <row r="76" spans="2:15" ht="15.75" thickBot="1">
      <c r="B76" s="828" t="s">
        <v>953</v>
      </c>
      <c r="C76" s="829"/>
      <c r="D76" s="829"/>
      <c r="E76" s="829"/>
      <c r="F76" s="829"/>
      <c r="G76" s="829"/>
      <c r="H76" s="829"/>
      <c r="I76" s="829"/>
      <c r="J76" s="829"/>
      <c r="K76" s="829"/>
      <c r="L76" s="829"/>
      <c r="M76" s="830"/>
      <c r="N76" s="301"/>
    </row>
    <row r="77" spans="2:15" ht="15.75" thickBot="1">
      <c r="B77" s="33"/>
      <c r="C77" s="34"/>
      <c r="D77" s="34"/>
      <c r="E77" s="34"/>
      <c r="F77" s="34"/>
      <c r="G77" s="34"/>
      <c r="H77" s="34"/>
      <c r="I77" s="34"/>
      <c r="J77" s="34"/>
      <c r="K77" s="34"/>
      <c r="L77" s="34"/>
      <c r="M77" s="34"/>
      <c r="N77" s="35"/>
    </row>
    <row r="78" spans="2:15" ht="15.75" thickBot="1">
      <c r="B78" s="828" t="s">
        <v>967</v>
      </c>
      <c r="C78" s="829"/>
      <c r="D78" s="829"/>
      <c r="E78" s="829"/>
      <c r="F78" s="829"/>
      <c r="G78" s="829"/>
      <c r="H78" s="829"/>
      <c r="I78" s="829"/>
      <c r="J78" s="829"/>
      <c r="K78" s="829"/>
      <c r="L78" s="829"/>
      <c r="M78" s="830"/>
      <c r="N78" s="99">
        <f>N43+N54+N65+N76</f>
        <v>1035.4773242069405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207.09546484138809</v>
      </c>
      <c r="M83" s="863"/>
      <c r="N83" s="51"/>
    </row>
    <row r="84" spans="1:14">
      <c r="B84" s="89" t="s">
        <v>973</v>
      </c>
      <c r="C84" s="90"/>
      <c r="D84" s="90"/>
      <c r="E84" s="90"/>
      <c r="F84" s="90"/>
      <c r="G84" s="90"/>
      <c r="H84" s="90"/>
      <c r="I84" s="87"/>
      <c r="J84" s="88"/>
      <c r="K84" s="304">
        <v>0.05</v>
      </c>
      <c r="L84" s="862">
        <f>N78*K84</f>
        <v>51.773866210347023</v>
      </c>
      <c r="M84" s="863"/>
      <c r="N84" s="51"/>
    </row>
    <row r="85" spans="1:14" ht="15.75" thickBot="1">
      <c r="B85" s="91" t="s">
        <v>974</v>
      </c>
      <c r="C85" s="92"/>
      <c r="D85" s="92"/>
      <c r="E85" s="92"/>
      <c r="F85" s="92"/>
      <c r="G85" s="92"/>
      <c r="H85" s="92"/>
      <c r="I85" s="93"/>
      <c r="J85" s="94"/>
      <c r="K85" s="305">
        <v>0.05</v>
      </c>
      <c r="L85" s="864">
        <f>N78*K85</f>
        <v>51.773866210347023</v>
      </c>
      <c r="M85" s="865"/>
      <c r="N85" s="51"/>
    </row>
    <row r="86" spans="1:14" ht="15.75" thickBot="1">
      <c r="B86" s="828" t="s">
        <v>953</v>
      </c>
      <c r="C86" s="829"/>
      <c r="D86" s="829"/>
      <c r="E86" s="829"/>
      <c r="F86" s="829"/>
      <c r="G86" s="829"/>
      <c r="H86" s="829"/>
      <c r="I86" s="829"/>
      <c r="J86" s="829"/>
      <c r="K86" s="829"/>
      <c r="L86" s="829"/>
      <c r="M86" s="830"/>
      <c r="N86" s="52">
        <f>L83+L84+L85</f>
        <v>310.64319726208214</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1346.1205214690226</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70" t="s">
        <v>2218</v>
      </c>
      <c r="C105" s="971"/>
      <c r="D105" s="971"/>
      <c r="E105" s="971"/>
      <c r="F105" s="971"/>
      <c r="G105" s="971"/>
      <c r="H105" s="971"/>
      <c r="I105" s="971"/>
      <c r="J105" s="971"/>
      <c r="K105" s="971"/>
      <c r="L105" s="971"/>
      <c r="M105" s="971"/>
      <c r="N105" s="972"/>
    </row>
    <row r="106" spans="2:14" ht="15" customHeight="1">
      <c r="B106" s="970"/>
      <c r="C106" s="971"/>
      <c r="D106" s="971"/>
      <c r="E106" s="971"/>
      <c r="F106" s="971"/>
      <c r="G106" s="971"/>
      <c r="H106" s="971"/>
      <c r="I106" s="971"/>
      <c r="J106" s="971"/>
      <c r="K106" s="971"/>
      <c r="L106" s="971"/>
      <c r="M106" s="971"/>
      <c r="N106" s="972"/>
    </row>
    <row r="107" spans="2:14" ht="30" customHeight="1">
      <c r="B107" s="973" t="s">
        <v>2219</v>
      </c>
      <c r="C107" s="974"/>
      <c r="D107" s="974"/>
      <c r="E107" s="974"/>
      <c r="F107" s="974"/>
      <c r="G107" s="974"/>
      <c r="H107" s="974"/>
      <c r="I107" s="974"/>
      <c r="J107" s="974"/>
      <c r="K107" s="974"/>
      <c r="L107" s="974"/>
      <c r="M107" s="974"/>
      <c r="N107" s="975"/>
    </row>
    <row r="108" spans="2:14">
      <c r="B108" s="973"/>
      <c r="C108" s="974"/>
      <c r="D108" s="974"/>
      <c r="E108" s="974"/>
      <c r="F108" s="974"/>
      <c r="G108" s="974"/>
      <c r="H108" s="974"/>
      <c r="I108" s="974"/>
      <c r="J108" s="974"/>
      <c r="K108" s="974"/>
      <c r="L108" s="974"/>
      <c r="M108" s="974"/>
      <c r="N108" s="975"/>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6"/>
      <c r="K118" s="976"/>
      <c r="L118" s="976"/>
      <c r="M118" s="976"/>
      <c r="N118" s="977"/>
    </row>
    <row r="119" spans="2:14" ht="15.75" thickBot="1">
      <c r="B119" s="419" t="s">
        <v>2221</v>
      </c>
      <c r="C119" s="420"/>
      <c r="D119" s="420"/>
      <c r="E119" s="259"/>
      <c r="F119" s="259"/>
      <c r="G119" s="259"/>
      <c r="H119" s="259"/>
      <c r="I119" s="259"/>
      <c r="J119" s="978"/>
      <c r="K119" s="978"/>
      <c r="L119" s="978"/>
      <c r="M119" s="978"/>
      <c r="N119" s="979"/>
    </row>
  </sheetData>
  <mergeCells count="67">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7:H37"/>
    <mergeCell ref="I42:J42"/>
    <mergeCell ref="L42:M42"/>
    <mergeCell ref="C29:I29"/>
    <mergeCell ref="L5:L6"/>
    <mergeCell ref="M5:M6"/>
    <mergeCell ref="L1:N2"/>
    <mergeCell ref="C2:J2"/>
    <mergeCell ref="C3:J3"/>
    <mergeCell ref="K3:K4"/>
    <mergeCell ref="L3:N4"/>
    <mergeCell ref="C4:J4"/>
    <mergeCell ref="C1:J1"/>
    <mergeCell ref="K1:K2"/>
    <mergeCell ref="N5:N6"/>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85725</xdr:rowOff>
              </from>
              <to>
                <xdr:col>1</xdr:col>
                <xdr:colOff>857250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5"/>
  <cols>
    <col min="1" max="1" width="10.42578125" bestFit="1" customWidth="1"/>
    <col min="2" max="2" width="17" customWidth="1"/>
    <col min="6" max="6" width="15.5703125" customWidth="1"/>
    <col min="9" max="9" width="12.5703125" bestFit="1" customWidth="1"/>
    <col min="10" max="10" width="15.5703125" customWidth="1"/>
    <col min="11" max="11" width="17.5703125" bestFit="1" customWidth="1"/>
    <col min="13" max="13" width="10.140625"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10"/>
      <c r="H25" s="910"/>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3" t="s">
        <v>942</v>
      </c>
      <c r="C27" s="914"/>
      <c r="D27" s="914"/>
      <c r="E27" s="914"/>
      <c r="F27" s="914"/>
      <c r="G27" s="914"/>
      <c r="H27" s="914"/>
      <c r="I27" s="914"/>
      <c r="J27" s="914"/>
      <c r="K27" s="914"/>
      <c r="L27" s="914"/>
      <c r="M27" s="914"/>
      <c r="N27" s="915"/>
    </row>
    <row r="28" spans="1:14" ht="15.75" thickBot="1">
      <c r="B28" s="33"/>
      <c r="C28" s="34"/>
      <c r="D28" s="34"/>
      <c r="E28" s="34"/>
      <c r="F28" s="34"/>
      <c r="G28" s="34"/>
      <c r="H28" s="34"/>
      <c r="I28" s="34"/>
      <c r="J28" s="34"/>
      <c r="K28" s="34"/>
      <c r="L28" s="34"/>
      <c r="M28" s="34"/>
      <c r="N28" s="35"/>
    </row>
    <row r="29" spans="1:14" ht="26.25" thickBot="1">
      <c r="B29" s="71" t="s">
        <v>943</v>
      </c>
      <c r="C29" s="837" t="s">
        <v>944</v>
      </c>
      <c r="D29" s="838"/>
      <c r="E29" s="838"/>
      <c r="F29" s="838"/>
      <c r="G29" s="838"/>
      <c r="H29" s="838"/>
      <c r="I29" s="838"/>
      <c r="J29" s="72"/>
      <c r="K29" s="342" t="s">
        <v>2215</v>
      </c>
      <c r="L29" s="839" t="s">
        <v>945</v>
      </c>
      <c r="M29" s="840"/>
      <c r="N29" s="71" t="s">
        <v>946</v>
      </c>
    </row>
    <row r="30" spans="1:14" hidden="1">
      <c r="B30" s="71" t="s">
        <v>943</v>
      </c>
      <c r="C30" s="837" t="s">
        <v>944</v>
      </c>
      <c r="D30" s="838"/>
      <c r="E30" s="838"/>
      <c r="F30" s="838"/>
      <c r="G30" s="838"/>
      <c r="H30" s="838"/>
      <c r="I30" s="838"/>
      <c r="J30" s="72"/>
      <c r="K30" s="307"/>
      <c r="L30" s="839" t="s">
        <v>945</v>
      </c>
      <c r="M30" s="840"/>
      <c r="N30" s="71" t="s">
        <v>946</v>
      </c>
    </row>
    <row r="31" spans="1:14" ht="41.25" customHeight="1" thickBot="1">
      <c r="A31" t="s">
        <v>1845</v>
      </c>
      <c r="B31" s="107" t="s">
        <v>1167</v>
      </c>
      <c r="C31" s="1004" t="s">
        <v>2196</v>
      </c>
      <c r="D31" s="1005"/>
      <c r="E31" s="1005"/>
      <c r="F31" s="1005"/>
      <c r="G31" s="1005"/>
      <c r="H31" s="1005"/>
      <c r="I31" s="1005"/>
      <c r="J31" s="1005"/>
      <c r="K31" s="487"/>
      <c r="L31" s="458" t="s">
        <v>1999</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t="s">
        <v>373</v>
      </c>
      <c r="B36" s="841" t="str">
        <f>VLOOKUP(A36,EQUIPOS!A6:D154,3,FALSE)</f>
        <v>Volqueta 6 m3</v>
      </c>
      <c r="C36" s="842"/>
      <c r="D36" s="842"/>
      <c r="E36" s="842"/>
      <c r="F36" s="842"/>
      <c r="G36" s="842"/>
      <c r="H36" s="843"/>
      <c r="I36" s="267"/>
      <c r="J36" s="268"/>
      <c r="K36" s="269">
        <f>VLOOKUP(A36,EQUIPOS!A6:D161,4,FALSE)</f>
        <v>83873.663260762187</v>
      </c>
      <c r="L36" s="270"/>
      <c r="M36" s="283">
        <v>66</v>
      </c>
      <c r="N36" s="272">
        <f>K36/M36</f>
        <v>1270.813079708518</v>
      </c>
    </row>
    <row r="37" spans="1:14">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3"/>
    </row>
    <row r="39" spans="1:14">
      <c r="B39" s="841"/>
      <c r="C39" s="842"/>
      <c r="D39" s="842"/>
      <c r="E39" s="842"/>
      <c r="F39" s="842"/>
      <c r="G39" s="842"/>
      <c r="H39" s="843"/>
      <c r="I39" s="844"/>
      <c r="J39" s="825"/>
      <c r="K39" s="274"/>
      <c r="L39" s="845"/>
      <c r="M39" s="846"/>
      <c r="N39" s="275"/>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277"/>
      <c r="N41" s="344"/>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99">
        <f>SUM(N36:N42)</f>
        <v>1270.813079708518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823"/>
      <c r="C53" s="824"/>
      <c r="D53" s="824"/>
      <c r="E53" s="824"/>
      <c r="F53" s="824"/>
      <c r="G53" s="824"/>
      <c r="H53" s="824"/>
      <c r="I53" s="825"/>
      <c r="J53" s="42"/>
      <c r="K53" s="44"/>
      <c r="L53" s="826"/>
      <c r="M53" s="827"/>
      <c r="N53" s="45"/>
    </row>
    <row r="54" spans="2:14" ht="15.75" thickBot="1">
      <c r="B54" s="828" t="s">
        <v>953</v>
      </c>
      <c r="C54" s="829"/>
      <c r="D54" s="829"/>
      <c r="E54" s="829"/>
      <c r="F54" s="829"/>
      <c r="G54" s="829"/>
      <c r="H54" s="829"/>
      <c r="I54" s="829"/>
      <c r="J54" s="829"/>
      <c r="K54" s="829"/>
      <c r="L54" s="829"/>
      <c r="M54" s="830"/>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831" t="s">
        <v>961</v>
      </c>
      <c r="M58" s="804"/>
      <c r="N58" s="76" t="s">
        <v>951</v>
      </c>
    </row>
    <row r="59" spans="2:14">
      <c r="B59" s="46"/>
      <c r="C59" s="317"/>
      <c r="D59" s="317"/>
      <c r="E59" s="317"/>
      <c r="F59" s="317"/>
      <c r="G59" s="317"/>
      <c r="H59" s="311"/>
      <c r="I59" s="279"/>
      <c r="J59" s="286"/>
      <c r="K59" s="279"/>
      <c r="L59" s="832"/>
      <c r="M59" s="833"/>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3"/>
      <c r="I64" s="169"/>
      <c r="J64" s="169"/>
      <c r="K64" s="169"/>
      <c r="L64" s="1002"/>
      <c r="M64" s="1003"/>
      <c r="N64" s="484"/>
    </row>
    <row r="65" spans="2:15" ht="15.75" thickBot="1">
      <c r="B65" s="828" t="s">
        <v>953</v>
      </c>
      <c r="C65" s="829"/>
      <c r="D65" s="829"/>
      <c r="E65" s="829"/>
      <c r="F65" s="829"/>
      <c r="G65" s="829"/>
      <c r="H65" s="829"/>
      <c r="I65" s="829"/>
      <c r="J65" s="829"/>
      <c r="K65" s="829"/>
      <c r="L65" s="829"/>
      <c r="M65" s="830"/>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4" t="s">
        <v>963</v>
      </c>
      <c r="C69" s="855"/>
      <c r="D69" s="855"/>
      <c r="E69" s="855"/>
      <c r="F69" s="855"/>
      <c r="G69" s="855"/>
      <c r="H69" s="855"/>
      <c r="I69" s="73" t="s">
        <v>964</v>
      </c>
      <c r="J69" s="75" t="s">
        <v>1410</v>
      </c>
      <c r="K69" s="74" t="s">
        <v>966</v>
      </c>
      <c r="L69" s="856" t="s">
        <v>950</v>
      </c>
      <c r="M69" s="857"/>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8"/>
      <c r="C75" s="999"/>
      <c r="D75" s="999"/>
      <c r="E75" s="999"/>
      <c r="F75" s="999"/>
      <c r="G75" s="999"/>
      <c r="H75" s="999"/>
      <c r="I75" s="169"/>
      <c r="J75" s="169"/>
      <c r="K75" s="169"/>
      <c r="L75" s="1000"/>
      <c r="M75" s="1001"/>
      <c r="N75" s="45"/>
    </row>
    <row r="76" spans="2:15" ht="15.75" thickBot="1">
      <c r="B76" s="828" t="s">
        <v>953</v>
      </c>
      <c r="C76" s="829"/>
      <c r="D76" s="829"/>
      <c r="E76" s="829"/>
      <c r="F76" s="829"/>
      <c r="G76" s="829"/>
      <c r="H76" s="829"/>
      <c r="I76" s="829"/>
      <c r="J76" s="829"/>
      <c r="K76" s="829"/>
      <c r="L76" s="829"/>
      <c r="M76" s="830"/>
      <c r="N76" s="301"/>
    </row>
    <row r="77" spans="2:15" ht="15.75" thickBot="1">
      <c r="B77" s="33"/>
      <c r="C77" s="34"/>
      <c r="D77" s="34"/>
      <c r="E77" s="34"/>
      <c r="F77" s="34"/>
      <c r="G77" s="34"/>
      <c r="H77" s="34"/>
      <c r="I77" s="34"/>
      <c r="J77" s="34"/>
      <c r="K77" s="34"/>
      <c r="L77" s="34"/>
      <c r="M77" s="34"/>
      <c r="N77" s="35"/>
    </row>
    <row r="78" spans="2:15" ht="15.75" thickBot="1">
      <c r="B78" s="828" t="s">
        <v>967</v>
      </c>
      <c r="C78" s="829"/>
      <c r="D78" s="829"/>
      <c r="E78" s="829"/>
      <c r="F78" s="829"/>
      <c r="G78" s="829"/>
      <c r="H78" s="829"/>
      <c r="I78" s="829"/>
      <c r="J78" s="829"/>
      <c r="K78" s="829"/>
      <c r="L78" s="829"/>
      <c r="M78" s="830"/>
      <c r="N78" s="99">
        <f>N43+N54+N65+N76</f>
        <v>1270.813079708518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254.16261594170362</v>
      </c>
      <c r="M83" s="863"/>
      <c r="N83" s="51"/>
    </row>
    <row r="84" spans="1:14">
      <c r="B84" s="89" t="s">
        <v>973</v>
      </c>
      <c r="C84" s="90"/>
      <c r="D84" s="90"/>
      <c r="E84" s="90"/>
      <c r="F84" s="90"/>
      <c r="G84" s="90"/>
      <c r="H84" s="90"/>
      <c r="I84" s="87"/>
      <c r="J84" s="88"/>
      <c r="K84" s="304">
        <v>0.05</v>
      </c>
      <c r="L84" s="862">
        <f>N78*K84</f>
        <v>63.540653985425905</v>
      </c>
      <c r="M84" s="863"/>
      <c r="N84" s="51"/>
    </row>
    <row r="85" spans="1:14" ht="15.75" thickBot="1">
      <c r="B85" s="91" t="s">
        <v>974</v>
      </c>
      <c r="C85" s="92"/>
      <c r="D85" s="92"/>
      <c r="E85" s="92"/>
      <c r="F85" s="92"/>
      <c r="G85" s="92"/>
      <c r="H85" s="92"/>
      <c r="I85" s="93"/>
      <c r="J85" s="94"/>
      <c r="K85" s="305">
        <v>0.05</v>
      </c>
      <c r="L85" s="864">
        <f>N78*K85</f>
        <v>63.540653985425905</v>
      </c>
      <c r="M85" s="865"/>
      <c r="N85" s="51"/>
    </row>
    <row r="86" spans="1:14" ht="15.75" thickBot="1">
      <c r="B86" s="828" t="s">
        <v>953</v>
      </c>
      <c r="C86" s="829"/>
      <c r="D86" s="829"/>
      <c r="E86" s="829"/>
      <c r="F86" s="829"/>
      <c r="G86" s="829"/>
      <c r="H86" s="829"/>
      <c r="I86" s="829"/>
      <c r="J86" s="829"/>
      <c r="K86" s="829"/>
      <c r="L86" s="829"/>
      <c r="M86" s="830"/>
      <c r="N86" s="52">
        <f>L83+L84+L85</f>
        <v>381.24392391255549</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1652.0570036210734</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70" t="s">
        <v>2218</v>
      </c>
      <c r="C105" s="971"/>
      <c r="D105" s="971"/>
      <c r="E105" s="971"/>
      <c r="F105" s="971"/>
      <c r="G105" s="971"/>
      <c r="H105" s="971"/>
      <c r="I105" s="971"/>
      <c r="J105" s="971"/>
      <c r="K105" s="971"/>
      <c r="L105" s="971"/>
      <c r="M105" s="971"/>
      <c r="N105" s="972"/>
    </row>
    <row r="106" spans="2:14" ht="15" customHeight="1">
      <c r="B106" s="970"/>
      <c r="C106" s="971"/>
      <c r="D106" s="971"/>
      <c r="E106" s="971"/>
      <c r="F106" s="971"/>
      <c r="G106" s="971"/>
      <c r="H106" s="971"/>
      <c r="I106" s="971"/>
      <c r="J106" s="971"/>
      <c r="K106" s="971"/>
      <c r="L106" s="971"/>
      <c r="M106" s="971"/>
      <c r="N106" s="972"/>
    </row>
    <row r="107" spans="2:14" ht="30" customHeight="1">
      <c r="B107" s="973" t="s">
        <v>2219</v>
      </c>
      <c r="C107" s="974"/>
      <c r="D107" s="974"/>
      <c r="E107" s="974"/>
      <c r="F107" s="974"/>
      <c r="G107" s="974"/>
      <c r="H107" s="974"/>
      <c r="I107" s="974"/>
      <c r="J107" s="974"/>
      <c r="K107" s="974"/>
      <c r="L107" s="974"/>
      <c r="M107" s="974"/>
      <c r="N107" s="975"/>
    </row>
    <row r="108" spans="2:14">
      <c r="B108" s="973"/>
      <c r="C108" s="974"/>
      <c r="D108" s="974"/>
      <c r="E108" s="974"/>
      <c r="F108" s="974"/>
      <c r="G108" s="974"/>
      <c r="H108" s="974"/>
      <c r="I108" s="974"/>
      <c r="J108" s="974"/>
      <c r="K108" s="974"/>
      <c r="L108" s="974"/>
      <c r="M108" s="974"/>
      <c r="N108" s="975"/>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6"/>
      <c r="K118" s="976"/>
      <c r="L118" s="976"/>
      <c r="M118" s="976"/>
      <c r="N118" s="977"/>
    </row>
    <row r="119" spans="2:14" ht="15.75" thickBot="1">
      <c r="B119" s="419" t="s">
        <v>2221</v>
      </c>
      <c r="C119" s="420"/>
      <c r="D119" s="420"/>
      <c r="E119" s="259"/>
      <c r="F119" s="259"/>
      <c r="G119" s="259"/>
      <c r="H119" s="259"/>
      <c r="I119" s="259"/>
      <c r="J119" s="978"/>
      <c r="K119" s="978"/>
      <c r="L119" s="978"/>
      <c r="M119" s="978"/>
      <c r="N119" s="979"/>
    </row>
  </sheetData>
  <mergeCells count="67">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64:M64"/>
    <mergeCell ref="B65:M65"/>
    <mergeCell ref="B69:H69"/>
    <mergeCell ref="L69:M69"/>
    <mergeCell ref="B76:M76"/>
    <mergeCell ref="B78:M78"/>
    <mergeCell ref="B82:H82"/>
    <mergeCell ref="L82:M82"/>
    <mergeCell ref="B83:H83"/>
    <mergeCell ref="L83:M83"/>
    <mergeCell ref="B105:N106"/>
    <mergeCell ref="B107:N108"/>
    <mergeCell ref="J118:N119"/>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5"/>
  <cols>
    <col min="1" max="1" width="8.85546875" customWidth="1"/>
    <col min="2" max="2" width="17" customWidth="1"/>
    <col min="6" max="6" width="15.7109375" customWidth="1"/>
    <col min="9" max="9" width="12.5703125" bestFit="1" customWidth="1"/>
    <col min="10" max="10" width="15.5703125" customWidth="1"/>
    <col min="11" max="11" width="17.5703125" bestFit="1" customWidth="1"/>
    <col min="13" max="13" width="10.710937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50" t="s">
        <v>2205</v>
      </c>
      <c r="C10" s="951"/>
      <c r="D10" s="951"/>
      <c r="E10" s="951"/>
      <c r="F10" s="388" t="s">
        <v>2206</v>
      </c>
      <c r="G10" s="383"/>
      <c r="H10" s="389"/>
      <c r="I10" s="952" t="s">
        <v>2207</v>
      </c>
      <c r="J10" s="952"/>
      <c r="K10" s="390" t="s">
        <v>2206</v>
      </c>
      <c r="L10" s="386"/>
      <c r="M10" s="386"/>
      <c r="N10" s="387"/>
    </row>
    <row r="11" spans="2:14">
      <c r="B11" s="361" t="s">
        <v>939</v>
      </c>
      <c r="C11" s="362"/>
      <c r="D11" s="899"/>
      <c r="E11" s="899"/>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1"/>
      <c r="M12" s="911"/>
      <c r="N12" s="91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9"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1008" t="s">
        <v>942</v>
      </c>
      <c r="C27" s="1009"/>
      <c r="D27" s="1009"/>
      <c r="E27" s="1009"/>
      <c r="F27" s="1009"/>
      <c r="G27" s="1009"/>
      <c r="H27" s="1009"/>
      <c r="I27" s="1009"/>
      <c r="J27" s="1009"/>
      <c r="K27" s="1009"/>
      <c r="L27" s="1009"/>
      <c r="M27" s="1009"/>
      <c r="N27" s="1010"/>
    </row>
    <row r="28" spans="1:14" ht="15.75" thickBot="1">
      <c r="B28" s="33"/>
      <c r="C28" s="34"/>
      <c r="D28" s="34"/>
      <c r="E28" s="34"/>
      <c r="F28" s="34"/>
      <c r="G28" s="34"/>
      <c r="H28" s="34"/>
      <c r="I28" s="34"/>
      <c r="J28" s="34"/>
      <c r="K28" s="34"/>
      <c r="L28" s="34"/>
      <c r="M28" s="34"/>
      <c r="N28" s="35"/>
    </row>
    <row r="29" spans="1:14" ht="26.25" thickBot="1">
      <c r="B29" s="71" t="s">
        <v>943</v>
      </c>
      <c r="C29" s="1006" t="s">
        <v>944</v>
      </c>
      <c r="D29" s="1007"/>
      <c r="E29" s="1007"/>
      <c r="F29" s="1007"/>
      <c r="G29" s="1007"/>
      <c r="H29" s="1007"/>
      <c r="I29" s="1007"/>
      <c r="J29" s="72"/>
      <c r="K29" s="342" t="s">
        <v>2215</v>
      </c>
      <c r="L29" s="1011" t="s">
        <v>945</v>
      </c>
      <c r="M29" s="1012"/>
      <c r="N29" s="71" t="s">
        <v>946</v>
      </c>
    </row>
    <row r="30" spans="1:14" hidden="1">
      <c r="B30" s="71" t="s">
        <v>943</v>
      </c>
      <c r="C30" s="837" t="s">
        <v>944</v>
      </c>
      <c r="D30" s="838"/>
      <c r="E30" s="838"/>
      <c r="F30" s="838"/>
      <c r="G30" s="838"/>
      <c r="H30" s="838"/>
      <c r="I30" s="838"/>
      <c r="J30" s="72"/>
      <c r="K30" s="307"/>
      <c r="L30" s="839" t="s">
        <v>945</v>
      </c>
      <c r="M30" s="840"/>
      <c r="N30" s="71" t="s">
        <v>946</v>
      </c>
    </row>
    <row r="31" spans="1:14" ht="15.75" thickBot="1">
      <c r="A31" t="s">
        <v>1845</v>
      </c>
      <c r="B31" s="107" t="s">
        <v>1168</v>
      </c>
      <c r="C31" s="456" t="s">
        <v>2194</v>
      </c>
      <c r="D31" s="457"/>
      <c r="E31" s="457"/>
      <c r="F31" s="457"/>
      <c r="G31" s="457"/>
      <c r="H31" s="457"/>
      <c r="I31" s="457"/>
      <c r="J31" s="457"/>
      <c r="K31" s="459"/>
      <c r="L31" s="458" t="s">
        <v>1999</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9" t="s">
        <v>944</v>
      </c>
      <c r="C35" s="810"/>
      <c r="D35" s="810"/>
      <c r="E35" s="810"/>
      <c r="F35" s="810"/>
      <c r="G35" s="810"/>
      <c r="H35" s="811"/>
      <c r="I35" s="812" t="s">
        <v>948</v>
      </c>
      <c r="J35" s="813"/>
      <c r="K35" s="69" t="s">
        <v>949</v>
      </c>
      <c r="L35" s="814" t="s">
        <v>950</v>
      </c>
      <c r="M35" s="811"/>
      <c r="N35" s="70" t="s">
        <v>951</v>
      </c>
    </row>
    <row r="36" spans="1:14">
      <c r="A36" t="s">
        <v>373</v>
      </c>
      <c r="B36" s="841" t="str">
        <f>VLOOKUP(A36,EQUIPOS!A6:D154,3,FALSE)</f>
        <v>Volqueta 6 m3</v>
      </c>
      <c r="C36" s="842"/>
      <c r="D36" s="842"/>
      <c r="E36" s="842"/>
      <c r="F36" s="842"/>
      <c r="G36" s="842"/>
      <c r="H36" s="843"/>
      <c r="I36" s="267"/>
      <c r="J36" s="268"/>
      <c r="K36" s="269">
        <f>VLOOKUP(A36,EQUIPOS!A6:D161,4,FALSE)</f>
        <v>83873.663260762187</v>
      </c>
      <c r="L36" s="270"/>
      <c r="M36" s="283">
        <v>66</v>
      </c>
      <c r="N36" s="272">
        <f>K36/M36</f>
        <v>1270.813079708518</v>
      </c>
    </row>
    <row r="37" spans="1:14">
      <c r="B37" s="841"/>
      <c r="C37" s="842"/>
      <c r="D37" s="842"/>
      <c r="E37" s="842"/>
      <c r="F37" s="842"/>
      <c r="G37" s="842"/>
      <c r="H37" s="843"/>
      <c r="I37" s="267"/>
      <c r="J37" s="268"/>
      <c r="K37" s="269"/>
      <c r="L37" s="270"/>
      <c r="M37" s="271"/>
      <c r="N37" s="272"/>
    </row>
    <row r="38" spans="1:14">
      <c r="B38" s="841"/>
      <c r="C38" s="842"/>
      <c r="D38" s="842"/>
      <c r="E38" s="842"/>
      <c r="F38" s="842"/>
      <c r="G38" s="842"/>
      <c r="H38" s="843"/>
      <c r="I38" s="267"/>
      <c r="J38" s="268"/>
      <c r="K38" s="269"/>
      <c r="L38" s="270"/>
      <c r="M38" s="271"/>
      <c r="N38" s="273"/>
    </row>
    <row r="39" spans="1:14">
      <c r="B39" s="841"/>
      <c r="C39" s="842"/>
      <c r="D39" s="842"/>
      <c r="E39" s="842"/>
      <c r="F39" s="842"/>
      <c r="G39" s="842"/>
      <c r="H39" s="843"/>
      <c r="I39" s="844"/>
      <c r="J39" s="825"/>
      <c r="K39" s="274"/>
      <c r="L39" s="845"/>
      <c r="M39" s="846"/>
      <c r="N39" s="275"/>
    </row>
    <row r="40" spans="1:14">
      <c r="B40" s="841"/>
      <c r="C40" s="842"/>
      <c r="D40" s="842"/>
      <c r="E40" s="847"/>
      <c r="F40" s="842"/>
      <c r="G40" s="842"/>
      <c r="H40" s="843"/>
      <c r="I40" s="36"/>
      <c r="J40" s="37"/>
      <c r="K40" s="274"/>
      <c r="L40" s="276"/>
      <c r="M40" s="277"/>
      <c r="N40" s="278"/>
    </row>
    <row r="41" spans="1:14">
      <c r="B41" s="848"/>
      <c r="C41" s="849"/>
      <c r="D41" s="849"/>
      <c r="E41" s="38"/>
      <c r="F41" s="39"/>
      <c r="G41" s="39"/>
      <c r="H41" s="40"/>
      <c r="I41" s="36"/>
      <c r="J41" s="37"/>
      <c r="K41" s="279"/>
      <c r="L41" s="276"/>
      <c r="M41" s="277"/>
      <c r="N41" s="344"/>
    </row>
    <row r="42" spans="1:14" ht="15.75" thickBot="1">
      <c r="B42" s="841"/>
      <c r="C42" s="842"/>
      <c r="D42" s="842"/>
      <c r="E42" s="842"/>
      <c r="F42" s="842"/>
      <c r="G42" s="842"/>
      <c r="H42" s="843"/>
      <c r="I42" s="850"/>
      <c r="J42" s="851"/>
      <c r="K42" s="41"/>
      <c r="L42" s="852"/>
      <c r="M42" s="853"/>
      <c r="N42" s="105"/>
    </row>
    <row r="43" spans="1:14" ht="15.75" thickBot="1">
      <c r="B43" s="828" t="s">
        <v>953</v>
      </c>
      <c r="C43" s="829"/>
      <c r="D43" s="829"/>
      <c r="E43" s="829"/>
      <c r="F43" s="829"/>
      <c r="G43" s="829"/>
      <c r="H43" s="829"/>
      <c r="I43" s="829"/>
      <c r="J43" s="829"/>
      <c r="K43" s="829"/>
      <c r="L43" s="829"/>
      <c r="M43" s="830"/>
      <c r="N43" s="99">
        <f>SUM(N36:N42)</f>
        <v>1270.813079708518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9" t="s">
        <v>944</v>
      </c>
      <c r="C47" s="820"/>
      <c r="D47" s="820"/>
      <c r="E47" s="820"/>
      <c r="F47" s="820"/>
      <c r="G47" s="820"/>
      <c r="H47" s="820"/>
      <c r="I47" s="821"/>
      <c r="J47" s="315" t="s">
        <v>945</v>
      </c>
      <c r="K47" s="85" t="s">
        <v>946</v>
      </c>
      <c r="L47" s="822" t="s">
        <v>955</v>
      </c>
      <c r="M47" s="821"/>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823"/>
      <c r="C53" s="824"/>
      <c r="D53" s="824"/>
      <c r="E53" s="824"/>
      <c r="F53" s="824"/>
      <c r="G53" s="824"/>
      <c r="H53" s="824"/>
      <c r="I53" s="825"/>
      <c r="J53" s="42"/>
      <c r="K53" s="44"/>
      <c r="L53" s="826"/>
      <c r="M53" s="827"/>
      <c r="N53" s="45"/>
    </row>
    <row r="54" spans="2:14" ht="15.75" thickBot="1">
      <c r="B54" s="828" t="s">
        <v>953</v>
      </c>
      <c r="C54" s="829"/>
      <c r="D54" s="829"/>
      <c r="E54" s="829"/>
      <c r="F54" s="829"/>
      <c r="G54" s="829"/>
      <c r="H54" s="829"/>
      <c r="I54" s="829"/>
      <c r="J54" s="829"/>
      <c r="K54" s="829"/>
      <c r="L54" s="829"/>
      <c r="M54" s="830"/>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831" t="s">
        <v>961</v>
      </c>
      <c r="M58" s="804"/>
      <c r="N58" s="76" t="s">
        <v>951</v>
      </c>
    </row>
    <row r="59" spans="2:14">
      <c r="B59" s="46"/>
      <c r="C59" s="317"/>
      <c r="D59" s="317"/>
      <c r="E59" s="317"/>
      <c r="F59" s="317"/>
      <c r="G59" s="317"/>
      <c r="H59" s="311"/>
      <c r="I59" s="279"/>
      <c r="J59" s="286"/>
      <c r="K59" s="279"/>
      <c r="L59" s="832"/>
      <c r="M59" s="833"/>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3"/>
      <c r="I64" s="169"/>
      <c r="J64" s="169"/>
      <c r="K64" s="169"/>
      <c r="L64" s="1002"/>
      <c r="M64" s="1003"/>
      <c r="N64" s="484"/>
    </row>
    <row r="65" spans="2:15" ht="15.75" thickBot="1">
      <c r="B65" s="828" t="s">
        <v>953</v>
      </c>
      <c r="C65" s="829"/>
      <c r="D65" s="829"/>
      <c r="E65" s="829"/>
      <c r="F65" s="829"/>
      <c r="G65" s="829"/>
      <c r="H65" s="829"/>
      <c r="I65" s="829"/>
      <c r="J65" s="829"/>
      <c r="K65" s="829"/>
      <c r="L65" s="829"/>
      <c r="M65" s="830"/>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4" t="s">
        <v>963</v>
      </c>
      <c r="C69" s="855"/>
      <c r="D69" s="855"/>
      <c r="E69" s="855"/>
      <c r="F69" s="855"/>
      <c r="G69" s="855"/>
      <c r="H69" s="855"/>
      <c r="I69" s="73" t="s">
        <v>964</v>
      </c>
      <c r="J69" s="75" t="s">
        <v>1410</v>
      </c>
      <c r="K69" s="74" t="s">
        <v>966</v>
      </c>
      <c r="L69" s="856" t="s">
        <v>950</v>
      </c>
      <c r="M69" s="857"/>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8"/>
      <c r="C75" s="999"/>
      <c r="D75" s="999"/>
      <c r="E75" s="999"/>
      <c r="F75" s="999"/>
      <c r="G75" s="999"/>
      <c r="H75" s="999"/>
      <c r="I75" s="169"/>
      <c r="J75" s="169"/>
      <c r="K75" s="169"/>
      <c r="L75" s="1000"/>
      <c r="M75" s="1001"/>
      <c r="N75" s="45"/>
    </row>
    <row r="76" spans="2:15" ht="15.75" thickBot="1">
      <c r="B76" s="828" t="s">
        <v>953</v>
      </c>
      <c r="C76" s="829"/>
      <c r="D76" s="829"/>
      <c r="E76" s="829"/>
      <c r="F76" s="829"/>
      <c r="G76" s="829"/>
      <c r="H76" s="829"/>
      <c r="I76" s="829"/>
      <c r="J76" s="829"/>
      <c r="K76" s="829"/>
      <c r="L76" s="829"/>
      <c r="M76" s="830"/>
      <c r="N76" s="301"/>
    </row>
    <row r="77" spans="2:15" ht="15.75" thickBot="1">
      <c r="B77" s="33"/>
      <c r="C77" s="34"/>
      <c r="D77" s="34"/>
      <c r="E77" s="34"/>
      <c r="F77" s="34"/>
      <c r="G77" s="34"/>
      <c r="H77" s="34"/>
      <c r="I77" s="34"/>
      <c r="J77" s="34"/>
      <c r="K77" s="34"/>
      <c r="L77" s="34"/>
      <c r="M77" s="34"/>
      <c r="N77" s="35"/>
    </row>
    <row r="78" spans="2:15" ht="15.75" thickBot="1">
      <c r="B78" s="828" t="s">
        <v>967</v>
      </c>
      <c r="C78" s="829"/>
      <c r="D78" s="829"/>
      <c r="E78" s="829"/>
      <c r="F78" s="829"/>
      <c r="G78" s="829"/>
      <c r="H78" s="829"/>
      <c r="I78" s="829"/>
      <c r="J78" s="829"/>
      <c r="K78" s="829"/>
      <c r="L78" s="829"/>
      <c r="M78" s="830"/>
      <c r="N78" s="99">
        <f>N43+N54+N65+N76</f>
        <v>1270.813079708518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9" t="s">
        <v>969</v>
      </c>
      <c r="C82" s="820"/>
      <c r="D82" s="820"/>
      <c r="E82" s="820"/>
      <c r="F82" s="820"/>
      <c r="G82" s="820"/>
      <c r="H82" s="820"/>
      <c r="I82" s="314"/>
      <c r="J82" s="334"/>
      <c r="K82" s="302" t="s">
        <v>970</v>
      </c>
      <c r="L82" s="858" t="s">
        <v>971</v>
      </c>
      <c r="M82" s="859"/>
      <c r="N82" s="303"/>
    </row>
    <row r="83" spans="1:14">
      <c r="B83" s="860" t="s">
        <v>972</v>
      </c>
      <c r="C83" s="861"/>
      <c r="D83" s="861"/>
      <c r="E83" s="861"/>
      <c r="F83" s="861"/>
      <c r="G83" s="861"/>
      <c r="H83" s="861"/>
      <c r="I83" s="87"/>
      <c r="J83" s="88"/>
      <c r="K83" s="304">
        <v>0.2</v>
      </c>
      <c r="L83" s="862">
        <f>N78*K83</f>
        <v>254.16261594170362</v>
      </c>
      <c r="M83" s="863"/>
      <c r="N83" s="51"/>
    </row>
    <row r="84" spans="1:14">
      <c r="B84" s="89" t="s">
        <v>973</v>
      </c>
      <c r="C84" s="90"/>
      <c r="D84" s="90"/>
      <c r="E84" s="90"/>
      <c r="F84" s="90"/>
      <c r="G84" s="90"/>
      <c r="H84" s="90"/>
      <c r="I84" s="87"/>
      <c r="J84" s="88"/>
      <c r="K84" s="304">
        <v>0.05</v>
      </c>
      <c r="L84" s="862">
        <f>N78*K84</f>
        <v>63.540653985425905</v>
      </c>
      <c r="M84" s="863"/>
      <c r="N84" s="51"/>
    </row>
    <row r="85" spans="1:14" ht="15.75" thickBot="1">
      <c r="B85" s="91" t="s">
        <v>974</v>
      </c>
      <c r="C85" s="92"/>
      <c r="D85" s="92"/>
      <c r="E85" s="92"/>
      <c r="F85" s="92"/>
      <c r="G85" s="92"/>
      <c r="H85" s="92"/>
      <c r="I85" s="93"/>
      <c r="J85" s="94"/>
      <c r="K85" s="305">
        <v>0.05</v>
      </c>
      <c r="L85" s="864">
        <f>N78*K85</f>
        <v>63.540653985425905</v>
      </c>
      <c r="M85" s="865"/>
      <c r="N85" s="51"/>
    </row>
    <row r="86" spans="1:14" ht="15.75" thickBot="1">
      <c r="B86" s="828" t="s">
        <v>953</v>
      </c>
      <c r="C86" s="829"/>
      <c r="D86" s="829"/>
      <c r="E86" s="829"/>
      <c r="F86" s="829"/>
      <c r="G86" s="829"/>
      <c r="H86" s="829"/>
      <c r="I86" s="829"/>
      <c r="J86" s="829"/>
      <c r="K86" s="829"/>
      <c r="L86" s="829"/>
      <c r="M86" s="830"/>
      <c r="N86" s="52">
        <f>L83+L84+L85</f>
        <v>381.24392391255549</v>
      </c>
    </row>
    <row r="87" spans="1:14" ht="15.75" thickBot="1">
      <c r="B87" s="33"/>
      <c r="C87" s="34"/>
      <c r="D87" s="34"/>
      <c r="E87" s="34"/>
      <c r="F87" s="34"/>
      <c r="G87" s="34"/>
      <c r="H87" s="34"/>
      <c r="I87" s="34"/>
      <c r="J87" s="34"/>
      <c r="K87" s="34"/>
      <c r="L87" s="34"/>
      <c r="M87" s="34"/>
      <c r="N87" s="35"/>
    </row>
    <row r="88" spans="1:14" ht="15.75" thickBot="1">
      <c r="A88" t="s">
        <v>2016</v>
      </c>
      <c r="B88" s="828" t="s">
        <v>975</v>
      </c>
      <c r="C88" s="829"/>
      <c r="D88" s="829"/>
      <c r="E88" s="829"/>
      <c r="F88" s="829"/>
      <c r="G88" s="829"/>
      <c r="H88" s="829"/>
      <c r="I88" s="829"/>
      <c r="J88" s="829"/>
      <c r="K88" s="829"/>
      <c r="L88" s="829"/>
      <c r="M88" s="830"/>
      <c r="N88" s="188">
        <f>N78+N86</f>
        <v>1652.0570036210734</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70" t="s">
        <v>2218</v>
      </c>
      <c r="C105" s="971"/>
      <c r="D105" s="971"/>
      <c r="E105" s="971"/>
      <c r="F105" s="971"/>
      <c r="G105" s="971"/>
      <c r="H105" s="971"/>
      <c r="I105" s="971"/>
      <c r="J105" s="971"/>
      <c r="K105" s="971"/>
      <c r="L105" s="971"/>
      <c r="M105" s="971"/>
      <c r="N105" s="972"/>
    </row>
    <row r="106" spans="2:14" ht="15" customHeight="1">
      <c r="B106" s="970"/>
      <c r="C106" s="971"/>
      <c r="D106" s="971"/>
      <c r="E106" s="971"/>
      <c r="F106" s="971"/>
      <c r="G106" s="971"/>
      <c r="H106" s="971"/>
      <c r="I106" s="971"/>
      <c r="J106" s="971"/>
      <c r="K106" s="971"/>
      <c r="L106" s="971"/>
      <c r="M106" s="971"/>
      <c r="N106" s="972"/>
    </row>
    <row r="107" spans="2:14" ht="30" customHeight="1">
      <c r="B107" s="973" t="s">
        <v>2219</v>
      </c>
      <c r="C107" s="974"/>
      <c r="D107" s="974"/>
      <c r="E107" s="974"/>
      <c r="F107" s="974"/>
      <c r="G107" s="974"/>
      <c r="H107" s="974"/>
      <c r="I107" s="974"/>
      <c r="J107" s="974"/>
      <c r="K107" s="974"/>
      <c r="L107" s="974"/>
      <c r="M107" s="974"/>
      <c r="N107" s="975"/>
    </row>
    <row r="108" spans="2:14">
      <c r="B108" s="973"/>
      <c r="C108" s="974"/>
      <c r="D108" s="974"/>
      <c r="E108" s="974"/>
      <c r="F108" s="974"/>
      <c r="G108" s="974"/>
      <c r="H108" s="974"/>
      <c r="I108" s="974"/>
      <c r="J108" s="974"/>
      <c r="K108" s="974"/>
      <c r="L108" s="974"/>
      <c r="M108" s="974"/>
      <c r="N108" s="975"/>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6"/>
      <c r="K118" s="976"/>
      <c r="L118" s="976"/>
      <c r="M118" s="976"/>
      <c r="N118" s="977"/>
    </row>
    <row r="119" spans="2:14" ht="15.75" thickBot="1">
      <c r="B119" s="419" t="s">
        <v>2221</v>
      </c>
      <c r="C119" s="420"/>
      <c r="D119" s="420"/>
      <c r="E119" s="259"/>
      <c r="F119" s="259"/>
      <c r="G119" s="259"/>
      <c r="H119" s="259"/>
      <c r="I119" s="259"/>
      <c r="J119" s="978"/>
      <c r="K119" s="978"/>
      <c r="L119" s="978"/>
      <c r="M119" s="978"/>
      <c r="N119" s="979"/>
    </row>
  </sheetData>
  <mergeCells count="66">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5:H35"/>
    <mergeCell ref="M5:M6"/>
    <mergeCell ref="C6:J6"/>
    <mergeCell ref="B42:H42"/>
    <mergeCell ref="I42:J42"/>
    <mergeCell ref="L42:M42"/>
    <mergeCell ref="B1:B6"/>
    <mergeCell ref="K5:K6"/>
    <mergeCell ref="L39:M39"/>
    <mergeCell ref="I35:J35"/>
    <mergeCell ref="L35:M35"/>
    <mergeCell ref="B36:H36"/>
    <mergeCell ref="B37:H37"/>
    <mergeCell ref="B40:H40"/>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77537"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Laura Marcela Villarreal Nasayo</cp:lastModifiedBy>
  <cp:lastPrinted>2015-12-02T16:37:54Z</cp:lastPrinted>
  <dcterms:created xsi:type="dcterms:W3CDTF">2015-10-19T20:35:29Z</dcterms:created>
  <dcterms:modified xsi:type="dcterms:W3CDTF">2021-04-20T21:42:35Z</dcterms:modified>
</cp:coreProperties>
</file>